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vrasov\Downloads\"/>
    </mc:Choice>
  </mc:AlternateContent>
  <bookViews>
    <workbookView xWindow="0" yWindow="0" windowWidth="28800" windowHeight="12300"/>
  </bookViews>
  <sheets>
    <sheet name="Исходные данные" sheetId="1" r:id="rId1"/>
    <sheet name="Сводный отчет" sheetId="3" r:id="rId2"/>
  </sheets>
  <definedNames>
    <definedName name="_xlnm._FilterDatabase" localSheetId="0" hidden="1">'Исходные данные'!$A$1:$O$1</definedName>
    <definedName name="_xlnm.Print_Area" localSheetId="1">'Сводный отчет'!$A$1:$AA$23</definedName>
  </definedNames>
  <calcPr calcId="162913" iterateDelta="9.9999999974897903E-4"/>
</workbook>
</file>

<file path=xl/calcChain.xml><?xml version="1.0" encoding="utf-8"?>
<calcChain xmlns="http://schemas.openxmlformats.org/spreadsheetml/2006/main">
  <c r="B389" i="1" l="1"/>
  <c r="I389" i="1"/>
  <c r="B384" i="1"/>
  <c r="I384" i="1"/>
  <c r="B376" i="1"/>
  <c r="I376" i="1"/>
  <c r="B362" i="1"/>
  <c r="I362" i="1"/>
  <c r="B356" i="1"/>
  <c r="I356" i="1"/>
  <c r="B357" i="1"/>
  <c r="I357" i="1"/>
  <c r="B346" i="1"/>
  <c r="I346" i="1"/>
  <c r="B335" i="1"/>
  <c r="I335" i="1"/>
  <c r="B336" i="1"/>
  <c r="I336" i="1"/>
  <c r="B333" i="1"/>
  <c r="I333" i="1"/>
  <c r="B328" i="1"/>
  <c r="I328" i="1"/>
  <c r="B326" i="1"/>
  <c r="I326" i="1"/>
  <c r="B322" i="1"/>
  <c r="I322" i="1"/>
  <c r="B323" i="1"/>
  <c r="I323" i="1"/>
  <c r="B316" i="1"/>
  <c r="I316" i="1"/>
  <c r="B317" i="1"/>
  <c r="I317" i="1"/>
  <c r="B318" i="1"/>
  <c r="I318" i="1"/>
  <c r="B311" i="1"/>
  <c r="I311" i="1"/>
  <c r="B306" i="1"/>
  <c r="I306" i="1"/>
  <c r="B300" i="1"/>
  <c r="I300" i="1"/>
  <c r="B298" i="1"/>
  <c r="I298" i="1"/>
  <c r="B296" i="1"/>
  <c r="I296" i="1"/>
  <c r="B288" i="1"/>
  <c r="I288" i="1"/>
  <c r="B178" i="1"/>
  <c r="I178" i="1"/>
  <c r="B168" i="1"/>
  <c r="I168" i="1"/>
  <c r="B166" i="1"/>
  <c r="I166" i="1"/>
  <c r="B164" i="1"/>
  <c r="I164" i="1"/>
  <c r="B160" i="1"/>
  <c r="I160" i="1"/>
  <c r="B154" i="1"/>
  <c r="I154" i="1"/>
  <c r="B155" i="1"/>
  <c r="I155" i="1"/>
  <c r="B156" i="1"/>
  <c r="I156" i="1"/>
  <c r="B140" i="1"/>
  <c r="I140" i="1"/>
  <c r="B136" i="1"/>
  <c r="I136" i="1"/>
  <c r="B137" i="1"/>
  <c r="I137" i="1"/>
  <c r="B133" i="1"/>
  <c r="I133" i="1"/>
  <c r="B131" i="1"/>
  <c r="I131" i="1"/>
  <c r="B127" i="1"/>
  <c r="I127" i="1"/>
  <c r="B125" i="1"/>
  <c r="I125" i="1"/>
  <c r="B116" i="1"/>
  <c r="I116" i="1"/>
  <c r="B43" i="1"/>
  <c r="I43" i="1"/>
  <c r="B44" i="1"/>
  <c r="I44" i="1"/>
  <c r="B45" i="1"/>
  <c r="I45" i="1"/>
  <c r="B46" i="1"/>
  <c r="I46" i="1"/>
  <c r="B21" i="1"/>
  <c r="I21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7" i="1"/>
  <c r="I118" i="1"/>
  <c r="I119" i="1"/>
  <c r="I120" i="1"/>
  <c r="I121" i="1"/>
  <c r="I122" i="1"/>
  <c r="I123" i="1"/>
  <c r="I124" i="1"/>
  <c r="I126" i="1"/>
  <c r="I128" i="1"/>
  <c r="I129" i="1"/>
  <c r="I130" i="1"/>
  <c r="I132" i="1"/>
  <c r="I134" i="1"/>
  <c r="I135" i="1"/>
  <c r="I138" i="1"/>
  <c r="I139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7" i="1"/>
  <c r="I158" i="1"/>
  <c r="I159" i="1"/>
  <c r="I161" i="1"/>
  <c r="I162" i="1"/>
  <c r="I163" i="1"/>
  <c r="I165" i="1"/>
  <c r="I167" i="1"/>
  <c r="I169" i="1"/>
  <c r="I170" i="1"/>
  <c r="I171" i="1"/>
  <c r="I172" i="1"/>
  <c r="I173" i="1"/>
  <c r="I174" i="1"/>
  <c r="I175" i="1"/>
  <c r="I176" i="1"/>
  <c r="I177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0" i="1"/>
  <c r="I291" i="1"/>
  <c r="I292" i="1"/>
  <c r="I293" i="1"/>
  <c r="I294" i="1"/>
  <c r="I295" i="1"/>
  <c r="I297" i="1"/>
  <c r="I299" i="1"/>
  <c r="I301" i="1"/>
  <c r="I302" i="1"/>
  <c r="I303" i="1"/>
  <c r="I304" i="1"/>
  <c r="I305" i="1"/>
  <c r="I307" i="1"/>
  <c r="I308" i="1"/>
  <c r="I309" i="1"/>
  <c r="I310" i="1"/>
  <c r="I312" i="1"/>
  <c r="I313" i="1"/>
  <c r="I314" i="1"/>
  <c r="I315" i="1"/>
  <c r="I319" i="1"/>
  <c r="I320" i="1"/>
  <c r="I321" i="1"/>
  <c r="I324" i="1"/>
  <c r="I325" i="1"/>
  <c r="I327" i="1"/>
  <c r="I329" i="1"/>
  <c r="I330" i="1"/>
  <c r="I331" i="1"/>
  <c r="I332" i="1"/>
  <c r="I334" i="1"/>
  <c r="I337" i="1"/>
  <c r="I338" i="1"/>
  <c r="I339" i="1"/>
  <c r="I340" i="1"/>
  <c r="I341" i="1"/>
  <c r="I342" i="1"/>
  <c r="I343" i="1"/>
  <c r="I344" i="1"/>
  <c r="I345" i="1"/>
  <c r="I347" i="1"/>
  <c r="I348" i="1"/>
  <c r="I349" i="1"/>
  <c r="I350" i="1"/>
  <c r="I351" i="1"/>
  <c r="I352" i="1"/>
  <c r="I353" i="1"/>
  <c r="I354" i="1"/>
  <c r="I355" i="1"/>
  <c r="I358" i="1"/>
  <c r="I359" i="1"/>
  <c r="I360" i="1"/>
  <c r="I361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7" i="1"/>
  <c r="I378" i="1"/>
  <c r="I379" i="1"/>
  <c r="I380" i="1"/>
  <c r="I381" i="1"/>
  <c r="I382" i="1"/>
  <c r="I383" i="1"/>
  <c r="I385" i="1"/>
  <c r="I386" i="1"/>
  <c r="I387" i="1"/>
  <c r="I388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C8" i="3"/>
  <c r="X8" i="3" s="1"/>
  <c r="C9" i="3"/>
  <c r="X9" i="3" s="1"/>
  <c r="C10" i="3"/>
  <c r="X10" i="3" s="1"/>
  <c r="C11" i="3"/>
  <c r="X11" i="3" s="1"/>
  <c r="C12" i="3"/>
  <c r="X12" i="3" s="1"/>
  <c r="C13" i="3"/>
  <c r="X13" i="3" s="1"/>
  <c r="C14" i="3"/>
  <c r="X14" i="3" s="1"/>
  <c r="C15" i="3"/>
  <c r="X15" i="3" s="1"/>
  <c r="C16" i="3"/>
  <c r="X16" i="3" s="1"/>
  <c r="C17" i="3"/>
  <c r="X17" i="3" s="1"/>
  <c r="C7" i="3"/>
  <c r="L8" i="3" l="1"/>
  <c r="R179" i="1"/>
  <c r="R182" i="1"/>
  <c r="R184" i="1"/>
  <c r="R188" i="1"/>
  <c r="R189" i="1"/>
  <c r="R193" i="1"/>
  <c r="R272" i="1"/>
  <c r="R278" i="1"/>
  <c r="R282" i="1"/>
  <c r="R180" i="1"/>
  <c r="R191" i="1"/>
  <c r="R196" i="1"/>
  <c r="R275" i="1"/>
  <c r="R279" i="1"/>
  <c r="R283" i="1"/>
  <c r="R286" i="1"/>
  <c r="R423" i="1"/>
  <c r="R427" i="1"/>
  <c r="R431" i="1"/>
  <c r="R435" i="1"/>
  <c r="R439" i="1"/>
  <c r="R443" i="1"/>
  <c r="R445" i="1"/>
  <c r="R181" i="1"/>
  <c r="R185" i="1"/>
  <c r="R192" i="1"/>
  <c r="R271" i="1"/>
  <c r="R276" i="1"/>
  <c r="R280" i="1"/>
  <c r="R420" i="1"/>
  <c r="R424" i="1"/>
  <c r="R428" i="1"/>
  <c r="R432" i="1"/>
  <c r="R436" i="1"/>
  <c r="R440" i="1"/>
  <c r="R446" i="1"/>
  <c r="R183" i="1"/>
  <c r="R186" i="1"/>
  <c r="R194" i="1"/>
  <c r="R273" i="1"/>
  <c r="R281" i="1"/>
  <c r="R284" i="1"/>
  <c r="R195" i="1"/>
  <c r="R277" i="1"/>
  <c r="R425" i="1"/>
  <c r="R433" i="1"/>
  <c r="R441" i="1"/>
  <c r="R673" i="1"/>
  <c r="R693" i="1"/>
  <c r="R697" i="1"/>
  <c r="R713" i="1"/>
  <c r="R426" i="1"/>
  <c r="R434" i="1"/>
  <c r="R442" i="1"/>
  <c r="R447" i="1"/>
  <c r="R674" i="1"/>
  <c r="R694" i="1"/>
  <c r="R710" i="1"/>
  <c r="R714" i="1"/>
  <c r="R187" i="1"/>
  <c r="R285" i="1"/>
  <c r="R421" i="1"/>
  <c r="R429" i="1"/>
  <c r="R437" i="1"/>
  <c r="R675" i="1"/>
  <c r="R695" i="1"/>
  <c r="R711" i="1"/>
  <c r="R715" i="1"/>
  <c r="R444" i="1"/>
  <c r="R861" i="1"/>
  <c r="R872" i="1"/>
  <c r="R888" i="1"/>
  <c r="R891" i="1"/>
  <c r="R907" i="1"/>
  <c r="R924" i="1"/>
  <c r="R930" i="1"/>
  <c r="R932" i="1"/>
  <c r="R938" i="1"/>
  <c r="R944" i="1"/>
  <c r="R1203" i="1"/>
  <c r="R1207" i="1"/>
  <c r="R1211" i="1"/>
  <c r="R1215" i="1"/>
  <c r="R1218" i="1"/>
  <c r="R1223" i="1"/>
  <c r="R1226" i="1"/>
  <c r="R1230" i="1"/>
  <c r="R1235" i="1"/>
  <c r="R1239" i="1"/>
  <c r="R1243" i="1"/>
  <c r="R1247" i="1"/>
  <c r="R1251" i="1"/>
  <c r="R1255" i="1"/>
  <c r="R1258" i="1"/>
  <c r="R1261" i="1"/>
  <c r="R1265" i="1"/>
  <c r="R1270" i="1"/>
  <c r="R1273" i="1"/>
  <c r="R1276" i="1"/>
  <c r="R1280" i="1"/>
  <c r="R1284" i="1"/>
  <c r="R1288" i="1"/>
  <c r="R1292" i="1"/>
  <c r="R1296" i="1"/>
  <c r="R422" i="1"/>
  <c r="R692" i="1"/>
  <c r="R858" i="1"/>
  <c r="R862" i="1"/>
  <c r="R873" i="1"/>
  <c r="R881" i="1"/>
  <c r="R885" i="1"/>
  <c r="R889" i="1"/>
  <c r="R908" i="1"/>
  <c r="R915" i="1"/>
  <c r="R917" i="1"/>
  <c r="R925" i="1"/>
  <c r="R928" i="1"/>
  <c r="R933" i="1"/>
  <c r="R935" i="1"/>
  <c r="R939" i="1"/>
  <c r="R941" i="1"/>
  <c r="R945" i="1"/>
  <c r="R190" i="1"/>
  <c r="R274" i="1"/>
  <c r="R430" i="1"/>
  <c r="R696" i="1"/>
  <c r="R712" i="1"/>
  <c r="R832" i="1"/>
  <c r="R859" i="1"/>
  <c r="R874" i="1"/>
  <c r="R886" i="1"/>
  <c r="R890" i="1"/>
  <c r="R905" i="1"/>
  <c r="R909" i="1"/>
  <c r="R926" i="1"/>
  <c r="R929" i="1"/>
  <c r="R931" i="1"/>
  <c r="R934" i="1"/>
  <c r="R936" i="1"/>
  <c r="R940" i="1"/>
  <c r="R942" i="1"/>
  <c r="R946" i="1"/>
  <c r="R1205" i="1"/>
  <c r="R1209" i="1"/>
  <c r="R1213" i="1"/>
  <c r="R1216" i="1"/>
  <c r="R1220" i="1"/>
  <c r="R1221" i="1"/>
  <c r="R1224" i="1"/>
  <c r="R1228" i="1"/>
  <c r="R1232" i="1"/>
  <c r="R1237" i="1"/>
  <c r="R1241" i="1"/>
  <c r="R1245" i="1"/>
  <c r="R1249" i="1"/>
  <c r="R1253" i="1"/>
  <c r="R1257" i="1"/>
  <c r="R1260" i="1"/>
  <c r="R1263" i="1"/>
  <c r="R1267" i="1"/>
  <c r="R1271" i="1"/>
  <c r="R1275" i="1"/>
  <c r="R1278" i="1"/>
  <c r="R1282" i="1"/>
  <c r="R1286" i="1"/>
  <c r="R1290" i="1"/>
  <c r="R1294" i="1"/>
  <c r="R438" i="1"/>
  <c r="R887" i="1"/>
  <c r="R916" i="1"/>
  <c r="R1206" i="1"/>
  <c r="R1214" i="1"/>
  <c r="R1225" i="1"/>
  <c r="R1238" i="1"/>
  <c r="R1246" i="1"/>
  <c r="R1254" i="1"/>
  <c r="R1268" i="1"/>
  <c r="R1272" i="1"/>
  <c r="R1279" i="1"/>
  <c r="R1287" i="1"/>
  <c r="R1295" i="1"/>
  <c r="R860" i="1"/>
  <c r="R875" i="1"/>
  <c r="R906" i="1"/>
  <c r="R943" i="1"/>
  <c r="R1201" i="1"/>
  <c r="R1208" i="1"/>
  <c r="R1227" i="1"/>
  <c r="R1233" i="1"/>
  <c r="R1240" i="1"/>
  <c r="R1248" i="1"/>
  <c r="R1256" i="1"/>
  <c r="R1262" i="1"/>
  <c r="R1274" i="1"/>
  <c r="R1281" i="1"/>
  <c r="R1289" i="1"/>
  <c r="R1297" i="1"/>
  <c r="R1635" i="1"/>
  <c r="R1639" i="1"/>
  <c r="R1643" i="1"/>
  <c r="R1650" i="1"/>
  <c r="R1654" i="1"/>
  <c r="R1658" i="1"/>
  <c r="R1662" i="1"/>
  <c r="R1666" i="1"/>
  <c r="R1670" i="1"/>
  <c r="R1674" i="1"/>
  <c r="R1677" i="1"/>
  <c r="R1681" i="1"/>
  <c r="R1685" i="1"/>
  <c r="R1689" i="1"/>
  <c r="R1693" i="1"/>
  <c r="R1696" i="1"/>
  <c r="R1700" i="1"/>
  <c r="R1704" i="1"/>
  <c r="R1709" i="1"/>
  <c r="R1713" i="1"/>
  <c r="R1717" i="1"/>
  <c r="R1721" i="1"/>
  <c r="R1725" i="1"/>
  <c r="R1729" i="1"/>
  <c r="R1733" i="1"/>
  <c r="R1737" i="1"/>
  <c r="R1741" i="1"/>
  <c r="R1745" i="1"/>
  <c r="R1749" i="1"/>
  <c r="R1753" i="1"/>
  <c r="R1757" i="1"/>
  <c r="R1761" i="1"/>
  <c r="R833" i="1"/>
  <c r="R879" i="1"/>
  <c r="R910" i="1"/>
  <c r="R1202" i="1"/>
  <c r="R1210" i="1"/>
  <c r="R1217" i="1"/>
  <c r="R1222" i="1"/>
  <c r="R1229" i="1"/>
  <c r="R1234" i="1"/>
  <c r="R1242" i="1"/>
  <c r="R1250" i="1"/>
  <c r="R1264" i="1"/>
  <c r="R1269" i="1"/>
  <c r="R1283" i="1"/>
  <c r="R1291" i="1"/>
  <c r="R1636" i="1"/>
  <c r="R1640" i="1"/>
  <c r="R1644" i="1"/>
  <c r="R1647" i="1"/>
  <c r="R1651" i="1"/>
  <c r="R1655" i="1"/>
  <c r="R1659" i="1"/>
  <c r="R1663" i="1"/>
  <c r="R1667" i="1"/>
  <c r="R1671" i="1"/>
  <c r="R1675" i="1"/>
  <c r="R1678" i="1"/>
  <c r="R1682" i="1"/>
  <c r="R1686" i="1"/>
  <c r="R1690" i="1"/>
  <c r="R1694" i="1"/>
  <c r="R1697" i="1"/>
  <c r="R1701" i="1"/>
  <c r="R1705" i="1"/>
  <c r="R1710" i="1"/>
  <c r="R1714" i="1"/>
  <c r="R1718" i="1"/>
  <c r="R1722" i="1"/>
  <c r="R1726" i="1"/>
  <c r="R1730" i="1"/>
  <c r="R1734" i="1"/>
  <c r="R1738" i="1"/>
  <c r="R1742" i="1"/>
  <c r="R1746" i="1"/>
  <c r="R1750" i="1"/>
  <c r="R1754" i="1"/>
  <c r="R1758" i="1"/>
  <c r="R1204" i="1"/>
  <c r="R1231" i="1"/>
  <c r="R1259" i="1"/>
  <c r="R1285" i="1"/>
  <c r="R1642" i="1"/>
  <c r="R1649" i="1"/>
  <c r="R1657" i="1"/>
  <c r="R1665" i="1"/>
  <c r="R1673" i="1"/>
  <c r="R1680" i="1"/>
  <c r="R1688" i="1"/>
  <c r="R1703" i="1"/>
  <c r="R1708" i="1"/>
  <c r="R1716" i="1"/>
  <c r="R1724" i="1"/>
  <c r="R1732" i="1"/>
  <c r="R1740" i="1"/>
  <c r="R1748" i="1"/>
  <c r="R1756" i="1"/>
  <c r="R1763" i="1"/>
  <c r="R1767" i="1"/>
  <c r="R1212" i="1"/>
  <c r="R1236" i="1"/>
  <c r="R1266" i="1"/>
  <c r="R1293" i="1"/>
  <c r="R1637" i="1"/>
  <c r="R1645" i="1"/>
  <c r="R1652" i="1"/>
  <c r="R1660" i="1"/>
  <c r="R1668" i="1"/>
  <c r="R1683" i="1"/>
  <c r="R1691" i="1"/>
  <c r="R1698" i="1"/>
  <c r="R1706" i="1"/>
  <c r="R1711" i="1"/>
  <c r="R1719" i="1"/>
  <c r="R1727" i="1"/>
  <c r="R1735" i="1"/>
  <c r="R1743" i="1"/>
  <c r="R1751" i="1"/>
  <c r="R1759" i="1"/>
  <c r="R1764" i="1"/>
  <c r="R1768" i="1"/>
  <c r="R2082" i="1"/>
  <c r="R2086" i="1"/>
  <c r="R2090" i="1"/>
  <c r="R2094" i="1"/>
  <c r="R2098" i="1"/>
  <c r="R2102" i="1"/>
  <c r="R2106" i="1"/>
  <c r="R2110" i="1"/>
  <c r="R2114" i="1"/>
  <c r="R2117" i="1"/>
  <c r="R2121" i="1"/>
  <c r="R2125" i="1"/>
  <c r="R2129" i="1"/>
  <c r="R2421" i="1"/>
  <c r="R2425" i="1"/>
  <c r="R2429" i="1"/>
  <c r="R2433" i="1"/>
  <c r="R2437" i="1"/>
  <c r="R2441" i="1"/>
  <c r="R2445" i="1"/>
  <c r="R2701" i="1"/>
  <c r="R2705" i="1"/>
  <c r="R2709" i="1"/>
  <c r="R2713" i="1"/>
  <c r="R2717" i="1"/>
  <c r="R2721" i="1"/>
  <c r="R2725" i="1"/>
  <c r="R867" i="1"/>
  <c r="R927" i="1"/>
  <c r="R1219" i="1"/>
  <c r="R1244" i="1"/>
  <c r="R1638" i="1"/>
  <c r="R1646" i="1"/>
  <c r="R1653" i="1"/>
  <c r="R1661" i="1"/>
  <c r="R1669" i="1"/>
  <c r="R1676" i="1"/>
  <c r="R1684" i="1"/>
  <c r="R1692" i="1"/>
  <c r="R1699" i="1"/>
  <c r="R1712" i="1"/>
  <c r="R1720" i="1"/>
  <c r="R1728" i="1"/>
  <c r="R1736" i="1"/>
  <c r="R1744" i="1"/>
  <c r="R1752" i="1"/>
  <c r="R1760" i="1"/>
  <c r="R1765" i="1"/>
  <c r="R2083" i="1"/>
  <c r="R2087" i="1"/>
  <c r="R2091" i="1"/>
  <c r="R2095" i="1"/>
  <c r="R2099" i="1"/>
  <c r="R2103" i="1"/>
  <c r="R2107" i="1"/>
  <c r="R2111" i="1"/>
  <c r="R2118" i="1"/>
  <c r="R2122" i="1"/>
  <c r="R2126" i="1"/>
  <c r="R2130" i="1"/>
  <c r="R2422" i="1"/>
  <c r="R2426" i="1"/>
  <c r="R2430" i="1"/>
  <c r="R2434" i="1"/>
  <c r="R2438" i="1"/>
  <c r="R2442" i="1"/>
  <c r="R2446" i="1"/>
  <c r="R1641" i="1"/>
  <c r="R1672" i="1"/>
  <c r="R1702" i="1"/>
  <c r="R1731" i="1"/>
  <c r="R1762" i="1"/>
  <c r="R2089" i="1"/>
  <c r="R2097" i="1"/>
  <c r="R2105" i="1"/>
  <c r="R2113" i="1"/>
  <c r="R2120" i="1"/>
  <c r="R2128" i="1"/>
  <c r="R2424" i="1"/>
  <c r="R2432" i="1"/>
  <c r="R2440" i="1"/>
  <c r="R2448" i="1"/>
  <c r="R2704" i="1"/>
  <c r="R2710" i="1"/>
  <c r="R2715" i="1"/>
  <c r="R2720" i="1"/>
  <c r="R2880" i="1"/>
  <c r="R2884" i="1"/>
  <c r="R2888" i="1"/>
  <c r="R2892" i="1"/>
  <c r="R2896" i="1"/>
  <c r="R3024" i="1"/>
  <c r="R883" i="1"/>
  <c r="R1252" i="1"/>
  <c r="R1648" i="1"/>
  <c r="R1679" i="1"/>
  <c r="R1707" i="1"/>
  <c r="R1739" i="1"/>
  <c r="R1766" i="1"/>
  <c r="R2084" i="1"/>
  <c r="R2092" i="1"/>
  <c r="R2100" i="1"/>
  <c r="R2108" i="1"/>
  <c r="R2115" i="1"/>
  <c r="R2123" i="1"/>
  <c r="R2131" i="1"/>
  <c r="R2427" i="1"/>
  <c r="R2435" i="1"/>
  <c r="R2443" i="1"/>
  <c r="R2706" i="1"/>
  <c r="R2711" i="1"/>
  <c r="R2716" i="1"/>
  <c r="R2722" i="1"/>
  <c r="R2881" i="1"/>
  <c r="R2885" i="1"/>
  <c r="R2889" i="1"/>
  <c r="R2893" i="1"/>
  <c r="R2897" i="1"/>
  <c r="R3025" i="1"/>
  <c r="R3029" i="1"/>
  <c r="R3033" i="1"/>
  <c r="R3037" i="1"/>
  <c r="R3034" i="1"/>
  <c r="R1664" i="1"/>
  <c r="R1723" i="1"/>
  <c r="R2088" i="1"/>
  <c r="R2104" i="1"/>
  <c r="R2112" i="1"/>
  <c r="R2127" i="1"/>
  <c r="R2431" i="1"/>
  <c r="R2439" i="1"/>
  <c r="R2703" i="1"/>
  <c r="R2714" i="1"/>
  <c r="R2724" i="1"/>
  <c r="R2887" i="1"/>
  <c r="R2895" i="1"/>
  <c r="R3031" i="1"/>
  <c r="R3039" i="1"/>
  <c r="R3032" i="1"/>
  <c r="R3040" i="1"/>
  <c r="R937" i="1"/>
  <c r="R1277" i="1"/>
  <c r="R1656" i="1"/>
  <c r="R1687" i="1"/>
  <c r="R1715" i="1"/>
  <c r="R1747" i="1"/>
  <c r="R2085" i="1"/>
  <c r="R2093" i="1"/>
  <c r="R2101" i="1"/>
  <c r="R2109" i="1"/>
  <c r="R2116" i="1"/>
  <c r="R2124" i="1"/>
  <c r="R2132" i="1"/>
  <c r="R2420" i="1"/>
  <c r="R2428" i="1"/>
  <c r="R2436" i="1"/>
  <c r="R2444" i="1"/>
  <c r="R2702" i="1"/>
  <c r="R2707" i="1"/>
  <c r="R2712" i="1"/>
  <c r="R2718" i="1"/>
  <c r="R2723" i="1"/>
  <c r="R2878" i="1"/>
  <c r="R2882" i="1"/>
  <c r="R2886" i="1"/>
  <c r="R2890" i="1"/>
  <c r="R2894" i="1"/>
  <c r="R2898" i="1"/>
  <c r="R3026" i="1"/>
  <c r="R3030" i="1"/>
  <c r="R3038" i="1"/>
  <c r="R1695" i="1"/>
  <c r="R1755" i="1"/>
  <c r="R2096" i="1"/>
  <c r="R2119" i="1"/>
  <c r="R2423" i="1"/>
  <c r="R2447" i="1"/>
  <c r="R2708" i="1"/>
  <c r="R2719" i="1"/>
  <c r="R2879" i="1"/>
  <c r="R2883" i="1"/>
  <c r="R2891" i="1"/>
  <c r="R3027" i="1"/>
  <c r="R3035" i="1"/>
  <c r="R3028" i="1"/>
  <c r="R3036" i="1"/>
  <c r="R104" i="1"/>
  <c r="R108" i="1"/>
  <c r="R112" i="1"/>
  <c r="R220" i="1"/>
  <c r="R224" i="1"/>
  <c r="R228" i="1"/>
  <c r="R105" i="1"/>
  <c r="R109" i="1"/>
  <c r="R113" i="1"/>
  <c r="R106" i="1"/>
  <c r="R110" i="1"/>
  <c r="R107" i="1"/>
  <c r="R222" i="1"/>
  <c r="R227" i="1"/>
  <c r="R487" i="1"/>
  <c r="R491" i="1"/>
  <c r="R495" i="1"/>
  <c r="R499" i="1"/>
  <c r="R503" i="1"/>
  <c r="R507" i="1"/>
  <c r="R511" i="1"/>
  <c r="R515" i="1"/>
  <c r="R519" i="1"/>
  <c r="R523" i="1"/>
  <c r="R527" i="1"/>
  <c r="R567" i="1"/>
  <c r="R571" i="1"/>
  <c r="R575" i="1"/>
  <c r="R111" i="1"/>
  <c r="R223" i="1"/>
  <c r="R229" i="1"/>
  <c r="R484" i="1"/>
  <c r="R219" i="1"/>
  <c r="R225" i="1"/>
  <c r="R230" i="1"/>
  <c r="R103" i="1"/>
  <c r="R485" i="1"/>
  <c r="R490" i="1"/>
  <c r="R496" i="1"/>
  <c r="R501" i="1"/>
  <c r="R506" i="1"/>
  <c r="R512" i="1"/>
  <c r="R517" i="1"/>
  <c r="R522" i="1"/>
  <c r="R570" i="1"/>
  <c r="R576" i="1"/>
  <c r="R761" i="1"/>
  <c r="R765" i="1"/>
  <c r="R769" i="1"/>
  <c r="R221" i="1"/>
  <c r="R486" i="1"/>
  <c r="R492" i="1"/>
  <c r="R497" i="1"/>
  <c r="R502" i="1"/>
  <c r="R508" i="1"/>
  <c r="R513" i="1"/>
  <c r="R518" i="1"/>
  <c r="R524" i="1"/>
  <c r="R572" i="1"/>
  <c r="R730" i="1"/>
  <c r="R758" i="1"/>
  <c r="R762" i="1"/>
  <c r="R766" i="1"/>
  <c r="R770" i="1"/>
  <c r="R226" i="1"/>
  <c r="R488" i="1"/>
  <c r="R493" i="1"/>
  <c r="R498" i="1"/>
  <c r="R504" i="1"/>
  <c r="R509" i="1"/>
  <c r="R514" i="1"/>
  <c r="R520" i="1"/>
  <c r="R525" i="1"/>
  <c r="R568" i="1"/>
  <c r="R573" i="1"/>
  <c r="R500" i="1"/>
  <c r="R521" i="1"/>
  <c r="R764" i="1"/>
  <c r="R850" i="1"/>
  <c r="R854" i="1"/>
  <c r="R895" i="1"/>
  <c r="R899" i="1"/>
  <c r="R903" i="1"/>
  <c r="R911" i="1"/>
  <c r="R920" i="1"/>
  <c r="R505" i="1"/>
  <c r="R526" i="1"/>
  <c r="R569" i="1"/>
  <c r="R759" i="1"/>
  <c r="R767" i="1"/>
  <c r="R851" i="1"/>
  <c r="R855" i="1"/>
  <c r="R892" i="1"/>
  <c r="R896" i="1"/>
  <c r="R900" i="1"/>
  <c r="R904" i="1"/>
  <c r="R912" i="1"/>
  <c r="R921" i="1"/>
  <c r="R489" i="1"/>
  <c r="R510" i="1"/>
  <c r="R574" i="1"/>
  <c r="R760" i="1"/>
  <c r="R768" i="1"/>
  <c r="R852" i="1"/>
  <c r="R856" i="1"/>
  <c r="R893" i="1"/>
  <c r="R897" i="1"/>
  <c r="R901" i="1"/>
  <c r="R913" i="1"/>
  <c r="R918" i="1"/>
  <c r="R922" i="1"/>
  <c r="R857" i="1"/>
  <c r="R902" i="1"/>
  <c r="R1378" i="1"/>
  <c r="R919" i="1"/>
  <c r="R1379" i="1"/>
  <c r="R1422" i="1"/>
  <c r="R1426" i="1"/>
  <c r="R1430" i="1"/>
  <c r="R1434" i="1"/>
  <c r="R494" i="1"/>
  <c r="R894" i="1"/>
  <c r="R923" i="1"/>
  <c r="R1376" i="1"/>
  <c r="R1380" i="1"/>
  <c r="R1423" i="1"/>
  <c r="R1427" i="1"/>
  <c r="R1431" i="1"/>
  <c r="R1435" i="1"/>
  <c r="R516" i="1"/>
  <c r="R763" i="1"/>
  <c r="R898" i="1"/>
  <c r="R1377" i="1"/>
  <c r="R1421" i="1"/>
  <c r="R1429" i="1"/>
  <c r="R1841" i="1"/>
  <c r="R1845" i="1"/>
  <c r="R1849" i="1"/>
  <c r="R1853" i="1"/>
  <c r="R853" i="1"/>
  <c r="R914" i="1"/>
  <c r="R1381" i="1"/>
  <c r="R1424" i="1"/>
  <c r="R1432" i="1"/>
  <c r="R1842" i="1"/>
  <c r="R1846" i="1"/>
  <c r="R1850" i="1"/>
  <c r="R1854" i="1"/>
  <c r="R1998" i="1"/>
  <c r="R2002" i="1"/>
  <c r="R2006" i="1"/>
  <c r="R2010" i="1"/>
  <c r="R2014" i="1"/>
  <c r="R2018" i="1"/>
  <c r="R2237" i="1"/>
  <c r="R2241" i="1"/>
  <c r="R2245" i="1"/>
  <c r="R2249" i="1"/>
  <c r="R2253" i="1"/>
  <c r="R2263" i="1"/>
  <c r="R2279" i="1"/>
  <c r="R2283" i="1"/>
  <c r="R2287" i="1"/>
  <c r="R2291" i="1"/>
  <c r="R2295" i="1"/>
  <c r="R2299" i="1"/>
  <c r="R2303" i="1"/>
  <c r="R2307" i="1"/>
  <c r="R2311" i="1"/>
  <c r="R2315" i="1"/>
  <c r="R2319" i="1"/>
  <c r="R2323" i="1"/>
  <c r="R2533" i="1"/>
  <c r="R2537" i="1"/>
  <c r="R2541" i="1"/>
  <c r="R2545" i="1"/>
  <c r="R2549" i="1"/>
  <c r="R2553" i="1"/>
  <c r="R2581" i="1"/>
  <c r="R2585" i="1"/>
  <c r="R2589" i="1"/>
  <c r="R2593" i="1"/>
  <c r="R2597" i="1"/>
  <c r="R2601" i="1"/>
  <c r="R2605" i="1"/>
  <c r="R2609" i="1"/>
  <c r="R2613" i="1"/>
  <c r="R2617" i="1"/>
  <c r="R2621" i="1"/>
  <c r="R2625" i="1"/>
  <c r="R2629" i="1"/>
  <c r="R2633" i="1"/>
  <c r="R2637" i="1"/>
  <c r="R2753" i="1"/>
  <c r="R2757" i="1"/>
  <c r="R2761" i="1"/>
  <c r="R2765" i="1"/>
  <c r="R2769" i="1"/>
  <c r="R2785" i="1"/>
  <c r="R2789" i="1"/>
  <c r="R2793" i="1"/>
  <c r="R2797" i="1"/>
  <c r="R2801" i="1"/>
  <c r="R2805" i="1"/>
  <c r="R2817" i="1"/>
  <c r="R2821" i="1"/>
  <c r="R2825" i="1"/>
  <c r="R2829" i="1"/>
  <c r="R2833" i="1"/>
  <c r="R1425" i="1"/>
  <c r="R1433" i="1"/>
  <c r="R1839" i="1"/>
  <c r="R1843" i="1"/>
  <c r="R1847" i="1"/>
  <c r="R1851" i="1"/>
  <c r="R1855" i="1"/>
  <c r="R1999" i="1"/>
  <c r="R2003" i="1"/>
  <c r="R2007" i="1"/>
  <c r="R2011" i="1"/>
  <c r="R2015" i="1"/>
  <c r="R2019" i="1"/>
  <c r="R2238" i="1"/>
  <c r="R2242" i="1"/>
  <c r="R2246" i="1"/>
  <c r="R2250" i="1"/>
  <c r="R2254" i="1"/>
  <c r="R2264" i="1"/>
  <c r="R2280" i="1"/>
  <c r="R2284" i="1"/>
  <c r="R2288" i="1"/>
  <c r="R2292" i="1"/>
  <c r="R2296" i="1"/>
  <c r="R2300" i="1"/>
  <c r="R2304" i="1"/>
  <c r="R2308" i="1"/>
  <c r="R2312" i="1"/>
  <c r="R2316" i="1"/>
  <c r="R2320" i="1"/>
  <c r="R2324" i="1"/>
  <c r="R2534" i="1"/>
  <c r="R2538" i="1"/>
  <c r="R2542" i="1"/>
  <c r="R2546" i="1"/>
  <c r="R2550" i="1"/>
  <c r="R2582" i="1"/>
  <c r="R2586" i="1"/>
  <c r="R2590" i="1"/>
  <c r="R2594" i="1"/>
  <c r="R2598" i="1"/>
  <c r="R2602" i="1"/>
  <c r="R2606" i="1"/>
  <c r="R2610" i="1"/>
  <c r="R2614" i="1"/>
  <c r="R2618" i="1"/>
  <c r="R2622" i="1"/>
  <c r="R1852" i="1"/>
  <c r="R2001" i="1"/>
  <c r="R2009" i="1"/>
  <c r="R2017" i="1"/>
  <c r="R2240" i="1"/>
  <c r="R2248" i="1"/>
  <c r="R2256" i="1"/>
  <c r="R2282" i="1"/>
  <c r="R2290" i="1"/>
  <c r="R2298" i="1"/>
  <c r="R2306" i="1"/>
  <c r="R2314" i="1"/>
  <c r="R2322" i="1"/>
  <c r="R2536" i="1"/>
  <c r="R2544" i="1"/>
  <c r="R2552" i="1"/>
  <c r="R2584" i="1"/>
  <c r="R2592" i="1"/>
  <c r="R2600" i="1"/>
  <c r="R2608" i="1"/>
  <c r="R2616" i="1"/>
  <c r="R2624" i="1"/>
  <c r="R2630" i="1"/>
  <c r="R2635" i="1"/>
  <c r="R2640" i="1"/>
  <c r="R2758" i="1"/>
  <c r="R2763" i="1"/>
  <c r="R2768" i="1"/>
  <c r="R2784" i="1"/>
  <c r="R2790" i="1"/>
  <c r="R2795" i="1"/>
  <c r="R2800" i="1"/>
  <c r="R2816" i="1"/>
  <c r="R2827" i="1"/>
  <c r="R2832" i="1"/>
  <c r="R2968" i="1"/>
  <c r="R1428" i="1"/>
  <c r="R1840" i="1"/>
  <c r="R2004" i="1"/>
  <c r="R2012" i="1"/>
  <c r="R2020" i="1"/>
  <c r="R2243" i="1"/>
  <c r="R2251" i="1"/>
  <c r="R2285" i="1"/>
  <c r="R2293" i="1"/>
  <c r="R2301" i="1"/>
  <c r="R2309" i="1"/>
  <c r="R2317" i="1"/>
  <c r="R2325" i="1"/>
  <c r="R2539" i="1"/>
  <c r="R2547" i="1"/>
  <c r="R2587" i="1"/>
  <c r="R2595" i="1"/>
  <c r="R2603" i="1"/>
  <c r="R2611" i="1"/>
  <c r="R2619" i="1"/>
  <c r="R2626" i="1"/>
  <c r="R2631" i="1"/>
  <c r="R2636" i="1"/>
  <c r="R2754" i="1"/>
  <c r="R2759" i="1"/>
  <c r="R2764" i="1"/>
  <c r="R2770" i="1"/>
  <c r="R2786" i="1"/>
  <c r="R2791" i="1"/>
  <c r="R2796" i="1"/>
  <c r="R2802" i="1"/>
  <c r="R2818" i="1"/>
  <c r="R2828" i="1"/>
  <c r="R2834" i="1"/>
  <c r="R2965" i="1"/>
  <c r="R2969" i="1"/>
  <c r="R2973" i="1"/>
  <c r="R2977" i="1"/>
  <c r="R2981" i="1"/>
  <c r="R2985" i="1"/>
  <c r="R731" i="1"/>
  <c r="R2000" i="1"/>
  <c r="R2016" i="1"/>
  <c r="R2239" i="1"/>
  <c r="R2289" i="1"/>
  <c r="R2297" i="1"/>
  <c r="R2313" i="1"/>
  <c r="R2535" i="1"/>
  <c r="R2583" i="1"/>
  <c r="R2599" i="1"/>
  <c r="R2615" i="1"/>
  <c r="R2628" i="1"/>
  <c r="R2756" i="1"/>
  <c r="R2767" i="1"/>
  <c r="R2788" i="1"/>
  <c r="R2799" i="1"/>
  <c r="R2826" i="1"/>
  <c r="R2967" i="1"/>
  <c r="R2971" i="1"/>
  <c r="R2983" i="1"/>
  <c r="R2964" i="1"/>
  <c r="R2976" i="1"/>
  <c r="R2984" i="1"/>
  <c r="R1436" i="1"/>
  <c r="R1844" i="1"/>
  <c r="R1997" i="1"/>
  <c r="R2005" i="1"/>
  <c r="R2013" i="1"/>
  <c r="R2236" i="1"/>
  <c r="R2244" i="1"/>
  <c r="R2252" i="1"/>
  <c r="R2286" i="1"/>
  <c r="R2294" i="1"/>
  <c r="R2302" i="1"/>
  <c r="R2310" i="1"/>
  <c r="R2318" i="1"/>
  <c r="R2326" i="1"/>
  <c r="R2532" i="1"/>
  <c r="R2540" i="1"/>
  <c r="R2548" i="1"/>
  <c r="R2580" i="1"/>
  <c r="R2588" i="1"/>
  <c r="R2596" i="1"/>
  <c r="R2604" i="1"/>
  <c r="R2612" i="1"/>
  <c r="R2620" i="1"/>
  <c r="R2627" i="1"/>
  <c r="R2632" i="1"/>
  <c r="R2638" i="1"/>
  <c r="R2755" i="1"/>
  <c r="R2760" i="1"/>
  <c r="R2766" i="1"/>
  <c r="R2771" i="1"/>
  <c r="R2782" i="1"/>
  <c r="R2787" i="1"/>
  <c r="R2792" i="1"/>
  <c r="R2798" i="1"/>
  <c r="R2803" i="1"/>
  <c r="R2814" i="1"/>
  <c r="R2819" i="1"/>
  <c r="R2824" i="1"/>
  <c r="R2830" i="1"/>
  <c r="R2962" i="1"/>
  <c r="R2966" i="1"/>
  <c r="R2970" i="1"/>
  <c r="R2974" i="1"/>
  <c r="R2978" i="1"/>
  <c r="R2982" i="1"/>
  <c r="R1848" i="1"/>
  <c r="R2008" i="1"/>
  <c r="R2247" i="1"/>
  <c r="R2255" i="1"/>
  <c r="R2281" i="1"/>
  <c r="R2305" i="1"/>
  <c r="R2321" i="1"/>
  <c r="R2543" i="1"/>
  <c r="R2551" i="1"/>
  <c r="R2591" i="1"/>
  <c r="R2607" i="1"/>
  <c r="R2623" i="1"/>
  <c r="R2634" i="1"/>
  <c r="R2639" i="1"/>
  <c r="R2762" i="1"/>
  <c r="R2783" i="1"/>
  <c r="R2794" i="1"/>
  <c r="R2804" i="1"/>
  <c r="R2815" i="1"/>
  <c r="R2820" i="1"/>
  <c r="R2831" i="1"/>
  <c r="R2963" i="1"/>
  <c r="R2975" i="1"/>
  <c r="R2979" i="1"/>
  <c r="R2972" i="1"/>
  <c r="R2980" i="1"/>
  <c r="R68" i="1"/>
  <c r="R65" i="1"/>
  <c r="R66" i="1"/>
  <c r="R464" i="1"/>
  <c r="R67" i="1"/>
  <c r="R781" i="1"/>
  <c r="R462" i="1"/>
  <c r="R782" i="1"/>
  <c r="R780" i="1"/>
  <c r="R612" i="1"/>
  <c r="R783" i="1"/>
  <c r="R784" i="1"/>
  <c r="R1334" i="1"/>
  <c r="R1338" i="1"/>
  <c r="R1342" i="1"/>
  <c r="R1346" i="1"/>
  <c r="R1335" i="1"/>
  <c r="R1339" i="1"/>
  <c r="R1343" i="1"/>
  <c r="R785" i="1"/>
  <c r="R1336" i="1"/>
  <c r="R1340" i="1"/>
  <c r="R1344" i="1"/>
  <c r="R1345" i="1"/>
  <c r="R1802" i="1"/>
  <c r="R1806" i="1"/>
  <c r="R1803" i="1"/>
  <c r="R1807" i="1"/>
  <c r="R2193" i="1"/>
  <c r="R2197" i="1"/>
  <c r="R2501" i="1"/>
  <c r="R2745" i="1"/>
  <c r="R1337" i="1"/>
  <c r="R1804" i="1"/>
  <c r="R1808" i="1"/>
  <c r="R2190" i="1"/>
  <c r="R2194" i="1"/>
  <c r="R2198" i="1"/>
  <c r="R2502" i="1"/>
  <c r="R2192" i="1"/>
  <c r="R1341" i="1"/>
  <c r="R1809" i="1"/>
  <c r="R2195" i="1"/>
  <c r="R1805" i="1"/>
  <c r="R2191" i="1"/>
  <c r="R2503" i="1"/>
  <c r="R2746" i="1"/>
  <c r="R2196" i="1"/>
  <c r="R2500" i="1"/>
  <c r="R92" i="1"/>
  <c r="R96" i="1"/>
  <c r="R100" i="1"/>
  <c r="R232" i="1"/>
  <c r="R236" i="1"/>
  <c r="R89" i="1"/>
  <c r="R93" i="1"/>
  <c r="R97" i="1"/>
  <c r="R101" i="1"/>
  <c r="R90" i="1"/>
  <c r="R94" i="1"/>
  <c r="R98" i="1"/>
  <c r="R102" i="1"/>
  <c r="R91" i="1"/>
  <c r="R233" i="1"/>
  <c r="R479" i="1"/>
  <c r="R483" i="1"/>
  <c r="R579" i="1"/>
  <c r="R583" i="1"/>
  <c r="R587" i="1"/>
  <c r="R591" i="1"/>
  <c r="R595" i="1"/>
  <c r="R95" i="1"/>
  <c r="R234" i="1"/>
  <c r="R480" i="1"/>
  <c r="R99" i="1"/>
  <c r="R235" i="1"/>
  <c r="R581" i="1"/>
  <c r="R586" i="1"/>
  <c r="R592" i="1"/>
  <c r="R717" i="1"/>
  <c r="R721" i="1"/>
  <c r="R725" i="1"/>
  <c r="R729" i="1"/>
  <c r="R773" i="1"/>
  <c r="R478" i="1"/>
  <c r="R577" i="1"/>
  <c r="R582" i="1"/>
  <c r="R588" i="1"/>
  <c r="R593" i="1"/>
  <c r="R718" i="1"/>
  <c r="R722" i="1"/>
  <c r="R726" i="1"/>
  <c r="R774" i="1"/>
  <c r="R481" i="1"/>
  <c r="R578" i="1"/>
  <c r="R584" i="1"/>
  <c r="R589" i="1"/>
  <c r="R594" i="1"/>
  <c r="R719" i="1"/>
  <c r="R723" i="1"/>
  <c r="R727" i="1"/>
  <c r="R231" i="1"/>
  <c r="R585" i="1"/>
  <c r="R720" i="1"/>
  <c r="R772" i="1"/>
  <c r="R834" i="1"/>
  <c r="R838" i="1"/>
  <c r="R842" i="1"/>
  <c r="R846" i="1"/>
  <c r="R482" i="1"/>
  <c r="R590" i="1"/>
  <c r="R724" i="1"/>
  <c r="R835" i="1"/>
  <c r="R839" i="1"/>
  <c r="R843" i="1"/>
  <c r="R847" i="1"/>
  <c r="R728" i="1"/>
  <c r="R836" i="1"/>
  <c r="R840" i="1"/>
  <c r="R844" i="1"/>
  <c r="R848" i="1"/>
  <c r="R771" i="1"/>
  <c r="R841" i="1"/>
  <c r="R1366" i="1"/>
  <c r="R1370" i="1"/>
  <c r="R1374" i="1"/>
  <c r="R845" i="1"/>
  <c r="R1367" i="1"/>
  <c r="R1371" i="1"/>
  <c r="R1375" i="1"/>
  <c r="R1455" i="1"/>
  <c r="R1459" i="1"/>
  <c r="R1463" i="1"/>
  <c r="R1467" i="1"/>
  <c r="R1471" i="1"/>
  <c r="R1475" i="1"/>
  <c r="R580" i="1"/>
  <c r="R716" i="1"/>
  <c r="R849" i="1"/>
  <c r="R1368" i="1"/>
  <c r="R1372" i="1"/>
  <c r="R1452" i="1"/>
  <c r="R1456" i="1"/>
  <c r="R1460" i="1"/>
  <c r="R1464" i="1"/>
  <c r="R1468" i="1"/>
  <c r="R1472" i="1"/>
  <c r="R1476" i="1"/>
  <c r="R837" i="1"/>
  <c r="R1458" i="1"/>
  <c r="R1466" i="1"/>
  <c r="R1474" i="1"/>
  <c r="R1833" i="1"/>
  <c r="R1837" i="1"/>
  <c r="R1365" i="1"/>
  <c r="R1453" i="1"/>
  <c r="R1461" i="1"/>
  <c r="R1469" i="1"/>
  <c r="R1477" i="1"/>
  <c r="R1834" i="1"/>
  <c r="R1838" i="1"/>
  <c r="R1974" i="1"/>
  <c r="R1978" i="1"/>
  <c r="R1986" i="1"/>
  <c r="R1990" i="1"/>
  <c r="R1994" i="1"/>
  <c r="R2225" i="1"/>
  <c r="R2229" i="1"/>
  <c r="R2233" i="1"/>
  <c r="R2267" i="1"/>
  <c r="R2271" i="1"/>
  <c r="R2275" i="1"/>
  <c r="R2379" i="1"/>
  <c r="R2389" i="1"/>
  <c r="R2525" i="1"/>
  <c r="R2529" i="1"/>
  <c r="R2557" i="1"/>
  <c r="R2561" i="1"/>
  <c r="R2565" i="1"/>
  <c r="R2569" i="1"/>
  <c r="R2573" i="1"/>
  <c r="R2749" i="1"/>
  <c r="R2837" i="1"/>
  <c r="R2841" i="1"/>
  <c r="R1369" i="1"/>
  <c r="R1454" i="1"/>
  <c r="R1462" i="1"/>
  <c r="R1470" i="1"/>
  <c r="R1835" i="1"/>
  <c r="R1975" i="1"/>
  <c r="R1979" i="1"/>
  <c r="R1983" i="1"/>
  <c r="R1987" i="1"/>
  <c r="R1991" i="1"/>
  <c r="R2226" i="1"/>
  <c r="R2230" i="1"/>
  <c r="R2234" i="1"/>
  <c r="R2268" i="1"/>
  <c r="R2272" i="1"/>
  <c r="R2276" i="1"/>
  <c r="R2380" i="1"/>
  <c r="R2526" i="1"/>
  <c r="R2530" i="1"/>
  <c r="R2554" i="1"/>
  <c r="R2558" i="1"/>
  <c r="R2562" i="1"/>
  <c r="R2566" i="1"/>
  <c r="R2570" i="1"/>
  <c r="R2574" i="1"/>
  <c r="R1836" i="1"/>
  <c r="R1977" i="1"/>
  <c r="R1985" i="1"/>
  <c r="R1993" i="1"/>
  <c r="R2232" i="1"/>
  <c r="R2266" i="1"/>
  <c r="R2274" i="1"/>
  <c r="R2528" i="1"/>
  <c r="R2560" i="1"/>
  <c r="R2568" i="1"/>
  <c r="R2752" i="1"/>
  <c r="R2838" i="1"/>
  <c r="R2843" i="1"/>
  <c r="R2916" i="1"/>
  <c r="R2944" i="1"/>
  <c r="R1457" i="1"/>
  <c r="R1988" i="1"/>
  <c r="R2227" i="1"/>
  <c r="R2235" i="1"/>
  <c r="R2269" i="1"/>
  <c r="R2277" i="1"/>
  <c r="R2381" i="1"/>
  <c r="R2523" i="1"/>
  <c r="R2531" i="1"/>
  <c r="R2555" i="1"/>
  <c r="R2563" i="1"/>
  <c r="R2571" i="1"/>
  <c r="R2748" i="1"/>
  <c r="R2839" i="1"/>
  <c r="R2844" i="1"/>
  <c r="R2917" i="1"/>
  <c r="R2921" i="1"/>
  <c r="R2937" i="1"/>
  <c r="R2941" i="1"/>
  <c r="R2949" i="1"/>
  <c r="R2953" i="1"/>
  <c r="R2957" i="1"/>
  <c r="R2961" i="1"/>
  <c r="R1473" i="1"/>
  <c r="R1984" i="1"/>
  <c r="R2273" i="1"/>
  <c r="R2559" i="1"/>
  <c r="R2567" i="1"/>
  <c r="R2836" i="1"/>
  <c r="R2842" i="1"/>
  <c r="R2919" i="1"/>
  <c r="R2947" i="1"/>
  <c r="R2955" i="1"/>
  <c r="R2948" i="1"/>
  <c r="R2956" i="1"/>
  <c r="R1465" i="1"/>
  <c r="R1989" i="1"/>
  <c r="R2228" i="1"/>
  <c r="R2270" i="1"/>
  <c r="R2278" i="1"/>
  <c r="R2382" i="1"/>
  <c r="R2388" i="1"/>
  <c r="R2524" i="1"/>
  <c r="R2556" i="1"/>
  <c r="R2564" i="1"/>
  <c r="R2572" i="1"/>
  <c r="R2750" i="1"/>
  <c r="R2835" i="1"/>
  <c r="R2840" i="1"/>
  <c r="R2918" i="1"/>
  <c r="R2938" i="1"/>
  <c r="R2946" i="1"/>
  <c r="R2950" i="1"/>
  <c r="R2954" i="1"/>
  <c r="R2958" i="1"/>
  <c r="R1373" i="1"/>
  <c r="R1976" i="1"/>
  <c r="R1992" i="1"/>
  <c r="R2231" i="1"/>
  <c r="R2265" i="1"/>
  <c r="R2527" i="1"/>
  <c r="R2575" i="1"/>
  <c r="R2751" i="1"/>
  <c r="R2939" i="1"/>
  <c r="R2951" i="1"/>
  <c r="R2959" i="1"/>
  <c r="R2920" i="1"/>
  <c r="R2940" i="1"/>
  <c r="R2952" i="1"/>
  <c r="R2960" i="1"/>
  <c r="R60" i="1"/>
  <c r="R64" i="1"/>
  <c r="R61" i="1"/>
  <c r="R62" i="1"/>
  <c r="R59" i="1"/>
  <c r="R455" i="1"/>
  <c r="R63" i="1"/>
  <c r="R246" i="1"/>
  <c r="R613" i="1"/>
  <c r="R454" i="1"/>
  <c r="R614" i="1"/>
  <c r="R786" i="1"/>
  <c r="R787" i="1"/>
  <c r="R788" i="1"/>
  <c r="R1331" i="1"/>
  <c r="R1332" i="1"/>
  <c r="R1330" i="1"/>
  <c r="R1799" i="1"/>
  <c r="R789" i="1"/>
  <c r="R1333" i="1"/>
  <c r="R1800" i="1"/>
  <c r="R2181" i="1"/>
  <c r="R2185" i="1"/>
  <c r="R2189" i="1"/>
  <c r="R2489" i="1"/>
  <c r="R2493" i="1"/>
  <c r="R2497" i="1"/>
  <c r="R2741" i="1"/>
  <c r="R1801" i="1"/>
  <c r="R2182" i="1"/>
  <c r="R2186" i="1"/>
  <c r="R2490" i="1"/>
  <c r="R2494" i="1"/>
  <c r="R2498" i="1"/>
  <c r="R2184" i="1"/>
  <c r="R2488" i="1"/>
  <c r="R2496" i="1"/>
  <c r="R2742" i="1"/>
  <c r="R2852" i="1"/>
  <c r="R1798" i="1"/>
  <c r="R2187" i="1"/>
  <c r="R2491" i="1"/>
  <c r="R2499" i="1"/>
  <c r="R2743" i="1"/>
  <c r="R2188" i="1"/>
  <c r="R2492" i="1"/>
  <c r="R2744" i="1"/>
  <c r="R2850" i="1"/>
  <c r="R2183" i="1"/>
  <c r="R2495" i="1"/>
  <c r="R2851" i="1"/>
  <c r="R72" i="1"/>
  <c r="R76" i="1"/>
  <c r="R80" i="1"/>
  <c r="R84" i="1"/>
  <c r="R88" i="1"/>
  <c r="R240" i="1"/>
  <c r="R244" i="1"/>
  <c r="R69" i="1"/>
  <c r="R73" i="1"/>
  <c r="R77" i="1"/>
  <c r="R81" i="1"/>
  <c r="R85" i="1"/>
  <c r="R70" i="1"/>
  <c r="R74" i="1"/>
  <c r="R78" i="1"/>
  <c r="R82" i="1"/>
  <c r="R86" i="1"/>
  <c r="R75" i="1"/>
  <c r="R238" i="1"/>
  <c r="R243" i="1"/>
  <c r="R459" i="1"/>
  <c r="R463" i="1"/>
  <c r="R467" i="1"/>
  <c r="R471" i="1"/>
  <c r="R475" i="1"/>
  <c r="R599" i="1"/>
  <c r="R603" i="1"/>
  <c r="R607" i="1"/>
  <c r="R611" i="1"/>
  <c r="R79" i="1"/>
  <c r="R239" i="1"/>
  <c r="R245" i="1"/>
  <c r="R456" i="1"/>
  <c r="R460" i="1"/>
  <c r="R468" i="1"/>
  <c r="R472" i="1"/>
  <c r="R476" i="1"/>
  <c r="R83" i="1"/>
  <c r="R241" i="1"/>
  <c r="R237" i="1"/>
  <c r="R330" i="1"/>
  <c r="R461" i="1"/>
  <c r="R469" i="1"/>
  <c r="R477" i="1"/>
  <c r="R597" i="1"/>
  <c r="R602" i="1"/>
  <c r="R608" i="1"/>
  <c r="R677" i="1"/>
  <c r="R681" i="1"/>
  <c r="R685" i="1"/>
  <c r="R689" i="1"/>
  <c r="R701" i="1"/>
  <c r="R705" i="1"/>
  <c r="R709" i="1"/>
  <c r="R777" i="1"/>
  <c r="R242" i="1"/>
  <c r="R331" i="1"/>
  <c r="R470" i="1"/>
  <c r="R598" i="1"/>
  <c r="R604" i="1"/>
  <c r="R609" i="1"/>
  <c r="R678" i="1"/>
  <c r="R682" i="1"/>
  <c r="R686" i="1"/>
  <c r="R690" i="1"/>
  <c r="R698" i="1"/>
  <c r="R702" i="1"/>
  <c r="R706" i="1"/>
  <c r="R71" i="1"/>
  <c r="R457" i="1"/>
  <c r="R465" i="1"/>
  <c r="R473" i="1"/>
  <c r="R600" i="1"/>
  <c r="R605" i="1"/>
  <c r="R610" i="1"/>
  <c r="R679" i="1"/>
  <c r="R683" i="1"/>
  <c r="R687" i="1"/>
  <c r="R691" i="1"/>
  <c r="R699" i="1"/>
  <c r="R703" i="1"/>
  <c r="R707" i="1"/>
  <c r="R474" i="1"/>
  <c r="R606" i="1"/>
  <c r="R688" i="1"/>
  <c r="R704" i="1"/>
  <c r="R865" i="1"/>
  <c r="R868" i="1"/>
  <c r="R876" i="1"/>
  <c r="R880" i="1"/>
  <c r="R884" i="1"/>
  <c r="R676" i="1"/>
  <c r="R708" i="1"/>
  <c r="R775" i="1"/>
  <c r="R866" i="1"/>
  <c r="R869" i="1"/>
  <c r="R877" i="1"/>
  <c r="R458" i="1"/>
  <c r="R596" i="1"/>
  <c r="R680" i="1"/>
  <c r="R776" i="1"/>
  <c r="R863" i="1"/>
  <c r="R870" i="1"/>
  <c r="R878" i="1"/>
  <c r="R882" i="1"/>
  <c r="R684" i="1"/>
  <c r="R871" i="1"/>
  <c r="R1350" i="1"/>
  <c r="R1354" i="1"/>
  <c r="R1358" i="1"/>
  <c r="R1362" i="1"/>
  <c r="R1389" i="1"/>
  <c r="R466" i="1"/>
  <c r="R700" i="1"/>
  <c r="R1351" i="1"/>
  <c r="R1355" i="1"/>
  <c r="R1359" i="1"/>
  <c r="R1363" i="1"/>
  <c r="R1390" i="1"/>
  <c r="R1394" i="1"/>
  <c r="R1398" i="1"/>
  <c r="R1402" i="1"/>
  <c r="R1406" i="1"/>
  <c r="R1410" i="1"/>
  <c r="R1414" i="1"/>
  <c r="R1418" i="1"/>
  <c r="R1443" i="1"/>
  <c r="R1447" i="1"/>
  <c r="R1451" i="1"/>
  <c r="R87" i="1"/>
  <c r="R864" i="1"/>
  <c r="R1348" i="1"/>
  <c r="R1352" i="1"/>
  <c r="R1356" i="1"/>
  <c r="R1360" i="1"/>
  <c r="R1364" i="1"/>
  <c r="R1387" i="1"/>
  <c r="R1391" i="1"/>
  <c r="R1395" i="1"/>
  <c r="R1399" i="1"/>
  <c r="R1403" i="1"/>
  <c r="R1407" i="1"/>
  <c r="R1411" i="1"/>
  <c r="R1415" i="1"/>
  <c r="R1419" i="1"/>
  <c r="R1440" i="1"/>
  <c r="R1444" i="1"/>
  <c r="R1448" i="1"/>
  <c r="R1361" i="1"/>
  <c r="R1388" i="1"/>
  <c r="R1397" i="1"/>
  <c r="R1405" i="1"/>
  <c r="R1413" i="1"/>
  <c r="R1442" i="1"/>
  <c r="R1450" i="1"/>
  <c r="R1817" i="1"/>
  <c r="R1821" i="1"/>
  <c r="R1825" i="1"/>
  <c r="R1829" i="1"/>
  <c r="R1877" i="1"/>
  <c r="R1889" i="1"/>
  <c r="R1893" i="1"/>
  <c r="R1897" i="1"/>
  <c r="R1901" i="1"/>
  <c r="R601" i="1"/>
  <c r="R1349" i="1"/>
  <c r="R1392" i="1"/>
  <c r="R1400" i="1"/>
  <c r="R1408" i="1"/>
  <c r="R1416" i="1"/>
  <c r="R1445" i="1"/>
  <c r="R1818" i="1"/>
  <c r="R1822" i="1"/>
  <c r="R1826" i="1"/>
  <c r="R1830" i="1"/>
  <c r="R1874" i="1"/>
  <c r="R1878" i="1"/>
  <c r="R1882" i="1"/>
  <c r="R1886" i="1"/>
  <c r="R1890" i="1"/>
  <c r="R1934" i="1"/>
  <c r="R1938" i="1"/>
  <c r="R1942" i="1"/>
  <c r="R1950" i="1"/>
  <c r="R1958" i="1"/>
  <c r="R1962" i="1"/>
  <c r="R1966" i="1"/>
  <c r="R1970" i="1"/>
  <c r="R2205" i="1"/>
  <c r="R2209" i="1"/>
  <c r="R2213" i="1"/>
  <c r="R2217" i="1"/>
  <c r="R2221" i="1"/>
  <c r="R2327" i="1"/>
  <c r="R2331" i="1"/>
  <c r="R2335" i="1"/>
  <c r="R2339" i="1"/>
  <c r="R2343" i="1"/>
  <c r="R2347" i="1"/>
  <c r="R2351" i="1"/>
  <c r="R2355" i="1"/>
  <c r="R2359" i="1"/>
  <c r="R2363" i="1"/>
  <c r="R2367" i="1"/>
  <c r="R2371" i="1"/>
  <c r="R2375" i="1"/>
  <c r="R2509" i="1"/>
  <c r="R2513" i="1"/>
  <c r="R2517" i="1"/>
  <c r="R2521" i="1"/>
  <c r="R2577" i="1"/>
  <c r="R2777" i="1"/>
  <c r="R2781" i="1"/>
  <c r="R2845" i="1"/>
  <c r="R1353" i="1"/>
  <c r="R1393" i="1"/>
  <c r="R1401" i="1"/>
  <c r="R1409" i="1"/>
  <c r="R1417" i="1"/>
  <c r="R1446" i="1"/>
  <c r="R1819" i="1"/>
  <c r="R1823" i="1"/>
  <c r="R1827" i="1"/>
  <c r="R1831" i="1"/>
  <c r="R1875" i="1"/>
  <c r="R1879" i="1"/>
  <c r="R1887" i="1"/>
  <c r="R1891" i="1"/>
  <c r="R1895" i="1"/>
  <c r="R1899" i="1"/>
  <c r="R1935" i="1"/>
  <c r="R1939" i="1"/>
  <c r="R1943" i="1"/>
  <c r="R1951" i="1"/>
  <c r="R1959" i="1"/>
  <c r="R1963" i="1"/>
  <c r="R1967" i="1"/>
  <c r="R2206" i="1"/>
  <c r="R2210" i="1"/>
  <c r="R2214" i="1"/>
  <c r="R2218" i="1"/>
  <c r="R2222" i="1"/>
  <c r="R2328" i="1"/>
  <c r="R2332" i="1"/>
  <c r="R2336" i="1"/>
  <c r="R2340" i="1"/>
  <c r="R2344" i="1"/>
  <c r="R2348" i="1"/>
  <c r="R2352" i="1"/>
  <c r="R2356" i="1"/>
  <c r="R2360" i="1"/>
  <c r="R2364" i="1"/>
  <c r="R2368" i="1"/>
  <c r="R2372" i="1"/>
  <c r="R2376" i="1"/>
  <c r="R2510" i="1"/>
  <c r="R2514" i="1"/>
  <c r="R2518" i="1"/>
  <c r="R2522" i="1"/>
  <c r="R2578" i="1"/>
  <c r="R1420" i="1"/>
  <c r="R1449" i="1"/>
  <c r="R1820" i="1"/>
  <c r="R1884" i="1"/>
  <c r="R1937" i="1"/>
  <c r="R1945" i="1"/>
  <c r="R1953" i="1"/>
  <c r="R1961" i="1"/>
  <c r="R1969" i="1"/>
  <c r="R2208" i="1"/>
  <c r="R2216" i="1"/>
  <c r="R2224" i="1"/>
  <c r="R2330" i="1"/>
  <c r="R2338" i="1"/>
  <c r="R2346" i="1"/>
  <c r="R2354" i="1"/>
  <c r="R2362" i="1"/>
  <c r="R2370" i="1"/>
  <c r="R2378" i="1"/>
  <c r="R2512" i="1"/>
  <c r="R2520" i="1"/>
  <c r="R2576" i="1"/>
  <c r="R2747" i="1"/>
  <c r="R2779" i="1"/>
  <c r="R2848" i="1"/>
  <c r="R2900" i="1"/>
  <c r="R2904" i="1"/>
  <c r="R1396" i="1"/>
  <c r="R1824" i="1"/>
  <c r="R1888" i="1"/>
  <c r="R1940" i="1"/>
  <c r="R1948" i="1"/>
  <c r="R1964" i="1"/>
  <c r="R2211" i="1"/>
  <c r="R2219" i="1"/>
  <c r="R2333" i="1"/>
  <c r="R2341" i="1"/>
  <c r="R2349" i="1"/>
  <c r="R2357" i="1"/>
  <c r="R2365" i="1"/>
  <c r="R2373" i="1"/>
  <c r="R2515" i="1"/>
  <c r="R2579" i="1"/>
  <c r="R2775" i="1"/>
  <c r="R2780" i="1"/>
  <c r="R2901" i="1"/>
  <c r="R2905" i="1"/>
  <c r="R2909" i="1"/>
  <c r="R2913" i="1"/>
  <c r="R2933" i="1"/>
  <c r="R1412" i="1"/>
  <c r="R1832" i="1"/>
  <c r="R1896" i="1"/>
  <c r="R1936" i="1"/>
  <c r="R1952" i="1"/>
  <c r="R1968" i="1"/>
  <c r="R2207" i="1"/>
  <c r="R2223" i="1"/>
  <c r="R2329" i="1"/>
  <c r="R2353" i="1"/>
  <c r="R2369" i="1"/>
  <c r="R2377" i="1"/>
  <c r="R2519" i="1"/>
  <c r="R2778" i="1"/>
  <c r="R2899" i="1"/>
  <c r="R2907" i="1"/>
  <c r="R2935" i="1"/>
  <c r="R2912" i="1"/>
  <c r="R2936" i="1"/>
  <c r="R1357" i="1"/>
  <c r="R1404" i="1"/>
  <c r="R1828" i="1"/>
  <c r="R1876" i="1"/>
  <c r="R1892" i="1"/>
  <c r="R1941" i="1"/>
  <c r="R1949" i="1"/>
  <c r="R1957" i="1"/>
  <c r="R1965" i="1"/>
  <c r="R2212" i="1"/>
  <c r="R2220" i="1"/>
  <c r="R2334" i="1"/>
  <c r="R2342" i="1"/>
  <c r="R2350" i="1"/>
  <c r="R2358" i="1"/>
  <c r="R2366" i="1"/>
  <c r="R2374" i="1"/>
  <c r="R2516" i="1"/>
  <c r="R2776" i="1"/>
  <c r="R2846" i="1"/>
  <c r="R2902" i="1"/>
  <c r="R2906" i="1"/>
  <c r="R2910" i="1"/>
  <c r="R2914" i="1"/>
  <c r="R2934" i="1"/>
  <c r="R1441" i="1"/>
  <c r="R1880" i="1"/>
  <c r="R1944" i="1"/>
  <c r="R1960" i="1"/>
  <c r="R2215" i="1"/>
  <c r="R2337" i="1"/>
  <c r="R2345" i="1"/>
  <c r="R2361" i="1"/>
  <c r="R2511" i="1"/>
  <c r="R2847" i="1"/>
  <c r="R2903" i="1"/>
  <c r="R2911" i="1"/>
  <c r="R2931" i="1"/>
  <c r="R2908" i="1"/>
  <c r="R2932" i="1"/>
  <c r="R248" i="1"/>
  <c r="R252" i="1"/>
  <c r="R256" i="1"/>
  <c r="R260" i="1"/>
  <c r="R264" i="1"/>
  <c r="R268" i="1"/>
  <c r="R249" i="1"/>
  <c r="R254" i="1"/>
  <c r="R259" i="1"/>
  <c r="R265" i="1"/>
  <c r="R270" i="1"/>
  <c r="R250" i="1"/>
  <c r="R255" i="1"/>
  <c r="R261" i="1"/>
  <c r="R266" i="1"/>
  <c r="R452" i="1"/>
  <c r="R251" i="1"/>
  <c r="R257" i="1"/>
  <c r="R262" i="1"/>
  <c r="R267" i="1"/>
  <c r="R258" i="1"/>
  <c r="R453" i="1"/>
  <c r="R617" i="1"/>
  <c r="R621" i="1"/>
  <c r="R625" i="1"/>
  <c r="R629" i="1"/>
  <c r="R633" i="1"/>
  <c r="R637" i="1"/>
  <c r="R641" i="1"/>
  <c r="R645" i="1"/>
  <c r="R649" i="1"/>
  <c r="R653" i="1"/>
  <c r="R657" i="1"/>
  <c r="R661" i="1"/>
  <c r="R263" i="1"/>
  <c r="R618" i="1"/>
  <c r="R622" i="1"/>
  <c r="R626" i="1"/>
  <c r="R630" i="1"/>
  <c r="R634" i="1"/>
  <c r="R638" i="1"/>
  <c r="R642" i="1"/>
  <c r="R646" i="1"/>
  <c r="R650" i="1"/>
  <c r="R654" i="1"/>
  <c r="R658" i="1"/>
  <c r="R662" i="1"/>
  <c r="R670" i="1"/>
  <c r="R247" i="1"/>
  <c r="R269" i="1"/>
  <c r="R615" i="1"/>
  <c r="R619" i="1"/>
  <c r="R623" i="1"/>
  <c r="R627" i="1"/>
  <c r="R631" i="1"/>
  <c r="R635" i="1"/>
  <c r="R639" i="1"/>
  <c r="R643" i="1"/>
  <c r="R647" i="1"/>
  <c r="R651" i="1"/>
  <c r="R655" i="1"/>
  <c r="R659" i="1"/>
  <c r="R663" i="1"/>
  <c r="R624" i="1"/>
  <c r="R640" i="1"/>
  <c r="R656" i="1"/>
  <c r="R790" i="1"/>
  <c r="R794" i="1"/>
  <c r="R798" i="1"/>
  <c r="R802" i="1"/>
  <c r="R806" i="1"/>
  <c r="R1312" i="1"/>
  <c r="R1316" i="1"/>
  <c r="R1320" i="1"/>
  <c r="R253" i="1"/>
  <c r="R628" i="1"/>
  <c r="R644" i="1"/>
  <c r="R660" i="1"/>
  <c r="R791" i="1"/>
  <c r="R795" i="1"/>
  <c r="R799" i="1"/>
  <c r="R803" i="1"/>
  <c r="R807" i="1"/>
  <c r="R616" i="1"/>
  <c r="R632" i="1"/>
  <c r="R648" i="1"/>
  <c r="R664" i="1"/>
  <c r="R792" i="1"/>
  <c r="R796" i="1"/>
  <c r="R800" i="1"/>
  <c r="R804" i="1"/>
  <c r="R808" i="1"/>
  <c r="R620" i="1"/>
  <c r="R793" i="1"/>
  <c r="R809" i="1"/>
  <c r="R1313" i="1"/>
  <c r="R1318" i="1"/>
  <c r="R1323" i="1"/>
  <c r="R1327" i="1"/>
  <c r="R636" i="1"/>
  <c r="R797" i="1"/>
  <c r="R1314" i="1"/>
  <c r="R1319" i="1"/>
  <c r="R1324" i="1"/>
  <c r="R1328" i="1"/>
  <c r="R652" i="1"/>
  <c r="R801" i="1"/>
  <c r="R1315" i="1"/>
  <c r="R1321" i="1"/>
  <c r="R1325" i="1"/>
  <c r="R1329" i="1"/>
  <c r="R1311" i="1"/>
  <c r="R1787" i="1"/>
  <c r="R1791" i="1"/>
  <c r="R1795" i="1"/>
  <c r="R1317" i="1"/>
  <c r="R1788" i="1"/>
  <c r="R1792" i="1"/>
  <c r="R1796" i="1"/>
  <c r="R2153" i="1"/>
  <c r="R2157" i="1"/>
  <c r="R2161" i="1"/>
  <c r="R2165" i="1"/>
  <c r="R2169" i="1"/>
  <c r="R2173" i="1"/>
  <c r="R2177" i="1"/>
  <c r="R2465" i="1"/>
  <c r="R2469" i="1"/>
  <c r="R2473" i="1"/>
  <c r="R2477" i="1"/>
  <c r="R2481" i="1"/>
  <c r="R2485" i="1"/>
  <c r="R2733" i="1"/>
  <c r="R2737" i="1"/>
  <c r="R805" i="1"/>
  <c r="R1322" i="1"/>
  <c r="R1789" i="1"/>
  <c r="R1793" i="1"/>
  <c r="R1797" i="1"/>
  <c r="R2154" i="1"/>
  <c r="R2158" i="1"/>
  <c r="R2162" i="1"/>
  <c r="R2166" i="1"/>
  <c r="R2170" i="1"/>
  <c r="R2174" i="1"/>
  <c r="R2178" i="1"/>
  <c r="R2462" i="1"/>
  <c r="R2466" i="1"/>
  <c r="R2470" i="1"/>
  <c r="R2474" i="1"/>
  <c r="R2478" i="1"/>
  <c r="R2482" i="1"/>
  <c r="R2486" i="1"/>
  <c r="R1326" i="1"/>
  <c r="R1794" i="1"/>
  <c r="R2160" i="1"/>
  <c r="R2168" i="1"/>
  <c r="R2176" i="1"/>
  <c r="R2464" i="1"/>
  <c r="R2472" i="1"/>
  <c r="R2480" i="1"/>
  <c r="R2736" i="1"/>
  <c r="R2856" i="1"/>
  <c r="R2860" i="1"/>
  <c r="R2864" i="1"/>
  <c r="R2868" i="1"/>
  <c r="R2155" i="1"/>
  <c r="R2163" i="1"/>
  <c r="R2171" i="1"/>
  <c r="R2179" i="1"/>
  <c r="R2467" i="1"/>
  <c r="R2475" i="1"/>
  <c r="R2483" i="1"/>
  <c r="R2738" i="1"/>
  <c r="R2853" i="1"/>
  <c r="R2857" i="1"/>
  <c r="R2861" i="1"/>
  <c r="R2865" i="1"/>
  <c r="R2869" i="1"/>
  <c r="R2159" i="1"/>
  <c r="R2175" i="1"/>
  <c r="R2463" i="1"/>
  <c r="R2479" i="1"/>
  <c r="R2487" i="1"/>
  <c r="R2735" i="1"/>
  <c r="R2855" i="1"/>
  <c r="R2859" i="1"/>
  <c r="R1786" i="1"/>
  <c r="R2156" i="1"/>
  <c r="R2164" i="1"/>
  <c r="R2172" i="1"/>
  <c r="R2180" i="1"/>
  <c r="R2468" i="1"/>
  <c r="R2476" i="1"/>
  <c r="R2484" i="1"/>
  <c r="R2734" i="1"/>
  <c r="R2739" i="1"/>
  <c r="R2854" i="1"/>
  <c r="R2858" i="1"/>
  <c r="R2862" i="1"/>
  <c r="R2866" i="1"/>
  <c r="R2870" i="1"/>
  <c r="R1790" i="1"/>
  <c r="R2167" i="1"/>
  <c r="R2471" i="1"/>
  <c r="R2740" i="1"/>
  <c r="R2863" i="1"/>
  <c r="R2867" i="1"/>
  <c r="R212" i="1"/>
  <c r="R216" i="1"/>
  <c r="R211" i="1"/>
  <c r="R217" i="1"/>
  <c r="R332" i="1"/>
  <c r="R531" i="1"/>
  <c r="R535" i="1"/>
  <c r="R539" i="1"/>
  <c r="R543" i="1"/>
  <c r="R547" i="1"/>
  <c r="R551" i="1"/>
  <c r="R555" i="1"/>
  <c r="R559" i="1"/>
  <c r="R563" i="1"/>
  <c r="R213" i="1"/>
  <c r="R218" i="1"/>
  <c r="R209" i="1"/>
  <c r="R214" i="1"/>
  <c r="R215" i="1"/>
  <c r="R528" i="1"/>
  <c r="R533" i="1"/>
  <c r="R538" i="1"/>
  <c r="R544" i="1"/>
  <c r="R549" i="1"/>
  <c r="R554" i="1"/>
  <c r="R560" i="1"/>
  <c r="R565" i="1"/>
  <c r="R529" i="1"/>
  <c r="R534" i="1"/>
  <c r="R540" i="1"/>
  <c r="R545" i="1"/>
  <c r="R550" i="1"/>
  <c r="R556" i="1"/>
  <c r="R561" i="1"/>
  <c r="R566" i="1"/>
  <c r="R530" i="1"/>
  <c r="R536" i="1"/>
  <c r="R541" i="1"/>
  <c r="R546" i="1"/>
  <c r="R552" i="1"/>
  <c r="R557" i="1"/>
  <c r="R562" i="1"/>
  <c r="R542" i="1"/>
  <c r="R564" i="1"/>
  <c r="R548" i="1"/>
  <c r="R532" i="1"/>
  <c r="R553" i="1"/>
  <c r="R537" i="1"/>
  <c r="R1382" i="1"/>
  <c r="R1386" i="1"/>
  <c r="R558" i="1"/>
  <c r="R1383" i="1"/>
  <c r="R1384" i="1"/>
  <c r="R1437" i="1"/>
  <c r="R1438" i="1"/>
  <c r="R2383" i="1"/>
  <c r="R2386" i="1"/>
  <c r="R2773" i="1"/>
  <c r="R2809" i="1"/>
  <c r="R2813" i="1"/>
  <c r="R210" i="1"/>
  <c r="R1439" i="1"/>
  <c r="R2258" i="1"/>
  <c r="R2261" i="1"/>
  <c r="R2387" i="1"/>
  <c r="R1385" i="1"/>
  <c r="R2260" i="1"/>
  <c r="R2385" i="1"/>
  <c r="R2774" i="1"/>
  <c r="R2806" i="1"/>
  <c r="R2811" i="1"/>
  <c r="R2822" i="1"/>
  <c r="R2988" i="1"/>
  <c r="R2262" i="1"/>
  <c r="R2807" i="1"/>
  <c r="R2812" i="1"/>
  <c r="R2823" i="1"/>
  <c r="R2989" i="1"/>
  <c r="R2259" i="1"/>
  <c r="R2810" i="1"/>
  <c r="R2987" i="1"/>
  <c r="R2257" i="1"/>
  <c r="R2808" i="1"/>
  <c r="R2986" i="1"/>
  <c r="R2990" i="1"/>
  <c r="R2384" i="1"/>
  <c r="R2772" i="1"/>
  <c r="R2991" i="1"/>
  <c r="R778" i="1"/>
  <c r="R779" i="1"/>
  <c r="R1347" i="1"/>
  <c r="R1813" i="1"/>
  <c r="R1810" i="1"/>
  <c r="R1814" i="1"/>
  <c r="R2201" i="1"/>
  <c r="R2505" i="1"/>
  <c r="R1811" i="1"/>
  <c r="R1815" i="1"/>
  <c r="R2202" i="1"/>
  <c r="R2506" i="1"/>
  <c r="R2200" i="1"/>
  <c r="R2504" i="1"/>
  <c r="R2203" i="1"/>
  <c r="R2507" i="1"/>
  <c r="R2849" i="1"/>
  <c r="R1812" i="1"/>
  <c r="R2204" i="1"/>
  <c r="R2508" i="1"/>
  <c r="R1816" i="1"/>
  <c r="R2199" i="1"/>
  <c r="R200" i="1"/>
  <c r="R204" i="1"/>
  <c r="R208" i="1"/>
  <c r="R201" i="1"/>
  <c r="R206" i="1"/>
  <c r="R451" i="1"/>
  <c r="R197" i="1"/>
  <c r="R202" i="1"/>
  <c r="R207" i="1"/>
  <c r="R448" i="1"/>
  <c r="R198" i="1"/>
  <c r="R203" i="1"/>
  <c r="R665" i="1"/>
  <c r="R669" i="1"/>
  <c r="R199" i="1"/>
  <c r="R666" i="1"/>
  <c r="R205" i="1"/>
  <c r="R449" i="1"/>
  <c r="R667" i="1"/>
  <c r="R671" i="1"/>
  <c r="R672" i="1"/>
  <c r="R810" i="1"/>
  <c r="R814" i="1"/>
  <c r="R818" i="1"/>
  <c r="R822" i="1"/>
  <c r="R826" i="1"/>
  <c r="R830" i="1"/>
  <c r="R1300" i="1"/>
  <c r="R1304" i="1"/>
  <c r="R1308" i="1"/>
  <c r="R450" i="1"/>
  <c r="R811" i="1"/>
  <c r="R815" i="1"/>
  <c r="R819" i="1"/>
  <c r="R823" i="1"/>
  <c r="R827" i="1"/>
  <c r="R831" i="1"/>
  <c r="R812" i="1"/>
  <c r="R816" i="1"/>
  <c r="R820" i="1"/>
  <c r="R824" i="1"/>
  <c r="R828" i="1"/>
  <c r="R1298" i="1"/>
  <c r="R825" i="1"/>
  <c r="R1302" i="1"/>
  <c r="R1307" i="1"/>
  <c r="R813" i="1"/>
  <c r="R829" i="1"/>
  <c r="R1303" i="1"/>
  <c r="R1309" i="1"/>
  <c r="R817" i="1"/>
  <c r="R1299" i="1"/>
  <c r="R1305" i="1"/>
  <c r="R1310" i="1"/>
  <c r="R1771" i="1"/>
  <c r="R1775" i="1"/>
  <c r="R1779" i="1"/>
  <c r="R1783" i="1"/>
  <c r="R1772" i="1"/>
  <c r="R1776" i="1"/>
  <c r="R1780" i="1"/>
  <c r="R1784" i="1"/>
  <c r="R2133" i="1"/>
  <c r="R2137" i="1"/>
  <c r="R2141" i="1"/>
  <c r="R2145" i="1"/>
  <c r="R2149" i="1"/>
  <c r="R2449" i="1"/>
  <c r="R2453" i="1"/>
  <c r="R2457" i="1"/>
  <c r="R2461" i="1"/>
  <c r="R2729" i="1"/>
  <c r="R668" i="1"/>
  <c r="R1301" i="1"/>
  <c r="R1769" i="1"/>
  <c r="R1773" i="1"/>
  <c r="R1777" i="1"/>
  <c r="R1781" i="1"/>
  <c r="R1785" i="1"/>
  <c r="R2134" i="1"/>
  <c r="R2138" i="1"/>
  <c r="R2142" i="1"/>
  <c r="R2146" i="1"/>
  <c r="R2150" i="1"/>
  <c r="R2450" i="1"/>
  <c r="R2454" i="1"/>
  <c r="R2458" i="1"/>
  <c r="R821" i="1"/>
  <c r="R1778" i="1"/>
  <c r="R2136" i="1"/>
  <c r="R2144" i="1"/>
  <c r="R2152" i="1"/>
  <c r="R2456" i="1"/>
  <c r="R2726" i="1"/>
  <c r="R2731" i="1"/>
  <c r="R2872" i="1"/>
  <c r="R2876" i="1"/>
  <c r="R1782" i="1"/>
  <c r="R2139" i="1"/>
  <c r="R2147" i="1"/>
  <c r="R2451" i="1"/>
  <c r="R2459" i="1"/>
  <c r="R2727" i="1"/>
  <c r="R2732" i="1"/>
  <c r="R2873" i="1"/>
  <c r="R2877" i="1"/>
  <c r="R1306" i="1"/>
  <c r="R1774" i="1"/>
  <c r="R2143" i="1"/>
  <c r="R2871" i="1"/>
  <c r="R2875" i="1"/>
  <c r="R1770" i="1"/>
  <c r="R2140" i="1"/>
  <c r="R2148" i="1"/>
  <c r="R2452" i="1"/>
  <c r="R2460" i="1"/>
  <c r="R2728" i="1"/>
  <c r="R2874" i="1"/>
  <c r="R2135" i="1"/>
  <c r="R2151" i="1"/>
  <c r="R2455" i="1"/>
  <c r="R2730" i="1"/>
  <c r="X7" i="3"/>
  <c r="U7" i="3"/>
  <c r="O16" i="3"/>
  <c r="L105" i="1" s="1"/>
  <c r="U16" i="3"/>
  <c r="R16" i="3"/>
  <c r="O8" i="3"/>
  <c r="L182" i="1" s="1"/>
  <c r="U8" i="3"/>
  <c r="R8" i="3"/>
  <c r="O15" i="3"/>
  <c r="L595" i="1" s="1"/>
  <c r="U15" i="3"/>
  <c r="R15" i="3"/>
  <c r="O11" i="3"/>
  <c r="L63" i="1" s="1"/>
  <c r="U11" i="3"/>
  <c r="R11" i="3"/>
  <c r="O12" i="3"/>
  <c r="L1335" i="1" s="1"/>
  <c r="U12" i="3"/>
  <c r="R12" i="3"/>
  <c r="O14" i="3"/>
  <c r="L75" i="1" s="1"/>
  <c r="U14" i="3"/>
  <c r="R14" i="3"/>
  <c r="O10" i="3"/>
  <c r="L263" i="1" s="1"/>
  <c r="U10" i="3"/>
  <c r="R10" i="3"/>
  <c r="R7" i="3"/>
  <c r="O7" i="3"/>
  <c r="O17" i="3"/>
  <c r="L213" i="1" s="1"/>
  <c r="U17" i="3"/>
  <c r="R17" i="3"/>
  <c r="O13" i="3"/>
  <c r="L1347" i="1" s="1"/>
  <c r="U13" i="3"/>
  <c r="R13" i="3"/>
  <c r="O9" i="3"/>
  <c r="L200" i="1" s="1"/>
  <c r="U9" i="3"/>
  <c r="R9" i="3"/>
  <c r="I7" i="3"/>
  <c r="L7" i="3"/>
  <c r="L13" i="3"/>
  <c r="J2201" i="1" s="1"/>
  <c r="L17" i="3"/>
  <c r="L9" i="3"/>
  <c r="J1310" i="1" s="1"/>
  <c r="L15" i="3"/>
  <c r="J1993" i="1" s="1"/>
  <c r="L14" i="3"/>
  <c r="J2907" i="1" s="1"/>
  <c r="L12" i="3"/>
  <c r="J783" i="1" s="1"/>
  <c r="L10" i="3"/>
  <c r="L16" i="3"/>
  <c r="J567" i="1" s="1"/>
  <c r="L11" i="3"/>
  <c r="F12" i="3"/>
  <c r="F1343" i="1" s="1"/>
  <c r="I12" i="3"/>
  <c r="F8" i="3"/>
  <c r="F182" i="1" s="1"/>
  <c r="I8" i="3"/>
  <c r="F15" i="3"/>
  <c r="F845" i="1" s="1"/>
  <c r="I15" i="3"/>
  <c r="F11" i="3"/>
  <c r="F2494" i="1" s="1"/>
  <c r="I11" i="3"/>
  <c r="F16" i="3"/>
  <c r="F2972" i="1" s="1"/>
  <c r="I16" i="3"/>
  <c r="F14" i="3"/>
  <c r="F73" i="1" s="1"/>
  <c r="I14" i="3"/>
  <c r="F10" i="3"/>
  <c r="F257" i="1" s="1"/>
  <c r="I10" i="3"/>
  <c r="F7" i="3"/>
  <c r="F17" i="3"/>
  <c r="I17" i="3"/>
  <c r="F13" i="3"/>
  <c r="F1812" i="1" s="1"/>
  <c r="I13" i="3"/>
  <c r="F9" i="3"/>
  <c r="F823" i="1" s="1"/>
  <c r="I9" i="3"/>
  <c r="L2303" i="1" l="1"/>
  <c r="L1435" i="1"/>
  <c r="L2291" i="1"/>
  <c r="L721" i="1"/>
  <c r="L67" i="1"/>
  <c r="L1986" i="1"/>
  <c r="L728" i="1"/>
  <c r="L2841" i="1"/>
  <c r="L2095" i="1"/>
  <c r="L1983" i="1"/>
  <c r="L2947" i="1"/>
  <c r="L722" i="1"/>
  <c r="L2787" i="1"/>
  <c r="L527" i="1"/>
  <c r="L2239" i="1"/>
  <c r="L2559" i="1"/>
  <c r="L1367" i="1"/>
  <c r="L1674" i="1"/>
  <c r="L1243" i="1"/>
  <c r="L863" i="1"/>
  <c r="L2715" i="1"/>
  <c r="L2788" i="1"/>
  <c r="L2980" i="1"/>
  <c r="L2603" i="1"/>
  <c r="L2969" i="1"/>
  <c r="L2552" i="1"/>
  <c r="L525" i="1"/>
  <c r="L502" i="1"/>
  <c r="L2620" i="1"/>
  <c r="L2796" i="1"/>
  <c r="L2814" i="1"/>
  <c r="L2621" i="1"/>
  <c r="L2244" i="1"/>
  <c r="L516" i="1"/>
  <c r="L112" i="1"/>
  <c r="L2588" i="1"/>
  <c r="L2971" i="1"/>
  <c r="L2614" i="1"/>
  <c r="L2551" i="1"/>
  <c r="L1379" i="1"/>
  <c r="L922" i="1"/>
  <c r="H2" i="1"/>
  <c r="H376" i="1"/>
  <c r="H346" i="1"/>
  <c r="H328" i="1"/>
  <c r="H316" i="1"/>
  <c r="H306" i="1"/>
  <c r="H288" i="1"/>
  <c r="H164" i="1"/>
  <c r="H156" i="1"/>
  <c r="H133" i="1"/>
  <c r="H116" i="1"/>
  <c r="H46" i="1"/>
  <c r="H136" i="1"/>
  <c r="H362" i="1"/>
  <c r="H335" i="1"/>
  <c r="H326" i="1"/>
  <c r="H317" i="1"/>
  <c r="H300" i="1"/>
  <c r="H178" i="1"/>
  <c r="H160" i="1"/>
  <c r="H140" i="1"/>
  <c r="H131" i="1"/>
  <c r="H43" i="1"/>
  <c r="H21" i="1"/>
  <c r="H389" i="1"/>
  <c r="H356" i="1"/>
  <c r="H336" i="1"/>
  <c r="H322" i="1"/>
  <c r="H318" i="1"/>
  <c r="H298" i="1"/>
  <c r="H168" i="1"/>
  <c r="H154" i="1"/>
  <c r="H384" i="1"/>
  <c r="H311" i="1"/>
  <c r="H137" i="1"/>
  <c r="H125" i="1"/>
  <c r="H44" i="1"/>
  <c r="H323" i="1"/>
  <c r="H155" i="1"/>
  <c r="H333" i="1"/>
  <c r="H166" i="1"/>
  <c r="H127" i="1"/>
  <c r="H45" i="1"/>
  <c r="H357" i="1"/>
  <c r="H296" i="1"/>
  <c r="N4" i="1"/>
  <c r="N376" i="1"/>
  <c r="N346" i="1"/>
  <c r="N328" i="1"/>
  <c r="N316" i="1"/>
  <c r="N306" i="1"/>
  <c r="N288" i="1"/>
  <c r="N164" i="1"/>
  <c r="N156" i="1"/>
  <c r="N133" i="1"/>
  <c r="N116" i="1"/>
  <c r="N46" i="1"/>
  <c r="N43" i="1"/>
  <c r="N21" i="1"/>
  <c r="N362" i="1"/>
  <c r="N335" i="1"/>
  <c r="N326" i="1"/>
  <c r="N317" i="1"/>
  <c r="N300" i="1"/>
  <c r="N178" i="1"/>
  <c r="N160" i="1"/>
  <c r="N140" i="1"/>
  <c r="N131" i="1"/>
  <c r="N136" i="1"/>
  <c r="N389" i="1"/>
  <c r="N356" i="1"/>
  <c r="N336" i="1"/>
  <c r="N322" i="1"/>
  <c r="N318" i="1"/>
  <c r="N298" i="1"/>
  <c r="N168" i="1"/>
  <c r="N154" i="1"/>
  <c r="N333" i="1"/>
  <c r="N166" i="1"/>
  <c r="N127" i="1"/>
  <c r="N357" i="1"/>
  <c r="N296" i="1"/>
  <c r="N45" i="1"/>
  <c r="N155" i="1"/>
  <c r="N384" i="1"/>
  <c r="N311" i="1"/>
  <c r="N137" i="1"/>
  <c r="N44" i="1"/>
  <c r="N323" i="1"/>
  <c r="N125" i="1"/>
  <c r="L1792" i="1"/>
  <c r="L2743" i="1"/>
  <c r="P2" i="1"/>
  <c r="P384" i="1"/>
  <c r="P357" i="1"/>
  <c r="P333" i="1"/>
  <c r="P323" i="1"/>
  <c r="P311" i="1"/>
  <c r="P296" i="1"/>
  <c r="P166" i="1"/>
  <c r="P155" i="1"/>
  <c r="P137" i="1"/>
  <c r="P125" i="1"/>
  <c r="P45" i="1"/>
  <c r="P46" i="1"/>
  <c r="P376" i="1"/>
  <c r="P346" i="1"/>
  <c r="P328" i="1"/>
  <c r="P316" i="1"/>
  <c r="P306" i="1"/>
  <c r="P288" i="1"/>
  <c r="P164" i="1"/>
  <c r="P156" i="1"/>
  <c r="P133" i="1"/>
  <c r="P116" i="1"/>
  <c r="P140" i="1"/>
  <c r="P362" i="1"/>
  <c r="P335" i="1"/>
  <c r="P326" i="1"/>
  <c r="P317" i="1"/>
  <c r="P300" i="1"/>
  <c r="P178" i="1"/>
  <c r="P160" i="1"/>
  <c r="P336" i="1"/>
  <c r="P168" i="1"/>
  <c r="P154" i="1"/>
  <c r="P356" i="1"/>
  <c r="P298" i="1"/>
  <c r="P127" i="1"/>
  <c r="P43" i="1"/>
  <c r="P322" i="1"/>
  <c r="P44" i="1"/>
  <c r="P21" i="1"/>
  <c r="P389" i="1"/>
  <c r="P318" i="1"/>
  <c r="P136" i="1"/>
  <c r="P131" i="1"/>
  <c r="F1996" i="1"/>
  <c r="F362" i="1"/>
  <c r="F335" i="1"/>
  <c r="F326" i="1"/>
  <c r="F317" i="1"/>
  <c r="F300" i="1"/>
  <c r="F178" i="1"/>
  <c r="F160" i="1"/>
  <c r="F140" i="1"/>
  <c r="F131" i="1"/>
  <c r="F43" i="1"/>
  <c r="F21" i="1"/>
  <c r="F389" i="1"/>
  <c r="F356" i="1"/>
  <c r="F336" i="1"/>
  <c r="F322" i="1"/>
  <c r="F318" i="1"/>
  <c r="F298" i="1"/>
  <c r="F168" i="1"/>
  <c r="F154" i="1"/>
  <c r="F136" i="1"/>
  <c r="F127" i="1"/>
  <c r="F44" i="1"/>
  <c r="F384" i="1"/>
  <c r="F357" i="1"/>
  <c r="F333" i="1"/>
  <c r="F323" i="1"/>
  <c r="F311" i="1"/>
  <c r="F296" i="1"/>
  <c r="F166" i="1"/>
  <c r="F155" i="1"/>
  <c r="F137" i="1"/>
  <c r="F376" i="1"/>
  <c r="F306" i="1"/>
  <c r="F133" i="1"/>
  <c r="F288" i="1"/>
  <c r="F316" i="1"/>
  <c r="F156" i="1"/>
  <c r="F116" i="1"/>
  <c r="F45" i="1"/>
  <c r="F346" i="1"/>
  <c r="F125" i="1"/>
  <c r="F328" i="1"/>
  <c r="F164" i="1"/>
  <c r="F46" i="1"/>
  <c r="J45" i="1"/>
  <c r="J384" i="1"/>
  <c r="J357" i="1"/>
  <c r="J333" i="1"/>
  <c r="J323" i="1"/>
  <c r="J311" i="1"/>
  <c r="J296" i="1"/>
  <c r="J166" i="1"/>
  <c r="J155" i="1"/>
  <c r="J137" i="1"/>
  <c r="J125" i="1"/>
  <c r="J133" i="1"/>
  <c r="J346" i="1"/>
  <c r="J328" i="1"/>
  <c r="J316" i="1"/>
  <c r="J306" i="1"/>
  <c r="J288" i="1"/>
  <c r="J164" i="1"/>
  <c r="J156" i="1"/>
  <c r="J335" i="1"/>
  <c r="J178" i="1"/>
  <c r="J116" i="1"/>
  <c r="J362" i="1"/>
  <c r="J300" i="1"/>
  <c r="J46" i="1"/>
  <c r="J21" i="1"/>
  <c r="J317" i="1"/>
  <c r="J140" i="1"/>
  <c r="J131" i="1"/>
  <c r="J326" i="1"/>
  <c r="J160" i="1"/>
  <c r="J43" i="1"/>
  <c r="J44" i="1"/>
  <c r="J389" i="1"/>
  <c r="J356" i="1"/>
  <c r="J154" i="1"/>
  <c r="J136" i="1"/>
  <c r="J127" i="1"/>
  <c r="J322" i="1"/>
  <c r="J318" i="1"/>
  <c r="J336" i="1"/>
  <c r="J168" i="1"/>
  <c r="J376" i="1"/>
  <c r="J298" i="1"/>
  <c r="L2" i="1"/>
  <c r="L362" i="1"/>
  <c r="L335" i="1"/>
  <c r="L326" i="1"/>
  <c r="L317" i="1"/>
  <c r="L300" i="1"/>
  <c r="L178" i="1"/>
  <c r="L160" i="1"/>
  <c r="L140" i="1"/>
  <c r="L131" i="1"/>
  <c r="L43" i="1"/>
  <c r="L21" i="1"/>
  <c r="L44" i="1"/>
  <c r="L137" i="1"/>
  <c r="L389" i="1"/>
  <c r="L356" i="1"/>
  <c r="L336" i="1"/>
  <c r="L322" i="1"/>
  <c r="L318" i="1"/>
  <c r="L298" i="1"/>
  <c r="L168" i="1"/>
  <c r="L154" i="1"/>
  <c r="L136" i="1"/>
  <c r="L127" i="1"/>
  <c r="L384" i="1"/>
  <c r="L357" i="1"/>
  <c r="L333" i="1"/>
  <c r="L323" i="1"/>
  <c r="L311" i="1"/>
  <c r="L296" i="1"/>
  <c r="L166" i="1"/>
  <c r="L155" i="1"/>
  <c r="L328" i="1"/>
  <c r="L164" i="1"/>
  <c r="L116" i="1"/>
  <c r="L45" i="1"/>
  <c r="L316" i="1"/>
  <c r="L346" i="1"/>
  <c r="L288" i="1"/>
  <c r="L376" i="1"/>
  <c r="L306" i="1"/>
  <c r="L133" i="1"/>
  <c r="L125" i="1"/>
  <c r="L46" i="1"/>
  <c r="L156" i="1"/>
  <c r="R389" i="1"/>
  <c r="R356" i="1"/>
  <c r="R336" i="1"/>
  <c r="R322" i="1"/>
  <c r="R318" i="1"/>
  <c r="R298" i="1"/>
  <c r="R168" i="1"/>
  <c r="R154" i="1"/>
  <c r="R136" i="1"/>
  <c r="R127" i="1"/>
  <c r="R44" i="1"/>
  <c r="R384" i="1"/>
  <c r="R357" i="1"/>
  <c r="R333" i="1"/>
  <c r="R323" i="1"/>
  <c r="R311" i="1"/>
  <c r="R296" i="1"/>
  <c r="R166" i="1"/>
  <c r="R155" i="1"/>
  <c r="R137" i="1"/>
  <c r="R125" i="1"/>
  <c r="R45" i="1"/>
  <c r="R376" i="1"/>
  <c r="R346" i="1"/>
  <c r="R328" i="1"/>
  <c r="R316" i="1"/>
  <c r="R306" i="1"/>
  <c r="R288" i="1"/>
  <c r="R164" i="1"/>
  <c r="R156" i="1"/>
  <c r="R326" i="1"/>
  <c r="R160" i="1"/>
  <c r="R131" i="1"/>
  <c r="R21" i="1"/>
  <c r="R140" i="1"/>
  <c r="R46" i="1"/>
  <c r="R335" i="1"/>
  <c r="R178" i="1"/>
  <c r="R116" i="1"/>
  <c r="R317" i="1"/>
  <c r="R133" i="1"/>
  <c r="R362" i="1"/>
  <c r="R300" i="1"/>
  <c r="R43" i="1"/>
  <c r="L61" i="1"/>
  <c r="L615" i="1"/>
  <c r="F1685" i="1"/>
  <c r="L2868" i="1"/>
  <c r="L2952" i="1"/>
  <c r="L2555" i="1"/>
  <c r="L1472" i="1"/>
  <c r="L93" i="1"/>
  <c r="L2187" i="1"/>
  <c r="L59" i="1"/>
  <c r="L2182" i="1"/>
  <c r="F2575" i="1"/>
  <c r="L2744" i="1"/>
  <c r="L1332" i="1"/>
  <c r="F886" i="1"/>
  <c r="L1797" i="1"/>
  <c r="L648" i="1"/>
  <c r="L549" i="1"/>
  <c r="F95" i="1"/>
  <c r="L2347" i="1"/>
  <c r="L1647" i="1"/>
  <c r="L2640" i="1"/>
  <c r="L2608" i="1"/>
  <c r="L2549" i="1"/>
  <c r="L2279" i="1"/>
  <c r="L2964" i="1"/>
  <c r="L2768" i="1"/>
  <c r="L2831" i="1"/>
  <c r="L2759" i="1"/>
  <c r="L2583" i="1"/>
  <c r="L2770" i="1"/>
  <c r="L2594" i="1"/>
  <c r="L2974" i="1"/>
  <c r="L2805" i="1"/>
  <c r="L2597" i="1"/>
  <c r="L2317" i="1"/>
  <c r="L2254" i="1"/>
  <c r="L2326" i="1"/>
  <c r="L1846" i="1"/>
  <c r="L2005" i="1"/>
  <c r="L912" i="1"/>
  <c r="L920" i="1"/>
  <c r="L914" i="1"/>
  <c r="L856" i="1"/>
  <c r="L499" i="1"/>
  <c r="L223" i="1"/>
  <c r="L2194" i="1"/>
  <c r="F2570" i="1"/>
  <c r="F2232" i="1"/>
  <c r="L536" i="1"/>
  <c r="L2976" i="1"/>
  <c r="L2636" i="1"/>
  <c r="L2604" i="1"/>
  <c r="L2541" i="1"/>
  <c r="L2263" i="1"/>
  <c r="L2832" i="1"/>
  <c r="L2760" i="1"/>
  <c r="L2827" i="1"/>
  <c r="L2635" i="1"/>
  <c r="L2324" i="1"/>
  <c r="L2758" i="1"/>
  <c r="L2582" i="1"/>
  <c r="L2962" i="1"/>
  <c r="L2789" i="1"/>
  <c r="L2581" i="1"/>
  <c r="L2301" i="1"/>
  <c r="L2238" i="1"/>
  <c r="L2310" i="1"/>
  <c r="L2007" i="1"/>
  <c r="L1849" i="1"/>
  <c r="L892" i="1"/>
  <c r="L895" i="1"/>
  <c r="L857" i="1"/>
  <c r="L760" i="1"/>
  <c r="L227" i="1"/>
  <c r="L222" i="1"/>
  <c r="L1343" i="1"/>
  <c r="F1990" i="1"/>
  <c r="F1803" i="1"/>
  <c r="F2844" i="1"/>
  <c r="F584" i="1"/>
  <c r="L2804" i="1"/>
  <c r="L2624" i="1"/>
  <c r="L2592" i="1"/>
  <c r="L2311" i="1"/>
  <c r="L2984" i="1"/>
  <c r="L2800" i="1"/>
  <c r="L2975" i="1"/>
  <c r="L2799" i="1"/>
  <c r="L2615" i="1"/>
  <c r="L2284" i="1"/>
  <c r="L2626" i="1"/>
  <c r="L2315" i="1"/>
  <c r="L2985" i="1"/>
  <c r="L2637" i="1"/>
  <c r="L2296" i="1"/>
  <c r="L2255" i="1"/>
  <c r="L2008" i="1"/>
  <c r="L2282" i="1"/>
  <c r="L1843" i="1"/>
  <c r="L1381" i="1"/>
  <c r="L904" i="1"/>
  <c r="L758" i="1"/>
  <c r="L513" i="1"/>
  <c r="L488" i="1"/>
  <c r="L518" i="1"/>
  <c r="L68" i="1"/>
  <c r="F1332" i="1"/>
  <c r="F2373" i="1"/>
  <c r="F2423" i="1"/>
  <c r="L2465" i="1"/>
  <c r="L791" i="1"/>
  <c r="L2918" i="1"/>
  <c r="L2274" i="1"/>
  <c r="L847" i="1"/>
  <c r="L582" i="1"/>
  <c r="F2913" i="1"/>
  <c r="F3039" i="1"/>
  <c r="F1239" i="1"/>
  <c r="F441" i="1"/>
  <c r="F686" i="1"/>
  <c r="F1765" i="1"/>
  <c r="F1742" i="1"/>
  <c r="L2462" i="1"/>
  <c r="L656" i="1"/>
  <c r="L2736" i="1"/>
  <c r="L2861" i="1"/>
  <c r="L1790" i="1"/>
  <c r="L646" i="1"/>
  <c r="L659" i="1"/>
  <c r="L2844" i="1"/>
  <c r="L2558" i="1"/>
  <c r="L2231" i="1"/>
  <c r="L1369" i="1"/>
  <c r="L843" i="1"/>
  <c r="L2508" i="1"/>
  <c r="L2859" i="1"/>
  <c r="L1786" i="1"/>
  <c r="L1791" i="1"/>
  <c r="L805" i="1"/>
  <c r="L261" i="1"/>
  <c r="F2955" i="1"/>
  <c r="F1374" i="1"/>
  <c r="F1345" i="1"/>
  <c r="L2822" i="1"/>
  <c r="L554" i="1"/>
  <c r="L2466" i="1"/>
  <c r="L2179" i="1"/>
  <c r="L2176" i="1"/>
  <c r="L1327" i="1"/>
  <c r="L625" i="1"/>
  <c r="L2258" i="1"/>
  <c r="L257" i="1"/>
  <c r="L251" i="1"/>
  <c r="L247" i="1"/>
  <c r="L268" i="1"/>
  <c r="L618" i="1"/>
  <c r="L255" i="1"/>
  <c r="L623" i="1"/>
  <c r="L639" i="1"/>
  <c r="L655" i="1"/>
  <c r="L259" i="1"/>
  <c r="L632" i="1"/>
  <c r="L653" i="1"/>
  <c r="L796" i="1"/>
  <c r="L250" i="1"/>
  <c r="L638" i="1"/>
  <c r="L660" i="1"/>
  <c r="L801" i="1"/>
  <c r="L453" i="1"/>
  <c r="L640" i="1"/>
  <c r="L661" i="1"/>
  <c r="L802" i="1"/>
  <c r="L636" i="1"/>
  <c r="L657" i="1"/>
  <c r="L265" i="1"/>
  <c r="L267" i="1"/>
  <c r="L452" i="1"/>
  <c r="L626" i="1"/>
  <c r="L619" i="1"/>
  <c r="L643" i="1"/>
  <c r="L663" i="1"/>
  <c r="L624" i="1"/>
  <c r="L658" i="1"/>
  <c r="L804" i="1"/>
  <c r="L633" i="1"/>
  <c r="L670" i="1"/>
  <c r="L809" i="1"/>
  <c r="L634" i="1"/>
  <c r="L790" i="1"/>
  <c r="L621" i="1"/>
  <c r="L652" i="1"/>
  <c r="L1315" i="1"/>
  <c r="L799" i="1"/>
  <c r="L1321" i="1"/>
  <c r="L807" i="1"/>
  <c r="L1320" i="1"/>
  <c r="L1795" i="1"/>
  <c r="L1324" i="1"/>
  <c r="L1788" i="1"/>
  <c r="L2164" i="1"/>
  <c r="L2180" i="1"/>
  <c r="L2476" i="1"/>
  <c r="L2153" i="1"/>
  <c r="L2169" i="1"/>
  <c r="L2154" i="1"/>
  <c r="L2170" i="1"/>
  <c r="L1794" i="1"/>
  <c r="L2167" i="1"/>
  <c r="L2463" i="1"/>
  <c r="L2479" i="1"/>
  <c r="L2470" i="1"/>
  <c r="L2737" i="1"/>
  <c r="L2865" i="1"/>
  <c r="L2862" i="1"/>
  <c r="L249" i="1"/>
  <c r="L269" i="1"/>
  <c r="L252" i="1"/>
  <c r="L254" i="1"/>
  <c r="L630" i="1"/>
  <c r="L627" i="1"/>
  <c r="L647" i="1"/>
  <c r="L248" i="1"/>
  <c r="L637" i="1"/>
  <c r="L664" i="1"/>
  <c r="L808" i="1"/>
  <c r="L644" i="1"/>
  <c r="L793" i="1"/>
  <c r="L260" i="1"/>
  <c r="L645" i="1"/>
  <c r="L794" i="1"/>
  <c r="L629" i="1"/>
  <c r="L662" i="1"/>
  <c r="L1319" i="1"/>
  <c r="L803" i="1"/>
  <c r="L1325" i="1"/>
  <c r="L1318" i="1"/>
  <c r="L1328" i="1"/>
  <c r="L1314" i="1"/>
  <c r="L1789" i="1"/>
  <c r="L1796" i="1"/>
  <c r="L2168" i="1"/>
  <c r="L2464" i="1"/>
  <c r="L2480" i="1"/>
  <c r="L2157" i="1"/>
  <c r="L2173" i="1"/>
  <c r="L2158" i="1"/>
  <c r="L2174" i="1"/>
  <c r="L2155" i="1"/>
  <c r="L2171" i="1"/>
  <c r="L2467" i="1"/>
  <c r="L2483" i="1"/>
  <c r="L2478" i="1"/>
  <c r="L2853" i="1"/>
  <c r="L2869" i="1"/>
  <c r="L2866" i="1"/>
  <c r="L2481" i="1"/>
  <c r="L2474" i="1"/>
  <c r="L2855" i="1"/>
  <c r="L2860" i="1"/>
  <c r="L91" i="1"/>
  <c r="L232" i="1"/>
  <c r="L97" i="1"/>
  <c r="L102" i="1"/>
  <c r="L482" i="1"/>
  <c r="L590" i="1"/>
  <c r="L483" i="1"/>
  <c r="L591" i="1"/>
  <c r="L235" i="1"/>
  <c r="L716" i="1"/>
  <c r="L772" i="1"/>
  <c r="L848" i="1"/>
  <c r="L593" i="1"/>
  <c r="L729" i="1"/>
  <c r="L845" i="1"/>
  <c r="L718" i="1"/>
  <c r="L834" i="1"/>
  <c r="L99" i="1"/>
  <c r="L1366" i="1"/>
  <c r="L1458" i="1"/>
  <c r="L1474" i="1"/>
  <c r="L771" i="1"/>
  <c r="L1452" i="1"/>
  <c r="L1468" i="1"/>
  <c r="L839" i="1"/>
  <c r="L1461" i="1"/>
  <c r="L1375" i="1"/>
  <c r="L1833" i="1"/>
  <c r="L1989" i="1"/>
  <c r="L1465" i="1"/>
  <c r="L1467" i="1"/>
  <c r="L1979" i="1"/>
  <c r="L1838" i="1"/>
  <c r="L2232" i="1"/>
  <c r="L2278" i="1"/>
  <c r="L2528" i="1"/>
  <c r="L1834" i="1"/>
  <c r="L2226" i="1"/>
  <c r="L2272" i="1"/>
  <c r="L2227" i="1"/>
  <c r="L2269" i="1"/>
  <c r="L2523" i="1"/>
  <c r="L2225" i="1"/>
  <c r="L2561" i="1"/>
  <c r="L2749" i="1"/>
  <c r="L2921" i="1"/>
  <c r="L2953" i="1"/>
  <c r="L2842" i="1"/>
  <c r="L2950" i="1"/>
  <c r="L2271" i="1"/>
  <c r="L2562" i="1"/>
  <c r="L2750" i="1"/>
  <c r="L2530" i="1"/>
  <c r="L2567" i="1"/>
  <c r="L2835" i="1"/>
  <c r="L2939" i="1"/>
  <c r="L2959" i="1"/>
  <c r="L2920" i="1"/>
  <c r="L2956" i="1"/>
  <c r="L2560" i="1"/>
  <c r="L2748" i="1"/>
  <c r="L2960" i="1"/>
  <c r="L236" i="1"/>
  <c r="L233" i="1"/>
  <c r="L480" i="1"/>
  <c r="L594" i="1"/>
  <c r="L583" i="1"/>
  <c r="L234" i="1"/>
  <c r="L720" i="1"/>
  <c r="L840" i="1"/>
  <c r="L585" i="1"/>
  <c r="L773" i="1"/>
  <c r="L580" i="1"/>
  <c r="L774" i="1"/>
  <c r="L581" i="1"/>
  <c r="L1374" i="1"/>
  <c r="L1470" i="1"/>
  <c r="L835" i="1"/>
  <c r="L1460" i="1"/>
  <c r="L727" i="1"/>
  <c r="L1469" i="1"/>
  <c r="L1463" i="1"/>
  <c r="L1985" i="1"/>
  <c r="L1473" i="1"/>
  <c r="L1835" i="1"/>
  <c r="L1991" i="1"/>
  <c r="L2266" i="1"/>
  <c r="L2388" i="1"/>
  <c r="L1992" i="1"/>
  <c r="L2230" i="1"/>
  <c r="L1836" i="1"/>
  <c r="L2265" i="1"/>
  <c r="L2527" i="1"/>
  <c r="L2526" i="1"/>
  <c r="L2573" i="1"/>
  <c r="L2937" i="1"/>
  <c r="L2961" i="1"/>
  <c r="L2946" i="1"/>
  <c r="L2379" i="1"/>
  <c r="L2570" i="1"/>
  <c r="L2380" i="1"/>
  <c r="L2571" i="1"/>
  <c r="L2843" i="1"/>
  <c r="L2955" i="1"/>
  <c r="L2940" i="1"/>
  <c r="L2525" i="1"/>
  <c r="L2572" i="1"/>
  <c r="L92" i="1"/>
  <c r="L89" i="1"/>
  <c r="L94" i="1"/>
  <c r="L578" i="1"/>
  <c r="L90" i="1"/>
  <c r="L587" i="1"/>
  <c r="L479" i="1"/>
  <c r="L724" i="1"/>
  <c r="L844" i="1"/>
  <c r="L717" i="1"/>
  <c r="L837" i="1"/>
  <c r="L588" i="1"/>
  <c r="L838" i="1"/>
  <c r="L589" i="1"/>
  <c r="L1454" i="1"/>
  <c r="L719" i="1"/>
  <c r="L1368" i="1"/>
  <c r="L1464" i="1"/>
  <c r="L1365" i="1"/>
  <c r="L1477" i="1"/>
  <c r="L1471" i="1"/>
  <c r="L1993" i="1"/>
  <c r="L1371" i="1"/>
  <c r="L1975" i="1"/>
  <c r="L1974" i="1"/>
  <c r="L2270" i="1"/>
  <c r="L2524" i="1"/>
  <c r="L1978" i="1"/>
  <c r="L2234" i="1"/>
  <c r="L1988" i="1"/>
  <c r="L2273" i="1"/>
  <c r="L2531" i="1"/>
  <c r="L2557" i="1"/>
  <c r="L2837" i="1"/>
  <c r="L2941" i="1"/>
  <c r="L2838" i="1"/>
  <c r="L2954" i="1"/>
  <c r="L2529" i="1"/>
  <c r="L2574" i="1"/>
  <c r="L2554" i="1"/>
  <c r="L2575" i="1"/>
  <c r="L2919" i="1"/>
  <c r="L2836" i="1"/>
  <c r="L2944" i="1"/>
  <c r="L2556" i="1"/>
  <c r="L2752" i="1"/>
  <c r="L2485" i="1"/>
  <c r="L2864" i="1"/>
  <c r="L2739" i="1"/>
  <c r="L2738" i="1"/>
  <c r="L2870" i="1"/>
  <c r="L2857" i="1"/>
  <c r="L2487" i="1"/>
  <c r="L2175" i="1"/>
  <c r="L2178" i="1"/>
  <c r="L2177" i="1"/>
  <c r="L2484" i="1"/>
  <c r="L2172" i="1"/>
  <c r="L1793" i="1"/>
  <c r="L1787" i="1"/>
  <c r="L1329" i="1"/>
  <c r="L1323" i="1"/>
  <c r="L641" i="1"/>
  <c r="L650" i="1"/>
  <c r="L797" i="1"/>
  <c r="L617" i="1"/>
  <c r="L642" i="1"/>
  <c r="L651" i="1"/>
  <c r="L266" i="1"/>
  <c r="L258" i="1"/>
  <c r="L253" i="1"/>
  <c r="L2568" i="1"/>
  <c r="L2916" i="1"/>
  <c r="L2839" i="1"/>
  <c r="L2275" i="1"/>
  <c r="L2229" i="1"/>
  <c r="L2957" i="1"/>
  <c r="L2569" i="1"/>
  <c r="L2381" i="1"/>
  <c r="L2276" i="1"/>
  <c r="L1984" i="1"/>
  <c r="L2228" i="1"/>
  <c r="L1475" i="1"/>
  <c r="L1977" i="1"/>
  <c r="L1453" i="1"/>
  <c r="L1456" i="1"/>
  <c r="L1466" i="1"/>
  <c r="L846" i="1"/>
  <c r="L849" i="1"/>
  <c r="L577" i="1"/>
  <c r="L592" i="1"/>
  <c r="L579" i="1"/>
  <c r="L231" i="1"/>
  <c r="L100" i="1"/>
  <c r="L2730" i="1"/>
  <c r="L2856" i="1"/>
  <c r="L2477" i="1"/>
  <c r="L2867" i="1"/>
  <c r="L2735" i="1"/>
  <c r="L2734" i="1"/>
  <c r="L2858" i="1"/>
  <c r="L2733" i="1"/>
  <c r="L2475" i="1"/>
  <c r="L2163" i="1"/>
  <c r="L2166" i="1"/>
  <c r="L2165" i="1"/>
  <c r="L2472" i="1"/>
  <c r="L2160" i="1"/>
  <c r="L1316" i="1"/>
  <c r="L1312" i="1"/>
  <c r="L1317" i="1"/>
  <c r="L1311" i="1"/>
  <c r="L806" i="1"/>
  <c r="L628" i="1"/>
  <c r="L654" i="1"/>
  <c r="L800" i="1"/>
  <c r="L616" i="1"/>
  <c r="L635" i="1"/>
  <c r="L622" i="1"/>
  <c r="L262" i="1"/>
  <c r="L2564" i="1"/>
  <c r="L2840" i="1"/>
  <c r="L2751" i="1"/>
  <c r="L2233" i="1"/>
  <c r="L2958" i="1"/>
  <c r="L2949" i="1"/>
  <c r="L2565" i="1"/>
  <c r="L2277" i="1"/>
  <c r="L2268" i="1"/>
  <c r="L1976" i="1"/>
  <c r="L1990" i="1"/>
  <c r="L1459" i="1"/>
  <c r="L1837" i="1"/>
  <c r="L1373" i="1"/>
  <c r="L1372" i="1"/>
  <c r="L1462" i="1"/>
  <c r="L842" i="1"/>
  <c r="L841" i="1"/>
  <c r="L481" i="1"/>
  <c r="L584" i="1"/>
  <c r="L478" i="1"/>
  <c r="L95" i="1"/>
  <c r="L96" i="1"/>
  <c r="L1308" i="1"/>
  <c r="L2740" i="1"/>
  <c r="L2469" i="1"/>
  <c r="L2863" i="1"/>
  <c r="L2482" i="1"/>
  <c r="L2473" i="1"/>
  <c r="L2854" i="1"/>
  <c r="L2486" i="1"/>
  <c r="L2471" i="1"/>
  <c r="L2159" i="1"/>
  <c r="L2162" i="1"/>
  <c r="L2161" i="1"/>
  <c r="L2468" i="1"/>
  <c r="L2156" i="1"/>
  <c r="L1322" i="1"/>
  <c r="L1326" i="1"/>
  <c r="L1313" i="1"/>
  <c r="L795" i="1"/>
  <c r="L798" i="1"/>
  <c r="L620" i="1"/>
  <c r="L649" i="1"/>
  <c r="L792" i="1"/>
  <c r="L270" i="1"/>
  <c r="L631" i="1"/>
  <c r="L264" i="1"/>
  <c r="L256" i="1"/>
  <c r="L2948" i="1"/>
  <c r="L2389" i="1"/>
  <c r="L2951" i="1"/>
  <c r="L2563" i="1"/>
  <c r="L2566" i="1"/>
  <c r="L2938" i="1"/>
  <c r="L2917" i="1"/>
  <c r="L2267" i="1"/>
  <c r="L2235" i="1"/>
  <c r="L1994" i="1"/>
  <c r="L2382" i="1"/>
  <c r="L1987" i="1"/>
  <c r="L1457" i="1"/>
  <c r="L1455" i="1"/>
  <c r="L1476" i="1"/>
  <c r="L723" i="1"/>
  <c r="L1370" i="1"/>
  <c r="L726" i="1"/>
  <c r="L725" i="1"/>
  <c r="L836" i="1"/>
  <c r="L98" i="1"/>
  <c r="L586" i="1"/>
  <c r="L101" i="1"/>
  <c r="F1822" i="1"/>
  <c r="L2136" i="1"/>
  <c r="L667" i="1"/>
  <c r="L2454" i="1"/>
  <c r="L830" i="1"/>
  <c r="L2497" i="1"/>
  <c r="L2181" i="1"/>
  <c r="L454" i="1"/>
  <c r="F2363" i="1"/>
  <c r="F600" i="1"/>
  <c r="F1752" i="1"/>
  <c r="F1224" i="1"/>
  <c r="L1774" i="1"/>
  <c r="L203" i="1"/>
  <c r="L2494" i="1"/>
  <c r="L2488" i="1"/>
  <c r="L614" i="1"/>
  <c r="F2515" i="1"/>
  <c r="F1392" i="1"/>
  <c r="F2332" i="1"/>
  <c r="F1447" i="1"/>
  <c r="F331" i="1"/>
  <c r="L2135" i="1"/>
  <c r="L831" i="1"/>
  <c r="L205" i="1"/>
  <c r="J707" i="1"/>
  <c r="F2960" i="1"/>
  <c r="F2527" i="1"/>
  <c r="L2453" i="1"/>
  <c r="L1784" i="1"/>
  <c r="L1304" i="1"/>
  <c r="L828" i="1"/>
  <c r="L2988" i="1"/>
  <c r="L2260" i="1"/>
  <c r="L556" i="1"/>
  <c r="L559" i="1"/>
  <c r="L538" i="1"/>
  <c r="L1962" i="1"/>
  <c r="L71" i="1"/>
  <c r="L3038" i="1"/>
  <c r="L2106" i="1"/>
  <c r="L1692" i="1"/>
  <c r="L1241" i="1"/>
  <c r="L862" i="1"/>
  <c r="L909" i="1"/>
  <c r="L179" i="1"/>
  <c r="L2772" i="1"/>
  <c r="L2989" i="1"/>
  <c r="L1438" i="1"/>
  <c r="L561" i="1"/>
  <c r="L543" i="1"/>
  <c r="L217" i="1"/>
  <c r="L1451" i="1"/>
  <c r="L2889" i="1"/>
  <c r="L2089" i="1"/>
  <c r="L1282" i="1"/>
  <c r="L915" i="1"/>
  <c r="L889" i="1"/>
  <c r="L286" i="1"/>
  <c r="F671" i="1"/>
  <c r="L2811" i="1"/>
  <c r="L2262" i="1"/>
  <c r="L1384" i="1"/>
  <c r="L529" i="1"/>
  <c r="L211" i="1"/>
  <c r="L212" i="1"/>
  <c r="L1360" i="1"/>
  <c r="L2088" i="1"/>
  <c r="L1733" i="1"/>
  <c r="L1707" i="1"/>
  <c r="L1201" i="1"/>
  <c r="L924" i="1"/>
  <c r="L443" i="1"/>
  <c r="F2864" i="1"/>
  <c r="F1789" i="1"/>
  <c r="F658" i="1"/>
  <c r="F2461" i="1"/>
  <c r="F2859" i="1"/>
  <c r="F2164" i="1"/>
  <c r="F804" i="1"/>
  <c r="F1302" i="1"/>
  <c r="F2470" i="1"/>
  <c r="F1794" i="1"/>
  <c r="F639" i="1"/>
  <c r="L2872" i="1"/>
  <c r="L2874" i="1"/>
  <c r="L2146" i="1"/>
  <c r="L2152" i="1"/>
  <c r="L1783" i="1"/>
  <c r="L1299" i="1"/>
  <c r="L817" i="1"/>
  <c r="L207" i="1"/>
  <c r="F2485" i="1"/>
  <c r="F1318" i="1"/>
  <c r="F253" i="1"/>
  <c r="J611" i="1"/>
  <c r="L2731" i="1"/>
  <c r="L2151" i="1"/>
  <c r="L2141" i="1"/>
  <c r="L1781" i="1"/>
  <c r="L1309" i="1"/>
  <c r="L814" i="1"/>
  <c r="L812" i="1"/>
  <c r="L204" i="1"/>
  <c r="F1772" i="1"/>
  <c r="F2505" i="1"/>
  <c r="F2776" i="1"/>
  <c r="F2902" i="1"/>
  <c r="F2210" i="1"/>
  <c r="F2327" i="1"/>
  <c r="F2342" i="1"/>
  <c r="F2353" i="1"/>
  <c r="F1359" i="1"/>
  <c r="F1415" i="1"/>
  <c r="F602" i="1"/>
  <c r="F687" i="1"/>
  <c r="F245" i="1"/>
  <c r="F1495" i="1"/>
  <c r="F2204" i="1"/>
  <c r="F2846" i="1"/>
  <c r="F2577" i="1"/>
  <c r="F1895" i="1"/>
  <c r="F1966" i="1"/>
  <c r="F2212" i="1"/>
  <c r="F2207" i="1"/>
  <c r="F1401" i="1"/>
  <c r="F1391" i="1"/>
  <c r="F677" i="1"/>
  <c r="F460" i="1"/>
  <c r="F80" i="1"/>
  <c r="F778" i="1"/>
  <c r="F2907" i="1"/>
  <c r="F2360" i="1"/>
  <c r="F1827" i="1"/>
  <c r="F1938" i="1"/>
  <c r="F1937" i="1"/>
  <c r="F1888" i="1"/>
  <c r="F1350" i="1"/>
  <c r="F868" i="1"/>
  <c r="F688" i="1"/>
  <c r="F475" i="1"/>
  <c r="F2667" i="1"/>
  <c r="F1903" i="1"/>
  <c r="F2150" i="1"/>
  <c r="F829" i="1"/>
  <c r="F2871" i="1"/>
  <c r="F2134" i="1"/>
  <c r="F1778" i="1"/>
  <c r="F828" i="1"/>
  <c r="F198" i="1"/>
  <c r="F2456" i="1"/>
  <c r="F1783" i="1"/>
  <c r="F451" i="1"/>
  <c r="F2455" i="1"/>
  <c r="F2137" i="1"/>
  <c r="F1307" i="1"/>
  <c r="F831" i="1"/>
  <c r="F2684" i="1"/>
  <c r="F2669" i="1"/>
  <c r="F2029" i="1"/>
  <c r="F364" i="1"/>
  <c r="F717" i="1"/>
  <c r="F1475" i="1"/>
  <c r="F2565" i="1"/>
  <c r="F2946" i="1"/>
  <c r="F2921" i="1"/>
  <c r="F464" i="1"/>
  <c r="F2190" i="1"/>
  <c r="F2487" i="1"/>
  <c r="F2469" i="1"/>
  <c r="F2156" i="1"/>
  <c r="F1321" i="1"/>
  <c r="F652" i="1"/>
  <c r="F2933" i="1"/>
  <c r="F2576" i="1"/>
  <c r="F2775" i="1"/>
  <c r="F2777" i="1"/>
  <c r="F2352" i="1"/>
  <c r="F1943" i="1"/>
  <c r="F2371" i="1"/>
  <c r="F2221" i="1"/>
  <c r="F1878" i="1"/>
  <c r="F2338" i="1"/>
  <c r="F1889" i="1"/>
  <c r="F2211" i="1"/>
  <c r="F1828" i="1"/>
  <c r="F1355" i="1"/>
  <c r="F1416" i="1"/>
  <c r="F1399" i="1"/>
  <c r="F882" i="1"/>
  <c r="F701" i="1"/>
  <c r="F684" i="1"/>
  <c r="F607" i="1"/>
  <c r="F466" i="1"/>
  <c r="F2416" i="1"/>
  <c r="F2059" i="1"/>
  <c r="F141" i="1"/>
  <c r="F1581" i="1"/>
  <c r="F1954" i="1"/>
  <c r="F2410" i="1"/>
  <c r="F2927" i="1"/>
  <c r="F59" i="1"/>
  <c r="F2188" i="1"/>
  <c r="F442" i="1"/>
  <c r="F1293" i="1"/>
  <c r="F1246" i="1"/>
  <c r="F1762" i="1"/>
  <c r="F2430" i="1"/>
  <c r="F84" i="1"/>
  <c r="F76" i="1"/>
  <c r="F70" i="1"/>
  <c r="F240" i="1"/>
  <c r="F603" i="1"/>
  <c r="F244" i="1"/>
  <c r="F776" i="1"/>
  <c r="F477" i="1"/>
  <c r="F702" i="1"/>
  <c r="F1352" i="1"/>
  <c r="F1349" i="1"/>
  <c r="F1420" i="1"/>
  <c r="F1417" i="1"/>
  <c r="F1443" i="1"/>
  <c r="F1896" i="1"/>
  <c r="F2329" i="1"/>
  <c r="F1829" i="1"/>
  <c r="F1961" i="1"/>
  <c r="F2358" i="1"/>
  <c r="F2736" i="1"/>
  <c r="F2870" i="1"/>
  <c r="F2165" i="1"/>
  <c r="F1324" i="1"/>
  <c r="F626" i="1"/>
  <c r="F268" i="1"/>
  <c r="F2904" i="1"/>
  <c r="F2931" i="1"/>
  <c r="F2511" i="1"/>
  <c r="F2376" i="1"/>
  <c r="F2214" i="1"/>
  <c r="F1891" i="1"/>
  <c r="F2343" i="1"/>
  <c r="F1942" i="1"/>
  <c r="F2378" i="1"/>
  <c r="F1957" i="1"/>
  <c r="F2357" i="1"/>
  <c r="F1948" i="1"/>
  <c r="F1398" i="1"/>
  <c r="F1393" i="1"/>
  <c r="F1353" i="1"/>
  <c r="F876" i="1"/>
  <c r="F682" i="1"/>
  <c r="F609" i="1"/>
  <c r="F775" i="1"/>
  <c r="F71" i="1"/>
  <c r="F86" i="1"/>
  <c r="F3008" i="1"/>
  <c r="F2418" i="1"/>
  <c r="F2074" i="1"/>
  <c r="F1016" i="1"/>
  <c r="F2750" i="1"/>
  <c r="F2752" i="1"/>
  <c r="F2268" i="1"/>
  <c r="F1460" i="1"/>
  <c r="F96" i="1"/>
  <c r="F2720" i="1"/>
  <c r="F2129" i="1"/>
  <c r="F1688" i="1"/>
  <c r="F937" i="1"/>
  <c r="F2321" i="1"/>
  <c r="L2812" i="1"/>
  <c r="L2987" i="1"/>
  <c r="L2387" i="1"/>
  <c r="L2774" i="1"/>
  <c r="L2986" i="1"/>
  <c r="L2809" i="1"/>
  <c r="L2385" i="1"/>
  <c r="L1437" i="1"/>
  <c r="L565" i="1"/>
  <c r="L533" i="1"/>
  <c r="L540" i="1"/>
  <c r="L545" i="1"/>
  <c r="L552" i="1"/>
  <c r="L218" i="1"/>
  <c r="L551" i="1"/>
  <c r="L535" i="1"/>
  <c r="L562" i="1"/>
  <c r="L546" i="1"/>
  <c r="L530" i="1"/>
  <c r="L332" i="1"/>
  <c r="L209" i="1"/>
  <c r="L2728" i="1"/>
  <c r="L2458" i="1"/>
  <c r="L2873" i="1"/>
  <c r="L2143" i="1"/>
  <c r="L2138" i="1"/>
  <c r="L2133" i="1"/>
  <c r="L2144" i="1"/>
  <c r="L1773" i="1"/>
  <c r="L1775" i="1"/>
  <c r="L1301" i="1"/>
  <c r="L811" i="1"/>
  <c r="L672" i="1"/>
  <c r="L665" i="1"/>
  <c r="L202" i="1"/>
  <c r="L206" i="1"/>
  <c r="L2808" i="1"/>
  <c r="L2823" i="1"/>
  <c r="L2386" i="1"/>
  <c r="L2810" i="1"/>
  <c r="L2773" i="1"/>
  <c r="L2384" i="1"/>
  <c r="L2261" i="1"/>
  <c r="L1383" i="1"/>
  <c r="L1386" i="1"/>
  <c r="L557" i="1"/>
  <c r="L564" i="1"/>
  <c r="L532" i="1"/>
  <c r="L537" i="1"/>
  <c r="L544" i="1"/>
  <c r="L563" i="1"/>
  <c r="L547" i="1"/>
  <c r="L531" i="1"/>
  <c r="L558" i="1"/>
  <c r="L542" i="1"/>
  <c r="L210" i="1"/>
  <c r="L214" i="1"/>
  <c r="L216" i="1"/>
  <c r="L2211" i="1"/>
  <c r="L1349" i="1"/>
  <c r="L85" i="1"/>
  <c r="L2490" i="1"/>
  <c r="L2495" i="1"/>
  <c r="L2189" i="1"/>
  <c r="L2184" i="1"/>
  <c r="L1331" i="1"/>
  <c r="L246" i="1"/>
  <c r="L2875" i="1"/>
  <c r="L2457" i="1"/>
  <c r="L2455" i="1"/>
  <c r="L1770" i="1"/>
  <c r="L2149" i="1"/>
  <c r="L2456" i="1"/>
  <c r="L1772" i="1"/>
  <c r="L1306" i="1"/>
  <c r="L1302" i="1"/>
  <c r="L1307" i="1"/>
  <c r="L822" i="1"/>
  <c r="L825" i="1"/>
  <c r="L820" i="1"/>
  <c r="L450" i="1"/>
  <c r="L197" i="1"/>
  <c r="L2383" i="1"/>
  <c r="L2991" i="1"/>
  <c r="L2807" i="1"/>
  <c r="L2806" i="1"/>
  <c r="L2990" i="1"/>
  <c r="L2813" i="1"/>
  <c r="L2259" i="1"/>
  <c r="L2257" i="1"/>
  <c r="L1385" i="1"/>
  <c r="L1439" i="1"/>
  <c r="L1382" i="1"/>
  <c r="L541" i="1"/>
  <c r="L548" i="1"/>
  <c r="L553" i="1"/>
  <c r="L560" i="1"/>
  <c r="L528" i="1"/>
  <c r="L555" i="1"/>
  <c r="L539" i="1"/>
  <c r="L566" i="1"/>
  <c r="L550" i="1"/>
  <c r="L534" i="1"/>
  <c r="L215" i="1"/>
  <c r="L2522" i="1"/>
  <c r="L1963" i="1"/>
  <c r="L871" i="1"/>
  <c r="L2852" i="1"/>
  <c r="L2850" i="1"/>
  <c r="L2496" i="1"/>
  <c r="L1799" i="1"/>
  <c r="L789" i="1"/>
  <c r="L60" i="1"/>
  <c r="F66" i="1"/>
  <c r="F781" i="1"/>
  <c r="F1334" i="1"/>
  <c r="F2195" i="1"/>
  <c r="F2198" i="1"/>
  <c r="F462" i="1"/>
  <c r="F1336" i="1"/>
  <c r="F1335" i="1"/>
  <c r="F1802" i="1"/>
  <c r="F2197" i="1"/>
  <c r="F2502" i="1"/>
  <c r="J583" i="1"/>
  <c r="J835" i="1"/>
  <c r="J1070" i="1"/>
  <c r="J312" i="1"/>
  <c r="L66" i="1"/>
  <c r="L784" i="1"/>
  <c r="L782" i="1"/>
  <c r="L1346" i="1"/>
  <c r="L1344" i="1"/>
  <c r="L1802" i="1"/>
  <c r="L1337" i="1"/>
  <c r="L1808" i="1"/>
  <c r="L2192" i="1"/>
  <c r="L1809" i="1"/>
  <c r="L2198" i="1"/>
  <c r="L2503" i="1"/>
  <c r="L2197" i="1"/>
  <c r="L65" i="1"/>
  <c r="L781" i="1"/>
  <c r="L1338" i="1"/>
  <c r="L1340" i="1"/>
  <c r="L1806" i="1"/>
  <c r="L1339" i="1"/>
  <c r="L1807" i="1"/>
  <c r="L2191" i="1"/>
  <c r="L2745" i="1"/>
  <c r="L464" i="1"/>
  <c r="L785" i="1"/>
  <c r="L1342" i="1"/>
  <c r="L1341" i="1"/>
  <c r="L1804" i="1"/>
  <c r="L2196" i="1"/>
  <c r="L2190" i="1"/>
  <c r="L2195" i="1"/>
  <c r="L2746" i="1"/>
  <c r="L462" i="1"/>
  <c r="L783" i="1"/>
  <c r="L2500" i="1"/>
  <c r="L2193" i="1"/>
  <c r="L780" i="1"/>
  <c r="L1336" i="1"/>
  <c r="L1345" i="1"/>
  <c r="L1805" i="1"/>
  <c r="L2502" i="1"/>
  <c r="F233" i="1"/>
  <c r="F236" i="1"/>
  <c r="F724" i="1"/>
  <c r="F590" i="1"/>
  <c r="F849" i="1"/>
  <c r="F1369" i="1"/>
  <c r="F1371" i="1"/>
  <c r="F2269" i="1"/>
  <c r="F2278" i="1"/>
  <c r="F2379" i="1"/>
  <c r="F2272" i="1"/>
  <c r="F2841" i="1"/>
  <c r="F2563" i="1"/>
  <c r="F2843" i="1"/>
  <c r="F2917" i="1"/>
  <c r="F2560" i="1"/>
  <c r="F2836" i="1"/>
  <c r="F2948" i="1"/>
  <c r="F2558" i="1"/>
  <c r="F234" i="1"/>
  <c r="F579" i="1"/>
  <c r="F577" i="1"/>
  <c r="F843" i="1"/>
  <c r="F842" i="1"/>
  <c r="F1477" i="1"/>
  <c r="F1459" i="1"/>
  <c r="F2277" i="1"/>
  <c r="F1986" i="1"/>
  <c r="F1975" i="1"/>
  <c r="F2276" i="1"/>
  <c r="F2950" i="1"/>
  <c r="F2571" i="1"/>
  <c r="F2919" i="1"/>
  <c r="F2949" i="1"/>
  <c r="F2564" i="1"/>
  <c r="F2472" i="1"/>
  <c r="F2865" i="1"/>
  <c r="F2153" i="1"/>
  <c r="F1327" i="1"/>
  <c r="F624" i="1"/>
  <c r="F263" i="1"/>
  <c r="F2562" i="1"/>
  <c r="F2523" i="1"/>
  <c r="F1370" i="1"/>
  <c r="F718" i="1"/>
  <c r="F771" i="1"/>
  <c r="F2500" i="1"/>
  <c r="F1344" i="1"/>
  <c r="J102" i="1"/>
  <c r="L1803" i="1"/>
  <c r="L1334" i="1"/>
  <c r="F516" i="1"/>
  <c r="F764" i="1"/>
  <c r="F2621" i="1"/>
  <c r="F1840" i="1"/>
  <c r="F2591" i="1"/>
  <c r="F2475" i="1"/>
  <c r="F2170" i="1"/>
  <c r="F2179" i="1"/>
  <c r="F1313" i="1"/>
  <c r="F793" i="1"/>
  <c r="F2954" i="1"/>
  <c r="F2944" i="1"/>
  <c r="F2568" i="1"/>
  <c r="F2951" i="1"/>
  <c r="F1983" i="1"/>
  <c r="F2228" i="1"/>
  <c r="J995" i="1"/>
  <c r="F2872" i="1"/>
  <c r="F2450" i="1"/>
  <c r="F1773" i="1"/>
  <c r="F2147" i="1"/>
  <c r="F830" i="1"/>
  <c r="F666" i="1"/>
  <c r="F204" i="1"/>
  <c r="F2854" i="1"/>
  <c r="F2464" i="1"/>
  <c r="F2486" i="1"/>
  <c r="F2737" i="1"/>
  <c r="F2158" i="1"/>
  <c r="F2180" i="1"/>
  <c r="F2163" i="1"/>
  <c r="F1315" i="1"/>
  <c r="F802" i="1"/>
  <c r="F641" i="1"/>
  <c r="F663" i="1"/>
  <c r="F254" i="1"/>
  <c r="F2918" i="1"/>
  <c r="F2953" i="1"/>
  <c r="F2920" i="1"/>
  <c r="F2524" i="1"/>
  <c r="F2839" i="1"/>
  <c r="F2573" i="1"/>
  <c r="F2233" i="1"/>
  <c r="F1992" i="1"/>
  <c r="F1476" i="1"/>
  <c r="F725" i="1"/>
  <c r="F483" i="1"/>
  <c r="F2194" i="1"/>
  <c r="F1805" i="1"/>
  <c r="F784" i="1"/>
  <c r="F2320" i="1"/>
  <c r="L2501" i="1"/>
  <c r="L612" i="1"/>
  <c r="L220" i="1"/>
  <c r="L109" i="1"/>
  <c r="L229" i="1"/>
  <c r="L103" i="1"/>
  <c r="L226" i="1"/>
  <c r="L498" i="1"/>
  <c r="L514" i="1"/>
  <c r="L570" i="1"/>
  <c r="L487" i="1"/>
  <c r="L503" i="1"/>
  <c r="L519" i="1"/>
  <c r="L571" i="1"/>
  <c r="L504" i="1"/>
  <c r="L576" i="1"/>
  <c r="L852" i="1"/>
  <c r="L901" i="1"/>
  <c r="L489" i="1"/>
  <c r="L521" i="1"/>
  <c r="L769" i="1"/>
  <c r="L898" i="1"/>
  <c r="L923" i="1"/>
  <c r="L508" i="1"/>
  <c r="L730" i="1"/>
  <c r="L770" i="1"/>
  <c r="L899" i="1"/>
  <c r="L219" i="1"/>
  <c r="L509" i="1"/>
  <c r="L731" i="1"/>
  <c r="L1421" i="1"/>
  <c r="L767" i="1"/>
  <c r="L896" i="1"/>
  <c r="L1423" i="1"/>
  <c r="L759" i="1"/>
  <c r="L1424" i="1"/>
  <c r="L1841" i="1"/>
  <c r="L1997" i="1"/>
  <c r="L2013" i="1"/>
  <c r="L1436" i="1"/>
  <c r="L1839" i="1"/>
  <c r="L1855" i="1"/>
  <c r="L2011" i="1"/>
  <c r="L1854" i="1"/>
  <c r="L2236" i="1"/>
  <c r="L2252" i="1"/>
  <c r="L2290" i="1"/>
  <c r="L2306" i="1"/>
  <c r="L2322" i="1"/>
  <c r="L2540" i="1"/>
  <c r="L1840" i="1"/>
  <c r="L2016" i="1"/>
  <c r="L2010" i="1"/>
  <c r="L2246" i="1"/>
  <c r="L1844" i="1"/>
  <c r="L2020" i="1"/>
  <c r="L2251" i="1"/>
  <c r="L2289" i="1"/>
  <c r="L2305" i="1"/>
  <c r="L2321" i="1"/>
  <c r="L2543" i="1"/>
  <c r="L2280" i="1"/>
  <c r="L2312" i="1"/>
  <c r="L2550" i="1"/>
  <c r="L2593" i="1"/>
  <c r="L2609" i="1"/>
  <c r="L2625" i="1"/>
  <c r="L2753" i="1"/>
  <c r="L2769" i="1"/>
  <c r="L2797" i="1"/>
  <c r="L2821" i="1"/>
  <c r="L2965" i="1"/>
  <c r="L2981" i="1"/>
  <c r="L2818" i="1"/>
  <c r="L224" i="1"/>
  <c r="L221" i="1"/>
  <c r="L230" i="1"/>
  <c r="L486" i="1"/>
  <c r="L506" i="1"/>
  <c r="L526" i="1"/>
  <c r="L491" i="1"/>
  <c r="L511" i="1"/>
  <c r="L567" i="1"/>
  <c r="L512" i="1"/>
  <c r="L764" i="1"/>
  <c r="L897" i="1"/>
  <c r="L497" i="1"/>
  <c r="L761" i="1"/>
  <c r="L894" i="1"/>
  <c r="L484" i="1"/>
  <c r="L524" i="1"/>
  <c r="L766" i="1"/>
  <c r="L903" i="1"/>
  <c r="L493" i="1"/>
  <c r="L573" i="1"/>
  <c r="L1425" i="1"/>
  <c r="L921" i="1"/>
  <c r="L1380" i="1"/>
  <c r="L855" i="1"/>
  <c r="L1426" i="1"/>
  <c r="L1853" i="1"/>
  <c r="L2017" i="1"/>
  <c r="L1422" i="1"/>
  <c r="L1851" i="1"/>
  <c r="L2015" i="1"/>
  <c r="L2006" i="1"/>
  <c r="L2248" i="1"/>
  <c r="L2294" i="1"/>
  <c r="L2314" i="1"/>
  <c r="L2536" i="1"/>
  <c r="L1848" i="1"/>
  <c r="L1850" i="1"/>
  <c r="L2242" i="1"/>
  <c r="L1852" i="1"/>
  <c r="L2243" i="1"/>
  <c r="L2285" i="1"/>
  <c r="L2309" i="1"/>
  <c r="L2535" i="1"/>
  <c r="L2241" i="1"/>
  <c r="L2320" i="1"/>
  <c r="L2585" i="1"/>
  <c r="L2605" i="1"/>
  <c r="L2629" i="1"/>
  <c r="L2761" i="1"/>
  <c r="L2793" i="1"/>
  <c r="L2825" i="1"/>
  <c r="L2973" i="1"/>
  <c r="L2802" i="1"/>
  <c r="L2966" i="1"/>
  <c r="L2982" i="1"/>
  <c r="L2299" i="1"/>
  <c r="L2537" i="1"/>
  <c r="L2586" i="1"/>
  <c r="L2602" i="1"/>
  <c r="L2618" i="1"/>
  <c r="L2634" i="1"/>
  <c r="L2762" i="1"/>
  <c r="L2786" i="1"/>
  <c r="L2830" i="1"/>
  <c r="L2300" i="1"/>
  <c r="L2538" i="1"/>
  <c r="L2591" i="1"/>
  <c r="L2607" i="1"/>
  <c r="L2623" i="1"/>
  <c r="L2639" i="1"/>
  <c r="L2767" i="1"/>
  <c r="L2791" i="1"/>
  <c r="L2815" i="1"/>
  <c r="L104" i="1"/>
  <c r="L228" i="1"/>
  <c r="L225" i="1"/>
  <c r="L111" i="1"/>
  <c r="L490" i="1"/>
  <c r="L510" i="1"/>
  <c r="L574" i="1"/>
  <c r="L495" i="1"/>
  <c r="L515" i="1"/>
  <c r="L575" i="1"/>
  <c r="L520" i="1"/>
  <c r="L768" i="1"/>
  <c r="L913" i="1"/>
  <c r="L505" i="1"/>
  <c r="L765" i="1"/>
  <c r="L902" i="1"/>
  <c r="L492" i="1"/>
  <c r="L572" i="1"/>
  <c r="L850" i="1"/>
  <c r="L911" i="1"/>
  <c r="L501" i="1"/>
  <c r="L763" i="1"/>
  <c r="L1429" i="1"/>
  <c r="L851" i="1"/>
  <c r="L1427" i="1"/>
  <c r="L900" i="1"/>
  <c r="L1434" i="1"/>
  <c r="L2001" i="1"/>
  <c r="L1377" i="1"/>
  <c r="L1430" i="1"/>
  <c r="L1999" i="1"/>
  <c r="L2019" i="1"/>
  <c r="L2014" i="1"/>
  <c r="L2256" i="1"/>
  <c r="L2298" i="1"/>
  <c r="L2318" i="1"/>
  <c r="L2544" i="1"/>
  <c r="L2000" i="1"/>
  <c r="L2002" i="1"/>
  <c r="L2250" i="1"/>
  <c r="L2004" i="1"/>
  <c r="L2247" i="1"/>
  <c r="L2293" i="1"/>
  <c r="L2313" i="1"/>
  <c r="L2539" i="1"/>
  <c r="L2288" i="1"/>
  <c r="L2534" i="1"/>
  <c r="L2589" i="1"/>
  <c r="L2613" i="1"/>
  <c r="L2633" i="1"/>
  <c r="L2765" i="1"/>
  <c r="L2801" i="1"/>
  <c r="L2829" i="1"/>
  <c r="L2977" i="1"/>
  <c r="L2826" i="1"/>
  <c r="L2970" i="1"/>
  <c r="L2245" i="1"/>
  <c r="L2307" i="1"/>
  <c r="L2545" i="1"/>
  <c r="L2590" i="1"/>
  <c r="L2606" i="1"/>
  <c r="L2622" i="1"/>
  <c r="L2638" i="1"/>
  <c r="L2766" i="1"/>
  <c r="L2790" i="1"/>
  <c r="L2249" i="1"/>
  <c r="L2308" i="1"/>
  <c r="L2546" i="1"/>
  <c r="L2595" i="1"/>
  <c r="L2611" i="1"/>
  <c r="L2627" i="1"/>
  <c r="L2755" i="1"/>
  <c r="L2771" i="1"/>
  <c r="L2795" i="1"/>
  <c r="L2828" i="1"/>
  <c r="L2764" i="1"/>
  <c r="L2632" i="1"/>
  <c r="L2616" i="1"/>
  <c r="L2600" i="1"/>
  <c r="L2584" i="1"/>
  <c r="L2533" i="1"/>
  <c r="L2295" i="1"/>
  <c r="L2253" i="1"/>
  <c r="L2972" i="1"/>
  <c r="L2824" i="1"/>
  <c r="L2792" i="1"/>
  <c r="L2983" i="1"/>
  <c r="L2967" i="1"/>
  <c r="L2819" i="1"/>
  <c r="L2783" i="1"/>
  <c r="L2631" i="1"/>
  <c r="L2599" i="1"/>
  <c r="L2316" i="1"/>
  <c r="L2798" i="1"/>
  <c r="L2754" i="1"/>
  <c r="L2610" i="1"/>
  <c r="L2553" i="1"/>
  <c r="L2283" i="1"/>
  <c r="L2834" i="1"/>
  <c r="L2833" i="1"/>
  <c r="L2785" i="1"/>
  <c r="L2617" i="1"/>
  <c r="L2542" i="1"/>
  <c r="L2547" i="1"/>
  <c r="L2297" i="1"/>
  <c r="L2012" i="1"/>
  <c r="L2018" i="1"/>
  <c r="L2548" i="1"/>
  <c r="L2302" i="1"/>
  <c r="L2240" i="1"/>
  <c r="L2003" i="1"/>
  <c r="L1428" i="1"/>
  <c r="L1845" i="1"/>
  <c r="L1431" i="1"/>
  <c r="L1433" i="1"/>
  <c r="L517" i="1"/>
  <c r="L854" i="1"/>
  <c r="L500" i="1"/>
  <c r="L853" i="1"/>
  <c r="L918" i="1"/>
  <c r="L568" i="1"/>
  <c r="L523" i="1"/>
  <c r="L107" i="1"/>
  <c r="L494" i="1"/>
  <c r="L110" i="1"/>
  <c r="L108" i="1"/>
  <c r="L2816" i="1"/>
  <c r="L2756" i="1"/>
  <c r="L2628" i="1"/>
  <c r="L2612" i="1"/>
  <c r="L2596" i="1"/>
  <c r="L2580" i="1"/>
  <c r="L2319" i="1"/>
  <c r="L2287" i="1"/>
  <c r="L2237" i="1"/>
  <c r="L2968" i="1"/>
  <c r="L2820" i="1"/>
  <c r="L2784" i="1"/>
  <c r="L2979" i="1"/>
  <c r="L2963" i="1"/>
  <c r="L2803" i="1"/>
  <c r="L2763" i="1"/>
  <c r="L2619" i="1"/>
  <c r="L2587" i="1"/>
  <c r="L2292" i="1"/>
  <c r="L2782" i="1"/>
  <c r="L2630" i="1"/>
  <c r="L2598" i="1"/>
  <c r="L2323" i="1"/>
  <c r="L2978" i="1"/>
  <c r="L2794" i="1"/>
  <c r="L2817" i="1"/>
  <c r="L2757" i="1"/>
  <c r="L2601" i="1"/>
  <c r="L2304" i="1"/>
  <c r="L2325" i="1"/>
  <c r="L2281" i="1"/>
  <c r="L2264" i="1"/>
  <c r="L1842" i="1"/>
  <c r="L2532" i="1"/>
  <c r="L2286" i="1"/>
  <c r="L1998" i="1"/>
  <c r="L1847" i="1"/>
  <c r="L2009" i="1"/>
  <c r="L1432" i="1"/>
  <c r="L1376" i="1"/>
  <c r="L1378" i="1"/>
  <c r="L485" i="1"/>
  <c r="L762" i="1"/>
  <c r="L919" i="1"/>
  <c r="L569" i="1"/>
  <c r="L893" i="1"/>
  <c r="L496" i="1"/>
  <c r="L507" i="1"/>
  <c r="L522" i="1"/>
  <c r="L106" i="1"/>
  <c r="L113" i="1"/>
  <c r="Y10" i="3"/>
  <c r="Z10" i="3" s="1"/>
  <c r="Y17" i="3"/>
  <c r="Z17" i="3" s="1"/>
  <c r="Y14" i="3"/>
  <c r="Z14" i="3" s="1"/>
  <c r="Y11" i="3"/>
  <c r="Z11" i="3" s="1"/>
  <c r="Y15" i="3"/>
  <c r="Z15" i="3" s="1"/>
  <c r="Y16" i="3"/>
  <c r="Z16" i="3" s="1"/>
  <c r="Y8" i="3"/>
  <c r="Z8" i="3" s="1"/>
  <c r="R4" i="1"/>
  <c r="R8" i="1"/>
  <c r="R12" i="1"/>
  <c r="R16" i="1"/>
  <c r="R20" i="1"/>
  <c r="R24" i="1"/>
  <c r="R28" i="1"/>
  <c r="R32" i="1"/>
  <c r="R36" i="1"/>
  <c r="R40" i="1"/>
  <c r="R48" i="1"/>
  <c r="R52" i="1"/>
  <c r="R56" i="1"/>
  <c r="R120" i="1"/>
  <c r="R124" i="1"/>
  <c r="R128" i="1"/>
  <c r="R132" i="1"/>
  <c r="R144" i="1"/>
  <c r="R148" i="1"/>
  <c r="R152" i="1"/>
  <c r="R172" i="1"/>
  <c r="R176" i="1"/>
  <c r="R290" i="1"/>
  <c r="R294" i="1"/>
  <c r="R302" i="1"/>
  <c r="R310" i="1"/>
  <c r="R314" i="1"/>
  <c r="R5" i="1"/>
  <c r="R9" i="1"/>
  <c r="R13" i="1"/>
  <c r="R17" i="1"/>
  <c r="R25" i="1"/>
  <c r="R29" i="1"/>
  <c r="R33" i="1"/>
  <c r="R37" i="1"/>
  <c r="R41" i="1"/>
  <c r="R49" i="1"/>
  <c r="R53" i="1"/>
  <c r="R57" i="1"/>
  <c r="R117" i="1"/>
  <c r="R121" i="1"/>
  <c r="R129" i="1"/>
  <c r="R141" i="1"/>
  <c r="R145" i="1"/>
  <c r="R149" i="1"/>
  <c r="R153" i="1"/>
  <c r="R157" i="1"/>
  <c r="R161" i="1"/>
  <c r="R165" i="1"/>
  <c r="R169" i="1"/>
  <c r="R173" i="1"/>
  <c r="R177" i="1"/>
  <c r="R2" i="1"/>
  <c r="R6" i="1"/>
  <c r="R10" i="1"/>
  <c r="R14" i="1"/>
  <c r="R18" i="1"/>
  <c r="R22" i="1"/>
  <c r="R26" i="1"/>
  <c r="R30" i="1"/>
  <c r="R34" i="1"/>
  <c r="R38" i="1"/>
  <c r="R42" i="1"/>
  <c r="R50" i="1"/>
  <c r="R54" i="1"/>
  <c r="R58" i="1"/>
  <c r="R114" i="1"/>
  <c r="R118" i="1"/>
  <c r="R122" i="1"/>
  <c r="R126" i="1"/>
  <c r="R130" i="1"/>
  <c r="R11" i="1"/>
  <c r="R27" i="1"/>
  <c r="R123" i="1"/>
  <c r="R135" i="1"/>
  <c r="R143" i="1"/>
  <c r="R151" i="1"/>
  <c r="R159" i="1"/>
  <c r="R167" i="1"/>
  <c r="R175" i="1"/>
  <c r="R291" i="1"/>
  <c r="R301" i="1"/>
  <c r="R307" i="1"/>
  <c r="R312" i="1"/>
  <c r="R339" i="1"/>
  <c r="R343" i="1"/>
  <c r="R347" i="1"/>
  <c r="R351" i="1"/>
  <c r="R355" i="1"/>
  <c r="R359" i="1"/>
  <c r="R363" i="1"/>
  <c r="R367" i="1"/>
  <c r="R371" i="1"/>
  <c r="R375" i="1"/>
  <c r="R379" i="1"/>
  <c r="R383" i="1"/>
  <c r="R387" i="1"/>
  <c r="R391" i="1"/>
  <c r="R395" i="1"/>
  <c r="R399" i="1"/>
  <c r="R403" i="1"/>
  <c r="R407" i="1"/>
  <c r="R411" i="1"/>
  <c r="R415" i="1"/>
  <c r="R419" i="1"/>
  <c r="R15" i="1"/>
  <c r="R31" i="1"/>
  <c r="R47" i="1"/>
  <c r="R138" i="1"/>
  <c r="R146" i="1"/>
  <c r="R162" i="1"/>
  <c r="R170" i="1"/>
  <c r="R287" i="1"/>
  <c r="R292" i="1"/>
  <c r="R297" i="1"/>
  <c r="R303" i="1"/>
  <c r="R308" i="1"/>
  <c r="R313" i="1"/>
  <c r="R319" i="1"/>
  <c r="R324" i="1"/>
  <c r="R329" i="1"/>
  <c r="R340" i="1"/>
  <c r="R344" i="1"/>
  <c r="R348" i="1"/>
  <c r="R352" i="1"/>
  <c r="R360" i="1"/>
  <c r="R364" i="1"/>
  <c r="R368" i="1"/>
  <c r="R372" i="1"/>
  <c r="R380" i="1"/>
  <c r="R388" i="1"/>
  <c r="R392" i="1"/>
  <c r="R396" i="1"/>
  <c r="R400" i="1"/>
  <c r="R404" i="1"/>
  <c r="R408" i="1"/>
  <c r="R412" i="1"/>
  <c r="R416" i="1"/>
  <c r="R3" i="1"/>
  <c r="R19" i="1"/>
  <c r="R35" i="1"/>
  <c r="R51" i="1"/>
  <c r="R115" i="1"/>
  <c r="R139" i="1"/>
  <c r="R147" i="1"/>
  <c r="R163" i="1"/>
  <c r="R171" i="1"/>
  <c r="R293" i="1"/>
  <c r="R299" i="1"/>
  <c r="R304" i="1"/>
  <c r="R309" i="1"/>
  <c r="R315" i="1"/>
  <c r="R320" i="1"/>
  <c r="R39" i="1"/>
  <c r="R150" i="1"/>
  <c r="R295" i="1"/>
  <c r="R337" i="1"/>
  <c r="R345" i="1"/>
  <c r="R353" i="1"/>
  <c r="R361" i="1"/>
  <c r="R369" i="1"/>
  <c r="R377" i="1"/>
  <c r="R385" i="1"/>
  <c r="R393" i="1"/>
  <c r="R401" i="1"/>
  <c r="R409" i="1"/>
  <c r="R417" i="1"/>
  <c r="R733" i="1"/>
  <c r="R737" i="1"/>
  <c r="R741" i="1"/>
  <c r="R745" i="1"/>
  <c r="R749" i="1"/>
  <c r="R753" i="1"/>
  <c r="R757" i="1"/>
  <c r="R55" i="1"/>
  <c r="R119" i="1"/>
  <c r="R158" i="1"/>
  <c r="R321" i="1"/>
  <c r="R338" i="1"/>
  <c r="R354" i="1"/>
  <c r="R370" i="1"/>
  <c r="R378" i="1"/>
  <c r="R386" i="1"/>
  <c r="R394" i="1"/>
  <c r="R402" i="1"/>
  <c r="R410" i="1"/>
  <c r="R418" i="1"/>
  <c r="R734" i="1"/>
  <c r="R738" i="1"/>
  <c r="R742" i="1"/>
  <c r="R746" i="1"/>
  <c r="R750" i="1"/>
  <c r="R754" i="1"/>
  <c r="R7" i="1"/>
  <c r="R134" i="1"/>
  <c r="R305" i="1"/>
  <c r="R325" i="1"/>
  <c r="R341" i="1"/>
  <c r="R349" i="1"/>
  <c r="R365" i="1"/>
  <c r="R373" i="1"/>
  <c r="R381" i="1"/>
  <c r="R397" i="1"/>
  <c r="R405" i="1"/>
  <c r="R413" i="1"/>
  <c r="R142" i="1"/>
  <c r="R350" i="1"/>
  <c r="R382" i="1"/>
  <c r="R414" i="1"/>
  <c r="R732" i="1"/>
  <c r="R740" i="1"/>
  <c r="R748" i="1"/>
  <c r="R756" i="1"/>
  <c r="R948" i="1"/>
  <c r="R952" i="1"/>
  <c r="R956" i="1"/>
  <c r="R960" i="1"/>
  <c r="R964" i="1"/>
  <c r="R968" i="1"/>
  <c r="R972" i="1"/>
  <c r="R976" i="1"/>
  <c r="R980" i="1"/>
  <c r="R984" i="1"/>
  <c r="R988" i="1"/>
  <c r="R992" i="1"/>
  <c r="R996" i="1"/>
  <c r="R1000" i="1"/>
  <c r="R1004" i="1"/>
  <c r="R1008" i="1"/>
  <c r="R1012" i="1"/>
  <c r="R1016" i="1"/>
  <c r="R1020" i="1"/>
  <c r="R1024" i="1"/>
  <c r="R1028" i="1"/>
  <c r="R1032" i="1"/>
  <c r="R1036" i="1"/>
  <c r="R1040" i="1"/>
  <c r="R1044" i="1"/>
  <c r="R1048" i="1"/>
  <c r="R1052" i="1"/>
  <c r="R1056" i="1"/>
  <c r="R1060" i="1"/>
  <c r="R1064" i="1"/>
  <c r="R1068" i="1"/>
  <c r="R1072" i="1"/>
  <c r="R1076" i="1"/>
  <c r="R1080" i="1"/>
  <c r="R1084" i="1"/>
  <c r="R1088" i="1"/>
  <c r="R1092" i="1"/>
  <c r="R1096" i="1"/>
  <c r="R1100" i="1"/>
  <c r="R1104" i="1"/>
  <c r="R1108" i="1"/>
  <c r="R1112" i="1"/>
  <c r="R1116" i="1"/>
  <c r="R1120" i="1"/>
  <c r="R1124" i="1"/>
  <c r="R1128" i="1"/>
  <c r="R1132" i="1"/>
  <c r="R1136" i="1"/>
  <c r="R1140" i="1"/>
  <c r="R1144" i="1"/>
  <c r="R1148" i="1"/>
  <c r="R1152" i="1"/>
  <c r="R1156" i="1"/>
  <c r="R1160" i="1"/>
  <c r="R1164" i="1"/>
  <c r="R1168" i="1"/>
  <c r="R1172" i="1"/>
  <c r="R1176" i="1"/>
  <c r="R1180" i="1"/>
  <c r="R1184" i="1"/>
  <c r="R1188" i="1"/>
  <c r="R1192" i="1"/>
  <c r="R1196" i="1"/>
  <c r="R1200" i="1"/>
  <c r="R174" i="1"/>
  <c r="R327" i="1"/>
  <c r="R358" i="1"/>
  <c r="R390" i="1"/>
  <c r="R735" i="1"/>
  <c r="R743" i="1"/>
  <c r="R751" i="1"/>
  <c r="R949" i="1"/>
  <c r="R953" i="1"/>
  <c r="R957" i="1"/>
  <c r="R961" i="1"/>
  <c r="R965" i="1"/>
  <c r="R969" i="1"/>
  <c r="R973" i="1"/>
  <c r="R977" i="1"/>
  <c r="R981" i="1"/>
  <c r="R985" i="1"/>
  <c r="R989" i="1"/>
  <c r="R993" i="1"/>
  <c r="R997" i="1"/>
  <c r="R1001" i="1"/>
  <c r="R1005" i="1"/>
  <c r="R1009" i="1"/>
  <c r="R1013" i="1"/>
  <c r="R1017" i="1"/>
  <c r="R1021" i="1"/>
  <c r="R1025" i="1"/>
  <c r="R1029" i="1"/>
  <c r="R1033" i="1"/>
  <c r="R1037" i="1"/>
  <c r="R1041" i="1"/>
  <c r="R1045" i="1"/>
  <c r="R1049" i="1"/>
  <c r="R1053" i="1"/>
  <c r="R1057" i="1"/>
  <c r="R1061" i="1"/>
  <c r="R1065" i="1"/>
  <c r="R1069" i="1"/>
  <c r="R1073" i="1"/>
  <c r="R1077" i="1"/>
  <c r="R1081" i="1"/>
  <c r="R1085" i="1"/>
  <c r="R1089" i="1"/>
  <c r="R1093" i="1"/>
  <c r="R1097" i="1"/>
  <c r="R1101" i="1"/>
  <c r="R1105" i="1"/>
  <c r="R1109" i="1"/>
  <c r="R1113" i="1"/>
  <c r="R1117" i="1"/>
  <c r="R1121" i="1"/>
  <c r="R1125" i="1"/>
  <c r="R1129" i="1"/>
  <c r="R1133" i="1"/>
  <c r="R1137" i="1"/>
  <c r="R23" i="1"/>
  <c r="R334" i="1"/>
  <c r="R366" i="1"/>
  <c r="R398" i="1"/>
  <c r="R736" i="1"/>
  <c r="R744" i="1"/>
  <c r="R752" i="1"/>
  <c r="R950" i="1"/>
  <c r="R954" i="1"/>
  <c r="R958" i="1"/>
  <c r="R962" i="1"/>
  <c r="R966" i="1"/>
  <c r="R970" i="1"/>
  <c r="R974" i="1"/>
  <c r="R978" i="1"/>
  <c r="R982" i="1"/>
  <c r="R986" i="1"/>
  <c r="R990" i="1"/>
  <c r="R994" i="1"/>
  <c r="R998" i="1"/>
  <c r="R1002" i="1"/>
  <c r="R1006" i="1"/>
  <c r="R1010" i="1"/>
  <c r="R1014" i="1"/>
  <c r="R1018" i="1"/>
  <c r="R1022" i="1"/>
  <c r="R1026" i="1"/>
  <c r="R1030" i="1"/>
  <c r="R1034" i="1"/>
  <c r="R1038" i="1"/>
  <c r="R1042" i="1"/>
  <c r="R1046" i="1"/>
  <c r="R1050" i="1"/>
  <c r="R1054" i="1"/>
  <c r="R1058" i="1"/>
  <c r="R1062" i="1"/>
  <c r="R1066" i="1"/>
  <c r="R1070" i="1"/>
  <c r="R1074" i="1"/>
  <c r="R1078" i="1"/>
  <c r="R1082" i="1"/>
  <c r="R1086" i="1"/>
  <c r="R1090" i="1"/>
  <c r="R1094" i="1"/>
  <c r="R1098" i="1"/>
  <c r="R1102" i="1"/>
  <c r="R1106" i="1"/>
  <c r="R1110" i="1"/>
  <c r="R1114" i="1"/>
  <c r="R1118" i="1"/>
  <c r="R1122" i="1"/>
  <c r="R1126" i="1"/>
  <c r="R1130" i="1"/>
  <c r="R1134" i="1"/>
  <c r="R1138" i="1"/>
  <c r="R1142" i="1"/>
  <c r="R1146" i="1"/>
  <c r="R1150" i="1"/>
  <c r="R1154" i="1"/>
  <c r="R1158" i="1"/>
  <c r="R1162" i="1"/>
  <c r="R1166" i="1"/>
  <c r="R1170" i="1"/>
  <c r="R1174" i="1"/>
  <c r="R1178" i="1"/>
  <c r="R1182" i="1"/>
  <c r="R1186" i="1"/>
  <c r="R1190" i="1"/>
  <c r="R1194" i="1"/>
  <c r="R1198" i="1"/>
  <c r="R289" i="1"/>
  <c r="R739" i="1"/>
  <c r="R955" i="1"/>
  <c r="R971" i="1"/>
  <c r="R987" i="1"/>
  <c r="R1003" i="1"/>
  <c r="R1019" i="1"/>
  <c r="R1035" i="1"/>
  <c r="R1051" i="1"/>
  <c r="R1067" i="1"/>
  <c r="R1083" i="1"/>
  <c r="R1099" i="1"/>
  <c r="R1115" i="1"/>
  <c r="R1131" i="1"/>
  <c r="R1143" i="1"/>
  <c r="R1151" i="1"/>
  <c r="R1159" i="1"/>
  <c r="R1167" i="1"/>
  <c r="R1175" i="1"/>
  <c r="R1183" i="1"/>
  <c r="R1191" i="1"/>
  <c r="R1199" i="1"/>
  <c r="R342" i="1"/>
  <c r="R747" i="1"/>
  <c r="R959" i="1"/>
  <c r="R975" i="1"/>
  <c r="R991" i="1"/>
  <c r="R1007" i="1"/>
  <c r="R1023" i="1"/>
  <c r="R1039" i="1"/>
  <c r="R1055" i="1"/>
  <c r="R1071" i="1"/>
  <c r="R1087" i="1"/>
  <c r="R1103" i="1"/>
  <c r="R1119" i="1"/>
  <c r="R1135" i="1"/>
  <c r="R1145" i="1"/>
  <c r="R1153" i="1"/>
  <c r="R1161" i="1"/>
  <c r="R1169" i="1"/>
  <c r="R1177" i="1"/>
  <c r="R1185" i="1"/>
  <c r="R1193" i="1"/>
  <c r="R1479" i="1"/>
  <c r="R1483" i="1"/>
  <c r="R1487" i="1"/>
  <c r="R1491" i="1"/>
  <c r="R1495" i="1"/>
  <c r="R1499" i="1"/>
  <c r="R1503" i="1"/>
  <c r="R1507" i="1"/>
  <c r="R1511" i="1"/>
  <c r="R1515" i="1"/>
  <c r="R1519" i="1"/>
  <c r="R1523" i="1"/>
  <c r="R1527" i="1"/>
  <c r="R1531" i="1"/>
  <c r="R1535" i="1"/>
  <c r="R1539" i="1"/>
  <c r="R1543" i="1"/>
  <c r="R1547" i="1"/>
  <c r="R1551" i="1"/>
  <c r="R1555" i="1"/>
  <c r="R1559" i="1"/>
  <c r="R1563" i="1"/>
  <c r="R1567" i="1"/>
  <c r="R1571" i="1"/>
  <c r="R1575" i="1"/>
  <c r="R1579" i="1"/>
  <c r="R1583" i="1"/>
  <c r="R1587" i="1"/>
  <c r="R1591" i="1"/>
  <c r="R1595" i="1"/>
  <c r="R1599" i="1"/>
  <c r="R1603" i="1"/>
  <c r="R1607" i="1"/>
  <c r="R1611" i="1"/>
  <c r="R1615" i="1"/>
  <c r="R1619" i="1"/>
  <c r="R1623" i="1"/>
  <c r="R1627" i="1"/>
  <c r="R1631" i="1"/>
  <c r="R374" i="1"/>
  <c r="R755" i="1"/>
  <c r="R947" i="1"/>
  <c r="R963" i="1"/>
  <c r="R979" i="1"/>
  <c r="R995" i="1"/>
  <c r="R1011" i="1"/>
  <c r="R1027" i="1"/>
  <c r="R1043" i="1"/>
  <c r="R1059" i="1"/>
  <c r="R1075" i="1"/>
  <c r="R1091" i="1"/>
  <c r="R1107" i="1"/>
  <c r="R1123" i="1"/>
  <c r="R1139" i="1"/>
  <c r="R1147" i="1"/>
  <c r="R1155" i="1"/>
  <c r="R1163" i="1"/>
  <c r="R1171" i="1"/>
  <c r="R1179" i="1"/>
  <c r="R1187" i="1"/>
  <c r="R1195" i="1"/>
  <c r="R1480" i="1"/>
  <c r="R1484" i="1"/>
  <c r="R1488" i="1"/>
  <c r="R1492" i="1"/>
  <c r="R1496" i="1"/>
  <c r="R1500" i="1"/>
  <c r="R1504" i="1"/>
  <c r="R1508" i="1"/>
  <c r="R1512" i="1"/>
  <c r="R1516" i="1"/>
  <c r="R1520" i="1"/>
  <c r="R1524" i="1"/>
  <c r="R1528" i="1"/>
  <c r="R1532" i="1"/>
  <c r="R1536" i="1"/>
  <c r="R1540" i="1"/>
  <c r="R1544" i="1"/>
  <c r="R1548" i="1"/>
  <c r="R1552" i="1"/>
  <c r="R1556" i="1"/>
  <c r="R1560" i="1"/>
  <c r="R1564" i="1"/>
  <c r="R1568" i="1"/>
  <c r="R1572" i="1"/>
  <c r="R1576" i="1"/>
  <c r="R1580" i="1"/>
  <c r="R1584" i="1"/>
  <c r="R1588" i="1"/>
  <c r="R1592" i="1"/>
  <c r="R1596" i="1"/>
  <c r="R1600" i="1"/>
  <c r="R1604" i="1"/>
  <c r="R1608" i="1"/>
  <c r="R1612" i="1"/>
  <c r="R1616" i="1"/>
  <c r="R1620" i="1"/>
  <c r="R1624" i="1"/>
  <c r="R1628" i="1"/>
  <c r="R1632" i="1"/>
  <c r="R951" i="1"/>
  <c r="R1015" i="1"/>
  <c r="R1079" i="1"/>
  <c r="R1141" i="1"/>
  <c r="R1173" i="1"/>
  <c r="R1482" i="1"/>
  <c r="R1490" i="1"/>
  <c r="R1498" i="1"/>
  <c r="R1506" i="1"/>
  <c r="R1514" i="1"/>
  <c r="R1522" i="1"/>
  <c r="R1530" i="1"/>
  <c r="R1538" i="1"/>
  <c r="R1546" i="1"/>
  <c r="R1554" i="1"/>
  <c r="R1562" i="1"/>
  <c r="R1570" i="1"/>
  <c r="R1578" i="1"/>
  <c r="R1586" i="1"/>
  <c r="R1594" i="1"/>
  <c r="R1602" i="1"/>
  <c r="R1610" i="1"/>
  <c r="R1618" i="1"/>
  <c r="R1626" i="1"/>
  <c r="R1634" i="1"/>
  <c r="R1857" i="1"/>
  <c r="R1861" i="1"/>
  <c r="R1865" i="1"/>
  <c r="R1869" i="1"/>
  <c r="R1873" i="1"/>
  <c r="R1881" i="1"/>
  <c r="R1885" i="1"/>
  <c r="R1905" i="1"/>
  <c r="R1909" i="1"/>
  <c r="R967" i="1"/>
  <c r="R1031" i="1"/>
  <c r="R1095" i="1"/>
  <c r="R1149" i="1"/>
  <c r="R1181" i="1"/>
  <c r="R1485" i="1"/>
  <c r="R1493" i="1"/>
  <c r="R1501" i="1"/>
  <c r="R1509" i="1"/>
  <c r="R1517" i="1"/>
  <c r="R1525" i="1"/>
  <c r="R1533" i="1"/>
  <c r="R1541" i="1"/>
  <c r="R1549" i="1"/>
  <c r="R1557" i="1"/>
  <c r="R1565" i="1"/>
  <c r="R1573" i="1"/>
  <c r="R1581" i="1"/>
  <c r="R1589" i="1"/>
  <c r="R1597" i="1"/>
  <c r="R1605" i="1"/>
  <c r="R1613" i="1"/>
  <c r="R1621" i="1"/>
  <c r="R1629" i="1"/>
  <c r="R1858" i="1"/>
  <c r="R1862" i="1"/>
  <c r="R1866" i="1"/>
  <c r="R1870" i="1"/>
  <c r="R1894" i="1"/>
  <c r="R1898" i="1"/>
  <c r="R1902" i="1"/>
  <c r="R1906" i="1"/>
  <c r="R1910" i="1"/>
  <c r="R1914" i="1"/>
  <c r="R1918" i="1"/>
  <c r="R1922" i="1"/>
  <c r="R1926" i="1"/>
  <c r="R1930" i="1"/>
  <c r="R1946" i="1"/>
  <c r="R1954" i="1"/>
  <c r="R1982" i="1"/>
  <c r="R2022" i="1"/>
  <c r="R2026" i="1"/>
  <c r="R2030" i="1"/>
  <c r="R2034" i="1"/>
  <c r="R2038" i="1"/>
  <c r="R2042" i="1"/>
  <c r="R2046" i="1"/>
  <c r="R2050" i="1"/>
  <c r="R2054" i="1"/>
  <c r="R2058" i="1"/>
  <c r="R2062" i="1"/>
  <c r="R2066" i="1"/>
  <c r="R2070" i="1"/>
  <c r="R2074" i="1"/>
  <c r="R2078" i="1"/>
  <c r="R2393" i="1"/>
  <c r="R2397" i="1"/>
  <c r="R2401" i="1"/>
  <c r="R2405" i="1"/>
  <c r="R2409" i="1"/>
  <c r="R2413" i="1"/>
  <c r="R2417" i="1"/>
  <c r="R2641" i="1"/>
  <c r="R2645" i="1"/>
  <c r="R2649" i="1"/>
  <c r="R2653" i="1"/>
  <c r="R2657" i="1"/>
  <c r="R2661" i="1"/>
  <c r="R2665" i="1"/>
  <c r="R2669" i="1"/>
  <c r="R2673" i="1"/>
  <c r="R2677" i="1"/>
  <c r="R2681" i="1"/>
  <c r="R2685" i="1"/>
  <c r="R2689" i="1"/>
  <c r="R2693" i="1"/>
  <c r="R2697" i="1"/>
  <c r="R983" i="1"/>
  <c r="R1047" i="1"/>
  <c r="R1111" i="1"/>
  <c r="R1157" i="1"/>
  <c r="R1189" i="1"/>
  <c r="R1478" i="1"/>
  <c r="R1486" i="1"/>
  <c r="R1494" i="1"/>
  <c r="R1502" i="1"/>
  <c r="R1510" i="1"/>
  <c r="R1518" i="1"/>
  <c r="R1526" i="1"/>
  <c r="R1534" i="1"/>
  <c r="R1542" i="1"/>
  <c r="R1550" i="1"/>
  <c r="R1558" i="1"/>
  <c r="R1566" i="1"/>
  <c r="R1574" i="1"/>
  <c r="R1582" i="1"/>
  <c r="R1590" i="1"/>
  <c r="R1598" i="1"/>
  <c r="R1606" i="1"/>
  <c r="R1614" i="1"/>
  <c r="R1622" i="1"/>
  <c r="R1630" i="1"/>
  <c r="R1859" i="1"/>
  <c r="R1863" i="1"/>
  <c r="R1867" i="1"/>
  <c r="R1871" i="1"/>
  <c r="R1883" i="1"/>
  <c r="R1903" i="1"/>
  <c r="R1907" i="1"/>
  <c r="R1911" i="1"/>
  <c r="R1915" i="1"/>
  <c r="R1919" i="1"/>
  <c r="R1923" i="1"/>
  <c r="R1927" i="1"/>
  <c r="R1931" i="1"/>
  <c r="R1947" i="1"/>
  <c r="R1955" i="1"/>
  <c r="R1971" i="1"/>
  <c r="R1995" i="1"/>
  <c r="R2023" i="1"/>
  <c r="R2027" i="1"/>
  <c r="R2031" i="1"/>
  <c r="R2035" i="1"/>
  <c r="R2039" i="1"/>
  <c r="R2043" i="1"/>
  <c r="R2047" i="1"/>
  <c r="R2051" i="1"/>
  <c r="R2055" i="1"/>
  <c r="R2059" i="1"/>
  <c r="R2063" i="1"/>
  <c r="R2067" i="1"/>
  <c r="R2071" i="1"/>
  <c r="R2075" i="1"/>
  <c r="R2079" i="1"/>
  <c r="R2390" i="1"/>
  <c r="R2394" i="1"/>
  <c r="R2398" i="1"/>
  <c r="R2402" i="1"/>
  <c r="R2406" i="1"/>
  <c r="R2410" i="1"/>
  <c r="R2414" i="1"/>
  <c r="R2418" i="1"/>
  <c r="R1063" i="1"/>
  <c r="R1481" i="1"/>
  <c r="R1513" i="1"/>
  <c r="R1545" i="1"/>
  <c r="R1577" i="1"/>
  <c r="R1609" i="1"/>
  <c r="R1868" i="1"/>
  <c r="R1900" i="1"/>
  <c r="R1913" i="1"/>
  <c r="R1921" i="1"/>
  <c r="R1929" i="1"/>
  <c r="R2025" i="1"/>
  <c r="R2033" i="1"/>
  <c r="R2041" i="1"/>
  <c r="R2049" i="1"/>
  <c r="R2057" i="1"/>
  <c r="R2065" i="1"/>
  <c r="R2073" i="1"/>
  <c r="R2081" i="1"/>
  <c r="R2392" i="1"/>
  <c r="R2400" i="1"/>
  <c r="R2408" i="1"/>
  <c r="R2416" i="1"/>
  <c r="R2646" i="1"/>
  <c r="R2651" i="1"/>
  <c r="R2656" i="1"/>
  <c r="R2662" i="1"/>
  <c r="R2667" i="1"/>
  <c r="R2672" i="1"/>
  <c r="R2678" i="1"/>
  <c r="R2683" i="1"/>
  <c r="R2688" i="1"/>
  <c r="R2694" i="1"/>
  <c r="R2699" i="1"/>
  <c r="R1127" i="1"/>
  <c r="R1489" i="1"/>
  <c r="R1521" i="1"/>
  <c r="R1553" i="1"/>
  <c r="R1585" i="1"/>
  <c r="R1617" i="1"/>
  <c r="R1856" i="1"/>
  <c r="R1872" i="1"/>
  <c r="R1904" i="1"/>
  <c r="R1916" i="1"/>
  <c r="R1924" i="1"/>
  <c r="R1932" i="1"/>
  <c r="R1956" i="1"/>
  <c r="R1972" i="1"/>
  <c r="R1980" i="1"/>
  <c r="R1996" i="1"/>
  <c r="R2028" i="1"/>
  <c r="R2036" i="1"/>
  <c r="R2044" i="1"/>
  <c r="R2052" i="1"/>
  <c r="R2060" i="1"/>
  <c r="R2068" i="1"/>
  <c r="R2076" i="1"/>
  <c r="R2395" i="1"/>
  <c r="R2403" i="1"/>
  <c r="R2411" i="1"/>
  <c r="R2419" i="1"/>
  <c r="R2642" i="1"/>
  <c r="R2647" i="1"/>
  <c r="R2652" i="1"/>
  <c r="R2658" i="1"/>
  <c r="R2663" i="1"/>
  <c r="R2668" i="1"/>
  <c r="R2674" i="1"/>
  <c r="R2679" i="1"/>
  <c r="R2684" i="1"/>
  <c r="R2690" i="1"/>
  <c r="R2695" i="1"/>
  <c r="R2700" i="1"/>
  <c r="R2925" i="1"/>
  <c r="R2929" i="1"/>
  <c r="R2945" i="1"/>
  <c r="R2993" i="1"/>
  <c r="R2997" i="1"/>
  <c r="R3001" i="1"/>
  <c r="R3005" i="1"/>
  <c r="R3009" i="1"/>
  <c r="R3013" i="1"/>
  <c r="R3017" i="1"/>
  <c r="R3021" i="1"/>
  <c r="R1537" i="1"/>
  <c r="R1601" i="1"/>
  <c r="R1864" i="1"/>
  <c r="R1920" i="1"/>
  <c r="R2040" i="1"/>
  <c r="R2056" i="1"/>
  <c r="R2072" i="1"/>
  <c r="R2391" i="1"/>
  <c r="R2407" i="1"/>
  <c r="R2644" i="1"/>
  <c r="R2650" i="1"/>
  <c r="R2660" i="1"/>
  <c r="R2671" i="1"/>
  <c r="R2682" i="1"/>
  <c r="R2692" i="1"/>
  <c r="R2927" i="1"/>
  <c r="R2943" i="1"/>
  <c r="R2999" i="1"/>
  <c r="R3003" i="1"/>
  <c r="R3015" i="1"/>
  <c r="R3019" i="1"/>
  <c r="R2924" i="1"/>
  <c r="R2928" i="1"/>
  <c r="R2996" i="1"/>
  <c r="R3004" i="1"/>
  <c r="R3012" i="1"/>
  <c r="R3020" i="1"/>
  <c r="R406" i="1"/>
  <c r="R1165" i="1"/>
  <c r="R1497" i="1"/>
  <c r="R1529" i="1"/>
  <c r="R1561" i="1"/>
  <c r="R1593" i="1"/>
  <c r="R1625" i="1"/>
  <c r="R1860" i="1"/>
  <c r="R1908" i="1"/>
  <c r="R1917" i="1"/>
  <c r="R1925" i="1"/>
  <c r="R1933" i="1"/>
  <c r="R1973" i="1"/>
  <c r="R1981" i="1"/>
  <c r="R2021" i="1"/>
  <c r="R2029" i="1"/>
  <c r="R2037" i="1"/>
  <c r="R2045" i="1"/>
  <c r="R2053" i="1"/>
  <c r="R2061" i="1"/>
  <c r="R2069" i="1"/>
  <c r="R2077" i="1"/>
  <c r="R2396" i="1"/>
  <c r="R2404" i="1"/>
  <c r="R2412" i="1"/>
  <c r="R2643" i="1"/>
  <c r="R2648" i="1"/>
  <c r="R2654" i="1"/>
  <c r="R2659" i="1"/>
  <c r="R2664" i="1"/>
  <c r="R2670" i="1"/>
  <c r="R2675" i="1"/>
  <c r="R2680" i="1"/>
  <c r="R2686" i="1"/>
  <c r="R2691" i="1"/>
  <c r="R2696" i="1"/>
  <c r="R2922" i="1"/>
  <c r="R2926" i="1"/>
  <c r="R2930" i="1"/>
  <c r="R2942" i="1"/>
  <c r="R2994" i="1"/>
  <c r="R2998" i="1"/>
  <c r="R3002" i="1"/>
  <c r="R3006" i="1"/>
  <c r="R3010" i="1"/>
  <c r="R3014" i="1"/>
  <c r="R3018" i="1"/>
  <c r="R3022" i="1"/>
  <c r="R999" i="1"/>
  <c r="R1197" i="1"/>
  <c r="R1505" i="1"/>
  <c r="R1569" i="1"/>
  <c r="R1633" i="1"/>
  <c r="R1912" i="1"/>
  <c r="R1928" i="1"/>
  <c r="R2024" i="1"/>
  <c r="R2032" i="1"/>
  <c r="R2048" i="1"/>
  <c r="R2064" i="1"/>
  <c r="R2080" i="1"/>
  <c r="R2399" i="1"/>
  <c r="R2415" i="1"/>
  <c r="R2655" i="1"/>
  <c r="R2666" i="1"/>
  <c r="R2676" i="1"/>
  <c r="R2687" i="1"/>
  <c r="R2698" i="1"/>
  <c r="R2915" i="1"/>
  <c r="R2923" i="1"/>
  <c r="R2995" i="1"/>
  <c r="R3007" i="1"/>
  <c r="R3011" i="1"/>
  <c r="R3023" i="1"/>
  <c r="R2992" i="1"/>
  <c r="R3000" i="1"/>
  <c r="R3008" i="1"/>
  <c r="R3016" i="1"/>
  <c r="Y9" i="3"/>
  <c r="Z9" i="3" s="1"/>
  <c r="Y13" i="3"/>
  <c r="Z13" i="3" s="1"/>
  <c r="Y12" i="3"/>
  <c r="Z12" i="3" s="1"/>
  <c r="F2738" i="1"/>
  <c r="F2484" i="1"/>
  <c r="F2863" i="1"/>
  <c r="F2479" i="1"/>
  <c r="F2482" i="1"/>
  <c r="F2734" i="1"/>
  <c r="F2733" i="1"/>
  <c r="F2178" i="1"/>
  <c r="F1793" i="1"/>
  <c r="F2161" i="1"/>
  <c r="F2176" i="1"/>
  <c r="F1787" i="1"/>
  <c r="F2155" i="1"/>
  <c r="F1320" i="1"/>
  <c r="F1326" i="1"/>
  <c r="F1317" i="1"/>
  <c r="F798" i="1"/>
  <c r="F646" i="1"/>
  <c r="F622" i="1"/>
  <c r="F661" i="1"/>
  <c r="F629" i="1"/>
  <c r="F796" i="1"/>
  <c r="F648" i="1"/>
  <c r="F616" i="1"/>
  <c r="F659" i="1"/>
  <c r="F631" i="1"/>
  <c r="F259" i="1"/>
  <c r="F255" i="1"/>
  <c r="F250" i="1"/>
  <c r="F2407" i="1"/>
  <c r="F1546" i="1"/>
  <c r="F1042" i="1"/>
  <c r="J859" i="1"/>
  <c r="J939" i="1"/>
  <c r="J274" i="1"/>
  <c r="J439" i="1"/>
  <c r="F794" i="1"/>
  <c r="F642" i="1"/>
  <c r="F625" i="1"/>
  <c r="F792" i="1"/>
  <c r="F803" i="1"/>
  <c r="F655" i="1"/>
  <c r="F623" i="1"/>
  <c r="F251" i="1"/>
  <c r="F270" i="1"/>
  <c r="F261" i="1"/>
  <c r="F260" i="1"/>
  <c r="F649" i="1"/>
  <c r="F636" i="1"/>
  <c r="F185" i="1"/>
  <c r="F187" i="1"/>
  <c r="F933" i="1"/>
  <c r="F1259" i="1"/>
  <c r="F1656" i="1"/>
  <c r="F1665" i="1"/>
  <c r="F1654" i="1"/>
  <c r="F2113" i="1"/>
  <c r="F2429" i="1"/>
  <c r="F2891" i="1"/>
  <c r="F2878" i="1"/>
  <c r="F2856" i="1"/>
  <c r="F2468" i="1"/>
  <c r="F2739" i="1"/>
  <c r="F2463" i="1"/>
  <c r="F2466" i="1"/>
  <c r="F2861" i="1"/>
  <c r="F2473" i="1"/>
  <c r="F2162" i="1"/>
  <c r="F2177" i="1"/>
  <c r="F1792" i="1"/>
  <c r="F2160" i="1"/>
  <c r="F2171" i="1"/>
  <c r="F1328" i="1"/>
  <c r="F1323" i="1"/>
  <c r="F1314" i="1"/>
  <c r="F809" i="1"/>
  <c r="F662" i="1"/>
  <c r="F638" i="1"/>
  <c r="F801" i="1"/>
  <c r="F645" i="1"/>
  <c r="F617" i="1"/>
  <c r="F656" i="1"/>
  <c r="F632" i="1"/>
  <c r="F799" i="1"/>
  <c r="F643" i="1"/>
  <c r="F615" i="1"/>
  <c r="F264" i="1"/>
  <c r="F262" i="1"/>
  <c r="F2912" i="1"/>
  <c r="F2910" i="1"/>
  <c r="F2779" i="1"/>
  <c r="F2510" i="1"/>
  <c r="F2509" i="1"/>
  <c r="F2336" i="1"/>
  <c r="F1959" i="1"/>
  <c r="F1831" i="1"/>
  <c r="F2347" i="1"/>
  <c r="F2205" i="1"/>
  <c r="F1882" i="1"/>
  <c r="F2362" i="1"/>
  <c r="F2220" i="1"/>
  <c r="F1941" i="1"/>
  <c r="F2377" i="1"/>
  <c r="F2337" i="1"/>
  <c r="F1952" i="1"/>
  <c r="F1832" i="1"/>
  <c r="F1406" i="1"/>
  <c r="F1442" i="1"/>
  <c r="F1354" i="1"/>
  <c r="F1400" i="1"/>
  <c r="F1419" i="1"/>
  <c r="F1356" i="1"/>
  <c r="F706" i="1"/>
  <c r="F698" i="1"/>
  <c r="F705" i="1"/>
  <c r="F473" i="1"/>
  <c r="F604" i="1"/>
  <c r="F691" i="1"/>
  <c r="F472" i="1"/>
  <c r="F459" i="1"/>
  <c r="F238" i="1"/>
  <c r="F81" i="1"/>
  <c r="F2650" i="1"/>
  <c r="F3001" i="1"/>
  <c r="F2654" i="1"/>
  <c r="F1971" i="1"/>
  <c r="F2404" i="1"/>
  <c r="F1615" i="1"/>
  <c r="F1596" i="1"/>
  <c r="F2742" i="1"/>
  <c r="F246" i="1"/>
  <c r="F2444" i="1"/>
  <c r="F2705" i="1"/>
  <c r="F2104" i="1"/>
  <c r="F1683" i="1"/>
  <c r="F907" i="1"/>
  <c r="F446" i="1"/>
  <c r="F2580" i="1"/>
  <c r="F2322" i="1"/>
  <c r="F496" i="1"/>
  <c r="F901" i="1"/>
  <c r="F2280" i="1"/>
  <c r="F2967" i="1"/>
  <c r="F89" i="1"/>
  <c r="F93" i="1"/>
  <c r="F478" i="1"/>
  <c r="F595" i="1"/>
  <c r="F728" i="1"/>
  <c r="F582" i="1"/>
  <c r="F722" i="1"/>
  <c r="F1368" i="1"/>
  <c r="F1457" i="1"/>
  <c r="F1470" i="1"/>
  <c r="F1988" i="1"/>
  <c r="F1833" i="1"/>
  <c r="F1834" i="1"/>
  <c r="F2267" i="1"/>
  <c r="F1991" i="1"/>
  <c r="F2557" i="1"/>
  <c r="F2938" i="1"/>
  <c r="F2555" i="1"/>
  <c r="F612" i="1"/>
  <c r="F1340" i="1"/>
  <c r="F1342" i="1"/>
  <c r="F2191" i="1"/>
  <c r="F2192" i="1"/>
  <c r="F1804" i="1"/>
  <c r="F2746" i="1"/>
  <c r="J2231" i="1"/>
  <c r="J1373" i="1"/>
  <c r="J727" i="1"/>
  <c r="J52" i="1"/>
  <c r="J1171" i="1"/>
  <c r="J42" i="1"/>
  <c r="L2461" i="1"/>
  <c r="L2871" i="1"/>
  <c r="L2450" i="1"/>
  <c r="L2449" i="1"/>
  <c r="L2729" i="1"/>
  <c r="L2451" i="1"/>
  <c r="L2139" i="1"/>
  <c r="L2150" i="1"/>
  <c r="L2134" i="1"/>
  <c r="L2145" i="1"/>
  <c r="L1782" i="1"/>
  <c r="L2452" i="1"/>
  <c r="L2140" i="1"/>
  <c r="L1785" i="1"/>
  <c r="L1769" i="1"/>
  <c r="L1298" i="1"/>
  <c r="L1771" i="1"/>
  <c r="L823" i="1"/>
  <c r="L819" i="1"/>
  <c r="L1303" i="1"/>
  <c r="L668" i="1"/>
  <c r="L818" i="1"/>
  <c r="L666" i="1"/>
  <c r="L821" i="1"/>
  <c r="L449" i="1"/>
  <c r="L816" i="1"/>
  <c r="L671" i="1"/>
  <c r="L448" i="1"/>
  <c r="L198" i="1"/>
  <c r="L208" i="1"/>
  <c r="L2493" i="1"/>
  <c r="L2498" i="1"/>
  <c r="L2489" i="1"/>
  <c r="L2499" i="1"/>
  <c r="L2183" i="1"/>
  <c r="L1800" i="1"/>
  <c r="L1798" i="1"/>
  <c r="L2188" i="1"/>
  <c r="L1330" i="1"/>
  <c r="L787" i="1"/>
  <c r="L786" i="1"/>
  <c r="L455" i="1"/>
  <c r="L64" i="1"/>
  <c r="L2732" i="1"/>
  <c r="L2876" i="1"/>
  <c r="L2727" i="1"/>
  <c r="L2726" i="1"/>
  <c r="L2877" i="1"/>
  <c r="L2459" i="1"/>
  <c r="L2147" i="1"/>
  <c r="L1778" i="1"/>
  <c r="L2142" i="1"/>
  <c r="L1776" i="1"/>
  <c r="L2137" i="1"/>
  <c r="L2460" i="1"/>
  <c r="L2148" i="1"/>
  <c r="L1780" i="1"/>
  <c r="L1777" i="1"/>
  <c r="L1300" i="1"/>
  <c r="L1779" i="1"/>
  <c r="L1310" i="1"/>
  <c r="L1305" i="1"/>
  <c r="L815" i="1"/>
  <c r="L827" i="1"/>
  <c r="L826" i="1"/>
  <c r="L810" i="1"/>
  <c r="L829" i="1"/>
  <c r="L813" i="1"/>
  <c r="L824" i="1"/>
  <c r="L669" i="1"/>
  <c r="L451" i="1"/>
  <c r="L199" i="1"/>
  <c r="L201" i="1"/>
  <c r="L2851" i="1"/>
  <c r="L2742" i="1"/>
  <c r="L2741" i="1"/>
  <c r="L2491" i="1"/>
  <c r="L2186" i="1"/>
  <c r="L2185" i="1"/>
  <c r="L2492" i="1"/>
  <c r="L1801" i="1"/>
  <c r="L1333" i="1"/>
  <c r="L613" i="1"/>
  <c r="L788" i="1"/>
  <c r="L62" i="1"/>
  <c r="F2994" i="1"/>
  <c r="F2997" i="1"/>
  <c r="F2992" i="1"/>
  <c r="F2668" i="1"/>
  <c r="F2930" i="1"/>
  <c r="F3015" i="1"/>
  <c r="F2695" i="1"/>
  <c r="F2651" i="1"/>
  <c r="F3010" i="1"/>
  <c r="F2697" i="1"/>
  <c r="F2653" i="1"/>
  <c r="F2394" i="1"/>
  <c r="F2043" i="1"/>
  <c r="F1927" i="1"/>
  <c r="F1863" i="1"/>
  <c r="F2050" i="1"/>
  <c r="F1918" i="1"/>
  <c r="F2069" i="1"/>
  <c r="F1921" i="1"/>
  <c r="F2072" i="1"/>
  <c r="F1920" i="1"/>
  <c r="F1575" i="1"/>
  <c r="F1180" i="1"/>
  <c r="F1490" i="1"/>
  <c r="F1517" i="1"/>
  <c r="F1532" i="1"/>
  <c r="F952" i="1"/>
  <c r="F1085" i="1"/>
  <c r="F351" i="1"/>
  <c r="F2942" i="1"/>
  <c r="F2993" i="1"/>
  <c r="F2924" i="1"/>
  <c r="F2664" i="1"/>
  <c r="F2690" i="1"/>
  <c r="F3007" i="1"/>
  <c r="F2691" i="1"/>
  <c r="F2647" i="1"/>
  <c r="F2922" i="1"/>
  <c r="F2693" i="1"/>
  <c r="F2649" i="1"/>
  <c r="F2079" i="1"/>
  <c r="F2039" i="1"/>
  <c r="F1923" i="1"/>
  <c r="F2409" i="1"/>
  <c r="F2042" i="1"/>
  <c r="F1910" i="1"/>
  <c r="F2061" i="1"/>
  <c r="F1909" i="1"/>
  <c r="F2060" i="1"/>
  <c r="F1916" i="1"/>
  <c r="F1551" i="1"/>
  <c r="F1124" i="1"/>
  <c r="F1151" i="1"/>
  <c r="F1182" i="1"/>
  <c r="F1177" i="1"/>
  <c r="F1027" i="1"/>
  <c r="F973" i="1"/>
  <c r="F312" i="1"/>
  <c r="F2670" i="1"/>
  <c r="F3012" i="1"/>
  <c r="F2688" i="1"/>
  <c r="F2648" i="1"/>
  <c r="F3013" i="1"/>
  <c r="F2943" i="1"/>
  <c r="F2675" i="1"/>
  <c r="F2411" i="1"/>
  <c r="F2666" i="1"/>
  <c r="F2677" i="1"/>
  <c r="F2413" i="1"/>
  <c r="F2063" i="1"/>
  <c r="F2023" i="1"/>
  <c r="F1907" i="1"/>
  <c r="F2078" i="1"/>
  <c r="F1982" i="1"/>
  <c r="F1870" i="1"/>
  <c r="F2033" i="1"/>
  <c r="F1857" i="1"/>
  <c r="F2036" i="1"/>
  <c r="F1623" i="1"/>
  <c r="F1511" i="1"/>
  <c r="F1594" i="1"/>
  <c r="F1629" i="1"/>
  <c r="F1126" i="1"/>
  <c r="F1092" i="1"/>
  <c r="F951" i="1"/>
  <c r="F744" i="1"/>
  <c r="F16" i="1"/>
  <c r="F20" i="1"/>
  <c r="F41" i="1"/>
  <c r="F157" i="1"/>
  <c r="F319" i="1"/>
  <c r="F54" i="1"/>
  <c r="F162" i="1"/>
  <c r="F15" i="1"/>
  <c r="F334" i="1"/>
  <c r="F394" i="1"/>
  <c r="F290" i="1"/>
  <c r="F363" i="1"/>
  <c r="F7" i="1"/>
  <c r="F392" i="1"/>
  <c r="F405" i="1"/>
  <c r="F732" i="1"/>
  <c r="F381" i="1"/>
  <c r="F369" i="1"/>
  <c r="F989" i="1"/>
  <c r="F1041" i="1"/>
  <c r="F734" i="1"/>
  <c r="F998" i="1"/>
  <c r="F1054" i="1"/>
  <c r="F1098" i="1"/>
  <c r="F975" i="1"/>
  <c r="F1015" i="1"/>
  <c r="F1059" i="1"/>
  <c r="F742" i="1"/>
  <c r="F984" i="1"/>
  <c r="F1028" i="1"/>
  <c r="F1072" i="1"/>
  <c r="F1113" i="1"/>
  <c r="F1157" i="1"/>
  <c r="F1480" i="1"/>
  <c r="F1520" i="1"/>
  <c r="F1564" i="1"/>
  <c r="F1604" i="1"/>
  <c r="F1101" i="1"/>
  <c r="F1134" i="1"/>
  <c r="F1166" i="1"/>
  <c r="F1198" i="1"/>
  <c r="F1509" i="1"/>
  <c r="F1541" i="1"/>
  <c r="F1573" i="1"/>
  <c r="F1605" i="1"/>
  <c r="F1103" i="1"/>
  <c r="F1135" i="1"/>
  <c r="F1167" i="1"/>
  <c r="F1199" i="1"/>
  <c r="F1506" i="1"/>
  <c r="F1538" i="1"/>
  <c r="F1570" i="1"/>
  <c r="F1602" i="1"/>
  <c r="F1634" i="1"/>
  <c r="F1132" i="1"/>
  <c r="F1164" i="1"/>
  <c r="F1196" i="1"/>
  <c r="F1503" i="1"/>
  <c r="F1535" i="1"/>
  <c r="F1567" i="1"/>
  <c r="F1599" i="1"/>
  <c r="F1631" i="1"/>
  <c r="F1908" i="1"/>
  <c r="F1932" i="1"/>
  <c r="F2024" i="1"/>
  <c r="F2044" i="1"/>
  <c r="F2068" i="1"/>
  <c r="F2395" i="1"/>
  <c r="F1861" i="1"/>
  <c r="F1905" i="1"/>
  <c r="F1925" i="1"/>
  <c r="F2021" i="1"/>
  <c r="F2045" i="1"/>
  <c r="F2065" i="1"/>
  <c r="F2392" i="1"/>
  <c r="F1866" i="1"/>
  <c r="F172" i="1"/>
  <c r="F57" i="1"/>
  <c r="F173" i="1"/>
  <c r="F10" i="1"/>
  <c r="F122" i="1"/>
  <c r="F350" i="1"/>
  <c r="F410" i="1"/>
  <c r="F29" i="1"/>
  <c r="F303" i="1"/>
  <c r="F146" i="1"/>
  <c r="F321" i="1"/>
  <c r="F115" i="1"/>
  <c r="F395" i="1"/>
  <c r="F309" i="1"/>
  <c r="F408" i="1"/>
  <c r="F11" i="1"/>
  <c r="F349" i="1"/>
  <c r="F746" i="1"/>
  <c r="F1013" i="1"/>
  <c r="F129" i="1"/>
  <c r="F26" i="1"/>
  <c r="F366" i="1"/>
  <c r="F407" i="1"/>
  <c r="F348" i="1"/>
  <c r="F294" i="1"/>
  <c r="F361" i="1"/>
  <c r="F737" i="1"/>
  <c r="F957" i="1"/>
  <c r="F1029" i="1"/>
  <c r="F958" i="1"/>
  <c r="F1026" i="1"/>
  <c r="F1086" i="1"/>
  <c r="F983" i="1"/>
  <c r="F1039" i="1"/>
  <c r="F1091" i="1"/>
  <c r="F996" i="1"/>
  <c r="F1048" i="1"/>
  <c r="F1105" i="1"/>
  <c r="F1169" i="1"/>
  <c r="F1500" i="1"/>
  <c r="F1552" i="1"/>
  <c r="F1612" i="1"/>
  <c r="F1118" i="1"/>
  <c r="F1158" i="1"/>
  <c r="F1485" i="1"/>
  <c r="F1525" i="1"/>
  <c r="F1565" i="1"/>
  <c r="F1613" i="1"/>
  <c r="F1119" i="1"/>
  <c r="F1159" i="1"/>
  <c r="F1482" i="1"/>
  <c r="F1522" i="1"/>
  <c r="F1562" i="1"/>
  <c r="F1610" i="1"/>
  <c r="F1116" i="1"/>
  <c r="F1156" i="1"/>
  <c r="F1479" i="1"/>
  <c r="F1519" i="1"/>
  <c r="F1559" i="1"/>
  <c r="F1607" i="1"/>
  <c r="F1868" i="1"/>
  <c r="F1924" i="1"/>
  <c r="F2028" i="1"/>
  <c r="F2056" i="1"/>
  <c r="F2391" i="1"/>
  <c r="F1869" i="1"/>
  <c r="F1913" i="1"/>
  <c r="F1981" i="1"/>
  <c r="F2049" i="1"/>
  <c r="F2077" i="1"/>
  <c r="F1858" i="1"/>
  <c r="F1906" i="1"/>
  <c r="F1926" i="1"/>
  <c r="F2026" i="1"/>
  <c r="F2046" i="1"/>
  <c r="F2066" i="1"/>
  <c r="F2401" i="1"/>
  <c r="F287" i="1"/>
  <c r="F289" i="1"/>
  <c r="F379" i="1"/>
  <c r="F380" i="1"/>
  <c r="F27" i="1"/>
  <c r="F997" i="1"/>
  <c r="F966" i="1"/>
  <c r="F1066" i="1"/>
  <c r="F963" i="1"/>
  <c r="F1047" i="1"/>
  <c r="F964" i="1"/>
  <c r="F1040" i="1"/>
  <c r="F1125" i="1"/>
  <c r="F1189" i="1"/>
  <c r="F1544" i="1"/>
  <c r="F1620" i="1"/>
  <c r="F1142" i="1"/>
  <c r="F1190" i="1"/>
  <c r="F1533" i="1"/>
  <c r="F1589" i="1"/>
  <c r="F1111" i="1"/>
  <c r="F1175" i="1"/>
  <c r="F1498" i="1"/>
  <c r="F1554" i="1"/>
  <c r="F1618" i="1"/>
  <c r="F1140" i="1"/>
  <c r="F1188" i="1"/>
  <c r="F1527" i="1"/>
  <c r="F1583" i="1"/>
  <c r="F1860" i="1"/>
  <c r="F1956" i="1"/>
  <c r="F2040" i="1"/>
  <c r="F2076" i="1"/>
  <c r="F1873" i="1"/>
  <c r="F1929" i="1"/>
  <c r="F2037" i="1"/>
  <c r="F2081" i="1"/>
  <c r="F1894" i="1"/>
  <c r="F1922" i="1"/>
  <c r="F2030" i="1"/>
  <c r="F2058" i="1"/>
  <c r="F2393" i="1"/>
  <c r="F1867" i="1"/>
  <c r="F1911" i="1"/>
  <c r="F1947" i="1"/>
  <c r="F2027" i="1"/>
  <c r="F2047" i="1"/>
  <c r="F2071" i="1"/>
  <c r="F2398" i="1"/>
  <c r="F2417" i="1"/>
  <c r="F2661" i="1"/>
  <c r="F2681" i="1"/>
  <c r="F2925" i="1"/>
  <c r="F2686" i="1"/>
  <c r="F3018" i="1"/>
  <c r="F2415" i="1"/>
  <c r="F2659" i="1"/>
  <c r="F2679" i="1"/>
  <c r="F2699" i="1"/>
  <c r="F2999" i="1"/>
  <c r="F3019" i="1"/>
  <c r="F3021" i="1"/>
  <c r="F3022" i="1"/>
  <c r="F2652" i="1"/>
  <c r="F2672" i="1"/>
  <c r="F2696" i="1"/>
  <c r="F2996" i="1"/>
  <c r="F3016" i="1"/>
  <c r="F3017" i="1"/>
  <c r="F2682" i="1"/>
  <c r="F3006" i="1"/>
  <c r="F42" i="1"/>
  <c r="F378" i="1"/>
  <c r="F119" i="1"/>
  <c r="F341" i="1"/>
  <c r="F753" i="1"/>
  <c r="F1057" i="1"/>
  <c r="F982" i="1"/>
  <c r="F1078" i="1"/>
  <c r="F995" i="1"/>
  <c r="F1071" i="1"/>
  <c r="F976" i="1"/>
  <c r="F1060" i="1"/>
  <c r="F1137" i="1"/>
  <c r="F1488" i="1"/>
  <c r="F1576" i="1"/>
  <c r="F1628" i="1"/>
  <c r="F1150" i="1"/>
  <c r="F1493" i="1"/>
  <c r="F1549" i="1"/>
  <c r="F1597" i="1"/>
  <c r="F1127" i="1"/>
  <c r="F1183" i="1"/>
  <c r="F1514" i="1"/>
  <c r="F1578" i="1"/>
  <c r="F1626" i="1"/>
  <c r="F1148" i="1"/>
  <c r="F1487" i="1"/>
  <c r="F1543" i="1"/>
  <c r="F1591" i="1"/>
  <c r="F1900" i="1"/>
  <c r="F1972" i="1"/>
  <c r="F2052" i="1"/>
  <c r="F2399" i="1"/>
  <c r="F1881" i="1"/>
  <c r="F1973" i="1"/>
  <c r="F2053" i="1"/>
  <c r="F2400" i="1"/>
  <c r="F1902" i="1"/>
  <c r="F1946" i="1"/>
  <c r="F2034" i="1"/>
  <c r="F2062" i="1"/>
  <c r="F2405" i="1"/>
  <c r="F1871" i="1"/>
  <c r="F1919" i="1"/>
  <c r="F1955" i="1"/>
  <c r="F2031" i="1"/>
  <c r="F2055" i="1"/>
  <c r="F2075" i="1"/>
  <c r="F2402" i="1"/>
  <c r="F2645" i="1"/>
  <c r="F2665" i="1"/>
  <c r="F2685" i="1"/>
  <c r="F2646" i="1"/>
  <c r="F2698" i="1"/>
  <c r="F2408" i="1"/>
  <c r="F2643" i="1"/>
  <c r="F2663" i="1"/>
  <c r="F2683" i="1"/>
  <c r="F2923" i="1"/>
  <c r="F3003" i="1"/>
  <c r="F3023" i="1"/>
  <c r="F2678" i="1"/>
  <c r="F2412" i="1"/>
  <c r="F2656" i="1"/>
  <c r="F2680" i="1"/>
  <c r="F2700" i="1"/>
  <c r="F3000" i="1"/>
  <c r="F2945" i="1"/>
  <c r="F2642" i="1"/>
  <c r="F2694" i="1"/>
  <c r="F13" i="1"/>
  <c r="F138" i="1"/>
  <c r="F3" i="1"/>
  <c r="F151" i="1"/>
  <c r="F747" i="1"/>
  <c r="F171" i="1"/>
  <c r="F1073" i="1"/>
  <c r="F1010" i="1"/>
  <c r="F754" i="1"/>
  <c r="F1007" i="1"/>
  <c r="F1079" i="1"/>
  <c r="F1008" i="1"/>
  <c r="F1080" i="1"/>
  <c r="F1145" i="1"/>
  <c r="F1512" i="1"/>
  <c r="F1584" i="1"/>
  <c r="F1110" i="1"/>
  <c r="F1174" i="1"/>
  <c r="F1501" i="1"/>
  <c r="F1557" i="1"/>
  <c r="F1621" i="1"/>
  <c r="F1143" i="1"/>
  <c r="F1191" i="1"/>
  <c r="F1530" i="1"/>
  <c r="F1586" i="1"/>
  <c r="F1108" i="1"/>
  <c r="F1172" i="1"/>
  <c r="F2934" i="1"/>
  <c r="F2936" i="1"/>
  <c r="F2900" i="1"/>
  <c r="F2520" i="1"/>
  <c r="F2909" i="1"/>
  <c r="F2903" i="1"/>
  <c r="F2747" i="1"/>
  <c r="F2518" i="1"/>
  <c r="F2905" i="1"/>
  <c r="F2521" i="1"/>
  <c r="F2368" i="1"/>
  <c r="F2348" i="1"/>
  <c r="F2328" i="1"/>
  <c r="F1967" i="1"/>
  <c r="F1939" i="1"/>
  <c r="F1887" i="1"/>
  <c r="F1819" i="1"/>
  <c r="F2359" i="1"/>
  <c r="F2339" i="1"/>
  <c r="F2213" i="1"/>
  <c r="F1962" i="1"/>
  <c r="F1934" i="1"/>
  <c r="F1830" i="1"/>
  <c r="F2374" i="1"/>
  <c r="F2354" i="1"/>
  <c r="F2330" i="1"/>
  <c r="F2208" i="1"/>
  <c r="F1953" i="1"/>
  <c r="F1897" i="1"/>
  <c r="F1825" i="1"/>
  <c r="F2369" i="1"/>
  <c r="F2345" i="1"/>
  <c r="F2223" i="1"/>
  <c r="F1968" i="1"/>
  <c r="F1940" i="1"/>
  <c r="F1884" i="1"/>
  <c r="F1824" i="1"/>
  <c r="F1414" i="1"/>
  <c r="F1394" i="1"/>
  <c r="F1351" i="1"/>
  <c r="F1409" i="1"/>
  <c r="F1389" i="1"/>
  <c r="F1449" i="1"/>
  <c r="F1408" i="1"/>
  <c r="F1388" i="1"/>
  <c r="F1448" i="1"/>
  <c r="F1407" i="1"/>
  <c r="F1387" i="1"/>
  <c r="F1348" i="1"/>
  <c r="F871" i="1"/>
  <c r="F878" i="1"/>
  <c r="F877" i="1"/>
  <c r="F610" i="1"/>
  <c r="F461" i="1"/>
  <c r="F689" i="1"/>
  <c r="F601" i="1"/>
  <c r="F708" i="1"/>
  <c r="F680" i="1"/>
  <c r="F469" i="1"/>
  <c r="F707" i="1"/>
  <c r="F683" i="1"/>
  <c r="F465" i="1"/>
  <c r="F456" i="1"/>
  <c r="F471" i="1"/>
  <c r="F474" i="1"/>
  <c r="F239" i="1"/>
  <c r="F82" i="1"/>
  <c r="F237" i="1"/>
  <c r="F69" i="1"/>
  <c r="F72" i="1"/>
  <c r="F2497" i="1"/>
  <c r="F2578" i="1"/>
  <c r="F2932" i="1"/>
  <c r="F2848" i="1"/>
  <c r="F2512" i="1"/>
  <c r="F2935" i="1"/>
  <c r="F2899" i="1"/>
  <c r="F2519" i="1"/>
  <c r="F2514" i="1"/>
  <c r="F2845" i="1"/>
  <c r="F2513" i="1"/>
  <c r="F2364" i="1"/>
  <c r="F2344" i="1"/>
  <c r="F2218" i="1"/>
  <c r="F1963" i="1"/>
  <c r="F1935" i="1"/>
  <c r="F1875" i="1"/>
  <c r="F2375" i="1"/>
  <c r="F2355" i="1"/>
  <c r="F2331" i="1"/>
  <c r="F2209" i="1"/>
  <c r="F1958" i="1"/>
  <c r="F1886" i="1"/>
  <c r="F1826" i="1"/>
  <c r="F2370" i="1"/>
  <c r="F2346" i="1"/>
  <c r="F2224" i="1"/>
  <c r="F1969" i="1"/>
  <c r="F1945" i="1"/>
  <c r="F1893" i="1"/>
  <c r="F1821" i="1"/>
  <c r="F2361" i="1"/>
  <c r="F2341" i="1"/>
  <c r="F2219" i="1"/>
  <c r="F1960" i="1"/>
  <c r="F1936" i="1"/>
  <c r="F1880" i="1"/>
  <c r="F1451" i="1"/>
  <c r="F1410" i="1"/>
  <c r="F1390" i="1"/>
  <c r="F1446" i="1"/>
  <c r="F1405" i="1"/>
  <c r="F1362" i="1"/>
  <c r="F1441" i="1"/>
  <c r="F1404" i="1"/>
  <c r="F1361" i="1"/>
  <c r="F1440" i="1"/>
  <c r="F1403" i="1"/>
  <c r="F1364" i="1"/>
  <c r="F880" i="1"/>
  <c r="F864" i="1"/>
  <c r="F870" i="1"/>
  <c r="F866" i="1"/>
  <c r="F606" i="1"/>
  <c r="F777" i="1"/>
  <c r="F681" i="1"/>
  <c r="F597" i="1"/>
  <c r="F704" i="1"/>
  <c r="F608" i="1"/>
  <c r="F330" i="1"/>
  <c r="F703" i="1"/>
  <c r="F611" i="1"/>
  <c r="F476" i="1"/>
  <c r="F243" i="1"/>
  <c r="F463" i="1"/>
  <c r="F470" i="1"/>
  <c r="F79" i="1"/>
  <c r="F74" i="1"/>
  <c r="F85" i="1"/>
  <c r="F88" i="1"/>
  <c r="F2744" i="1"/>
  <c r="F2189" i="1"/>
  <c r="F60" i="1"/>
  <c r="F454" i="1"/>
  <c r="F613" i="1"/>
  <c r="F1330" i="1"/>
  <c r="F2183" i="1"/>
  <c r="F1800" i="1"/>
  <c r="F2182" i="1"/>
  <c r="F2850" i="1"/>
  <c r="F2495" i="1"/>
  <c r="F2488" i="1"/>
  <c r="F61" i="1"/>
  <c r="F455" i="1"/>
  <c r="F789" i="1"/>
  <c r="F1331" i="1"/>
  <c r="F2187" i="1"/>
  <c r="F2181" i="1"/>
  <c r="F2489" i="1"/>
  <c r="F2490" i="1"/>
  <c r="F2499" i="1"/>
  <c r="F2496" i="1"/>
  <c r="F788" i="1"/>
  <c r="F1798" i="1"/>
  <c r="F1801" i="1"/>
  <c r="F2491" i="1"/>
  <c r="F2852" i="1"/>
  <c r="F62" i="1"/>
  <c r="F786" i="1"/>
  <c r="F1799" i="1"/>
  <c r="F2493" i="1"/>
  <c r="F2851" i="1"/>
  <c r="F3036" i="1"/>
  <c r="F2424" i="1"/>
  <c r="F2719" i="1"/>
  <c r="F2722" i="1"/>
  <c r="F2122" i="1"/>
  <c r="F2110" i="1"/>
  <c r="F2085" i="1"/>
  <c r="F1733" i="1"/>
  <c r="F1292" i="1"/>
  <c r="F1744" i="1"/>
  <c r="F1295" i="1"/>
  <c r="F1739" i="1"/>
  <c r="F1294" i="1"/>
  <c r="F1701" i="1"/>
  <c r="F1231" i="1"/>
  <c r="F862" i="1"/>
  <c r="F281" i="1"/>
  <c r="F186" i="1"/>
  <c r="F2892" i="1"/>
  <c r="F2718" i="1"/>
  <c r="F2443" i="1"/>
  <c r="F2725" i="1"/>
  <c r="F2103" i="1"/>
  <c r="F2086" i="1"/>
  <c r="F2127" i="1"/>
  <c r="F1712" i="1"/>
  <c r="F1269" i="1"/>
  <c r="F1711" i="1"/>
  <c r="F1257" i="1"/>
  <c r="F1667" i="1"/>
  <c r="F944" i="1"/>
  <c r="F940" i="1"/>
  <c r="F697" i="1"/>
  <c r="F435" i="1"/>
  <c r="F179" i="1"/>
  <c r="F193" i="1"/>
  <c r="F280" i="1"/>
  <c r="F438" i="1"/>
  <c r="F431" i="1"/>
  <c r="F286" i="1"/>
  <c r="F440" i="1"/>
  <c r="F437" i="1"/>
  <c r="F196" i="1"/>
  <c r="F712" i="1"/>
  <c r="F693" i="1"/>
  <c r="F881" i="1"/>
  <c r="F917" i="1"/>
  <c r="F935" i="1"/>
  <c r="F909" i="1"/>
  <c r="F934" i="1"/>
  <c r="F860" i="1"/>
  <c r="F887" i="1"/>
  <c r="F927" i="1"/>
  <c r="F943" i="1"/>
  <c r="F872" i="1"/>
  <c r="F938" i="1"/>
  <c r="F1208" i="1"/>
  <c r="F1244" i="1"/>
  <c r="F1262" i="1"/>
  <c r="F1277" i="1"/>
  <c r="F1636" i="1"/>
  <c r="F1655" i="1"/>
  <c r="F1675" i="1"/>
  <c r="F1697" i="1"/>
  <c r="F1714" i="1"/>
  <c r="F1734" i="1"/>
  <c r="F1213" i="1"/>
  <c r="F1228" i="1"/>
  <c r="F1245" i="1"/>
  <c r="F1267" i="1"/>
  <c r="F1282" i="1"/>
  <c r="F189" i="1"/>
  <c r="F194" i="1"/>
  <c r="F180" i="1"/>
  <c r="F422" i="1"/>
  <c r="F447" i="1"/>
  <c r="F423" i="1"/>
  <c r="F181" i="1"/>
  <c r="F428" i="1"/>
  <c r="F421" i="1"/>
  <c r="F425" i="1"/>
  <c r="F429" i="1"/>
  <c r="F433" i="1"/>
  <c r="F885" i="1"/>
  <c r="F832" i="1"/>
  <c r="F942" i="1"/>
  <c r="F883" i="1"/>
  <c r="F710" i="1"/>
  <c r="F1219" i="1"/>
  <c r="F1236" i="1"/>
  <c r="F1266" i="1"/>
  <c r="F1289" i="1"/>
  <c r="F1651" i="1"/>
  <c r="F1682" i="1"/>
  <c r="F1705" i="1"/>
  <c r="F1730" i="1"/>
  <c r="F1216" i="1"/>
  <c r="F1237" i="1"/>
  <c r="F1260" i="1"/>
  <c r="F1286" i="1"/>
  <c r="F1648" i="1"/>
  <c r="F1668" i="1"/>
  <c r="F1687" i="1"/>
  <c r="F1707" i="1"/>
  <c r="F1727" i="1"/>
  <c r="F1206" i="1"/>
  <c r="F1225" i="1"/>
  <c r="F1242" i="1"/>
  <c r="F1279" i="1"/>
  <c r="F1638" i="1"/>
  <c r="F1657" i="1"/>
  <c r="F1680" i="1"/>
  <c r="F1699" i="1"/>
  <c r="F1716" i="1"/>
  <c r="F1740" i="1"/>
  <c r="F1211" i="1"/>
  <c r="F1226" i="1"/>
  <c r="F1247" i="1"/>
  <c r="F1265" i="1"/>
  <c r="F1280" i="1"/>
  <c r="F1639" i="1"/>
  <c r="F1658" i="1"/>
  <c r="F1677" i="1"/>
  <c r="F1700" i="1"/>
  <c r="F1717" i="1"/>
  <c r="F1737" i="1"/>
  <c r="F1758" i="1"/>
  <c r="F2092" i="1"/>
  <c r="F2112" i="1"/>
  <c r="F1743" i="1"/>
  <c r="F1767" i="1"/>
  <c r="F2101" i="1"/>
  <c r="F2124" i="1"/>
  <c r="F1756" i="1"/>
  <c r="F184" i="1"/>
  <c r="F273" i="1"/>
  <c r="F191" i="1"/>
  <c r="F271" i="1"/>
  <c r="F439" i="1"/>
  <c r="F424" i="1"/>
  <c r="F675" i="1"/>
  <c r="F692" i="1"/>
  <c r="F889" i="1"/>
  <c r="F941" i="1"/>
  <c r="F905" i="1"/>
  <c r="F946" i="1"/>
  <c r="F910" i="1"/>
  <c r="F694" i="1"/>
  <c r="F1204" i="1"/>
  <c r="F1233" i="1"/>
  <c r="F1640" i="1"/>
  <c r="F1671" i="1"/>
  <c r="F1710" i="1"/>
  <c r="F1232" i="1"/>
  <c r="F1637" i="1"/>
  <c r="F1664" i="1"/>
  <c r="F1695" i="1"/>
  <c r="F1715" i="1"/>
  <c r="F1202" i="1"/>
  <c r="F1229" i="1"/>
  <c r="F1254" i="1"/>
  <c r="F1272" i="1"/>
  <c r="F1642" i="1"/>
  <c r="F1669" i="1"/>
  <c r="F1724" i="1"/>
  <c r="F1748" i="1"/>
  <c r="F1223" i="1"/>
  <c r="F1251" i="1"/>
  <c r="F1273" i="1"/>
  <c r="F1296" i="1"/>
  <c r="F1662" i="1"/>
  <c r="F1689" i="1"/>
  <c r="F1713" i="1"/>
  <c r="F1745" i="1"/>
  <c r="F1766" i="1"/>
  <c r="F2108" i="1"/>
  <c r="F1751" i="1"/>
  <c r="F2093" i="1"/>
  <c r="F2116" i="1"/>
  <c r="F1760" i="1"/>
  <c r="F2094" i="1"/>
  <c r="F2114" i="1"/>
  <c r="F1747" i="1"/>
  <c r="F2087" i="1"/>
  <c r="F2107" i="1"/>
  <c r="F2126" i="1"/>
  <c r="F2437" i="1"/>
  <c r="F2709" i="1"/>
  <c r="F2881" i="1"/>
  <c r="F2890" i="1"/>
  <c r="F2434" i="1"/>
  <c r="F2427" i="1"/>
  <c r="F2703" i="1"/>
  <c r="F2723" i="1"/>
  <c r="F2895" i="1"/>
  <c r="F2897" i="1"/>
  <c r="F2882" i="1"/>
  <c r="F2428" i="1"/>
  <c r="F2704" i="1"/>
  <c r="F2724" i="1"/>
  <c r="F2896" i="1"/>
  <c r="F2889" i="1"/>
  <c r="F2894" i="1"/>
  <c r="F276" i="1"/>
  <c r="F274" i="1"/>
  <c r="F426" i="1"/>
  <c r="F278" i="1"/>
  <c r="F445" i="1"/>
  <c r="F432" i="1"/>
  <c r="F711" i="1"/>
  <c r="F282" i="1"/>
  <c r="F714" i="1"/>
  <c r="F915" i="1"/>
  <c r="F945" i="1"/>
  <c r="F929" i="1"/>
  <c r="F867" i="1"/>
  <c r="F916" i="1"/>
  <c r="F861" i="1"/>
  <c r="F930" i="1"/>
  <c r="F1212" i="1"/>
  <c r="F1248" i="1"/>
  <c r="F1274" i="1"/>
  <c r="F1644" i="1"/>
  <c r="F1686" i="1"/>
  <c r="F1718" i="1"/>
  <c r="F1205" i="1"/>
  <c r="F1241" i="1"/>
  <c r="F1271" i="1"/>
  <c r="F1641" i="1"/>
  <c r="F1672" i="1"/>
  <c r="F1698" i="1"/>
  <c r="F1723" i="1"/>
  <c r="F1214" i="1"/>
  <c r="F1283" i="1"/>
  <c r="F1649" i="1"/>
  <c r="F1673" i="1"/>
  <c r="F1703" i="1"/>
  <c r="F1728" i="1"/>
  <c r="F1207" i="1"/>
  <c r="F1255" i="1"/>
  <c r="F1276" i="1"/>
  <c r="F1643" i="1"/>
  <c r="F1670" i="1"/>
  <c r="F1693" i="1"/>
  <c r="F1721" i="1"/>
  <c r="F1749" i="1"/>
  <c r="F2088" i="1"/>
  <c r="F2119" i="1"/>
  <c r="F1755" i="1"/>
  <c r="F2097" i="1"/>
  <c r="F2128" i="1"/>
  <c r="F1768" i="1"/>
  <c r="F2098" i="1"/>
  <c r="F2117" i="1"/>
  <c r="F1757" i="1"/>
  <c r="F2091" i="1"/>
  <c r="F2111" i="1"/>
  <c r="F2421" i="1"/>
  <c r="F2441" i="1"/>
  <c r="F2713" i="1"/>
  <c r="F3025" i="1"/>
  <c r="F3030" i="1"/>
  <c r="F2438" i="1"/>
  <c r="F2435" i="1"/>
  <c r="F2707" i="1"/>
  <c r="F2879" i="1"/>
  <c r="F3031" i="1"/>
  <c r="F3033" i="1"/>
  <c r="F2898" i="1"/>
  <c r="F2436" i="1"/>
  <c r="F2708" i="1"/>
  <c r="F2880" i="1"/>
  <c r="F3028" i="1"/>
  <c r="F3029" i="1"/>
  <c r="F3026" i="1"/>
  <c r="F183" i="1"/>
  <c r="F284" i="1"/>
  <c r="F285" i="1"/>
  <c r="F434" i="1"/>
  <c r="F275" i="1"/>
  <c r="F715" i="1"/>
  <c r="F673" i="1"/>
  <c r="F858" i="1"/>
  <c r="F925" i="1"/>
  <c r="F874" i="1"/>
  <c r="F931" i="1"/>
  <c r="F875" i="1"/>
  <c r="F888" i="1"/>
  <c r="F932" i="1"/>
  <c r="F1252" i="1"/>
  <c r="F1285" i="1"/>
  <c r="F1659" i="1"/>
  <c r="F1690" i="1"/>
  <c r="F1726" i="1"/>
  <c r="F1220" i="1"/>
  <c r="F1253" i="1"/>
  <c r="F1278" i="1"/>
  <c r="F1652" i="1"/>
  <c r="F1679" i="1"/>
  <c r="F1702" i="1"/>
  <c r="F1731" i="1"/>
  <c r="F1217" i="1"/>
  <c r="F1238" i="1"/>
  <c r="F1268" i="1"/>
  <c r="F1287" i="1"/>
  <c r="F1653" i="1"/>
  <c r="F1684" i="1"/>
  <c r="F1708" i="1"/>
  <c r="F1732" i="1"/>
  <c r="F1215" i="1"/>
  <c r="F1235" i="1"/>
  <c r="F1261" i="1"/>
  <c r="F1288" i="1"/>
  <c r="F1674" i="1"/>
  <c r="F1704" i="1"/>
  <c r="F1729" i="1"/>
  <c r="F1750" i="1"/>
  <c r="F2096" i="1"/>
  <c r="F2123" i="1"/>
  <c r="F1763" i="1"/>
  <c r="F2109" i="1"/>
  <c r="F2132" i="1"/>
  <c r="F2082" i="1"/>
  <c r="F2102" i="1"/>
  <c r="F2125" i="1"/>
  <c r="F1761" i="1"/>
  <c r="F2095" i="1"/>
  <c r="F2118" i="1"/>
  <c r="F2425" i="1"/>
  <c r="F2445" i="1"/>
  <c r="F2721" i="1"/>
  <c r="F2710" i="1"/>
  <c r="F2422" i="1"/>
  <c r="F2446" i="1"/>
  <c r="F2439" i="1"/>
  <c r="F2711" i="1"/>
  <c r="F2887" i="1"/>
  <c r="F3035" i="1"/>
  <c r="F2702" i="1"/>
  <c r="F2420" i="1"/>
  <c r="F2440" i="1"/>
  <c r="F2712" i="1"/>
  <c r="F2888" i="1"/>
  <c r="F3032" i="1"/>
  <c r="F3037" i="1"/>
  <c r="J1790" i="1"/>
  <c r="J647" i="1"/>
  <c r="J270" i="1"/>
  <c r="J2649" i="1"/>
  <c r="J1181" i="1"/>
  <c r="J57" i="1"/>
  <c r="J1123" i="1"/>
  <c r="J1027" i="1"/>
  <c r="J737" i="1"/>
  <c r="J294" i="1"/>
  <c r="J20" i="1"/>
  <c r="J2025" i="1"/>
  <c r="J1865" i="1"/>
  <c r="J1509" i="1"/>
  <c r="J1198" i="1"/>
  <c r="J1086" i="1"/>
  <c r="J974" i="1"/>
  <c r="J119" i="1"/>
  <c r="J47" i="1"/>
  <c r="J981" i="1"/>
  <c r="J411" i="1"/>
  <c r="J359" i="1"/>
  <c r="J22" i="1"/>
  <c r="J1866" i="1"/>
  <c r="J1069" i="1"/>
  <c r="J2684" i="1"/>
  <c r="J1187" i="1"/>
  <c r="J1091" i="1"/>
  <c r="J963" i="1"/>
  <c r="J132" i="1"/>
  <c r="J2073" i="1"/>
  <c r="J1929" i="1"/>
  <c r="J1573" i="1"/>
  <c r="J1150" i="1"/>
  <c r="J1022" i="1"/>
  <c r="J400" i="1"/>
  <c r="J305" i="1"/>
  <c r="J151" i="1"/>
  <c r="J15" i="1"/>
  <c r="J949" i="1"/>
  <c r="J755" i="1"/>
  <c r="J379" i="1"/>
  <c r="J122" i="1"/>
  <c r="J54" i="1"/>
  <c r="J2418" i="1"/>
  <c r="J1912" i="1"/>
  <c r="J1107" i="1"/>
  <c r="J373" i="1"/>
  <c r="J4" i="1"/>
  <c r="J1605" i="1"/>
  <c r="J1166" i="1"/>
  <c r="J732" i="1"/>
  <c r="J965" i="1"/>
  <c r="J395" i="1"/>
  <c r="J1043" i="1"/>
  <c r="J341" i="1"/>
  <c r="J2057" i="1"/>
  <c r="J1557" i="1"/>
  <c r="J1102" i="1"/>
  <c r="J167" i="1"/>
  <c r="J363" i="1"/>
  <c r="J58" i="1"/>
  <c r="J138" i="1"/>
  <c r="J11" i="1"/>
  <c r="J115" i="1"/>
  <c r="J321" i="1"/>
  <c r="J1493" i="1"/>
  <c r="J25" i="1"/>
  <c r="J10" i="1"/>
  <c r="J135" i="1"/>
  <c r="J1006" i="1"/>
  <c r="J1881" i="1"/>
  <c r="J753" i="1"/>
  <c r="F2804" i="1"/>
  <c r="F2626" i="1"/>
  <c r="F1850" i="1"/>
  <c r="F920" i="1"/>
  <c r="F221" i="1"/>
  <c r="F111" i="1"/>
  <c r="F904" i="1"/>
  <c r="F2004" i="1"/>
  <c r="F2303" i="1"/>
  <c r="F2590" i="1"/>
  <c r="F2969" i="1"/>
  <c r="J234" i="1"/>
  <c r="J483" i="1"/>
  <c r="J1453" i="1"/>
  <c r="L2932" i="1"/>
  <c r="L2781" i="1"/>
  <c r="L1824" i="1"/>
  <c r="L1353" i="1"/>
  <c r="L1405" i="1"/>
  <c r="L683" i="1"/>
  <c r="L3028" i="1"/>
  <c r="L2439" i="1"/>
  <c r="L2436" i="1"/>
  <c r="L1752" i="1"/>
  <c r="L1648" i="1"/>
  <c r="L1256" i="1"/>
  <c r="L1242" i="1"/>
  <c r="L833" i="1"/>
  <c r="L420" i="1"/>
  <c r="J94" i="1"/>
  <c r="J595" i="1"/>
  <c r="J719" i="1"/>
  <c r="J847" i="1"/>
  <c r="L2912" i="1"/>
  <c r="L2377" i="1"/>
  <c r="L2330" i="1"/>
  <c r="L1825" i="1"/>
  <c r="L880" i="1"/>
  <c r="L466" i="1"/>
  <c r="F1904" i="1"/>
  <c r="F1864" i="1"/>
  <c r="F1627" i="1"/>
  <c r="F1611" i="1"/>
  <c r="F1595" i="1"/>
  <c r="F1579" i="1"/>
  <c r="F1563" i="1"/>
  <c r="F1547" i="1"/>
  <c r="F1531" i="1"/>
  <c r="F1515" i="1"/>
  <c r="F1499" i="1"/>
  <c r="F1483" i="1"/>
  <c r="F1192" i="1"/>
  <c r="F1176" i="1"/>
  <c r="F1160" i="1"/>
  <c r="F1144" i="1"/>
  <c r="F1128" i="1"/>
  <c r="F1112" i="1"/>
  <c r="F1630" i="1"/>
  <c r="F1614" i="1"/>
  <c r="F1598" i="1"/>
  <c r="F1582" i="1"/>
  <c r="F1566" i="1"/>
  <c r="F1550" i="1"/>
  <c r="F1534" i="1"/>
  <c r="F1518" i="1"/>
  <c r="F1502" i="1"/>
  <c r="F1486" i="1"/>
  <c r="F1195" i="1"/>
  <c r="F1179" i="1"/>
  <c r="F1163" i="1"/>
  <c r="F1147" i="1"/>
  <c r="F1131" i="1"/>
  <c r="F1115" i="1"/>
  <c r="F1633" i="1"/>
  <c r="F1617" i="1"/>
  <c r="F1601" i="1"/>
  <c r="F1585" i="1"/>
  <c r="F1569" i="1"/>
  <c r="F1553" i="1"/>
  <c r="F1537" i="1"/>
  <c r="F1521" i="1"/>
  <c r="F1505" i="1"/>
  <c r="F1489" i="1"/>
  <c r="F1194" i="1"/>
  <c r="F1178" i="1"/>
  <c r="F1162" i="1"/>
  <c r="F1146" i="1"/>
  <c r="F1130" i="1"/>
  <c r="F1114" i="1"/>
  <c r="F1632" i="1"/>
  <c r="F1616" i="1"/>
  <c r="F1600" i="1"/>
  <c r="F1580" i="1"/>
  <c r="F1560" i="1"/>
  <c r="F1536" i="1"/>
  <c r="F1516" i="1"/>
  <c r="F1496" i="1"/>
  <c r="F1193" i="1"/>
  <c r="F1173" i="1"/>
  <c r="F1153" i="1"/>
  <c r="F1129" i="1"/>
  <c r="F1109" i="1"/>
  <c r="F1088" i="1"/>
  <c r="F1064" i="1"/>
  <c r="F1044" i="1"/>
  <c r="F1024" i="1"/>
  <c r="F1000" i="1"/>
  <c r="F980" i="1"/>
  <c r="F960" i="1"/>
  <c r="F1095" i="1"/>
  <c r="F1075" i="1"/>
  <c r="F1055" i="1"/>
  <c r="F1031" i="1"/>
  <c r="F1011" i="1"/>
  <c r="F991" i="1"/>
  <c r="F967" i="1"/>
  <c r="F947" i="1"/>
  <c r="F1094" i="1"/>
  <c r="F1070" i="1"/>
  <c r="F1046" i="1"/>
  <c r="F1022" i="1"/>
  <c r="F990" i="1"/>
  <c r="F962" i="1"/>
  <c r="F1093" i="1"/>
  <c r="F1061" i="1"/>
  <c r="F1037" i="1"/>
  <c r="F1009" i="1"/>
  <c r="F977" i="1"/>
  <c r="F949" i="1"/>
  <c r="F353" i="1"/>
  <c r="F745" i="1"/>
  <c r="F365" i="1"/>
  <c r="F752" i="1"/>
  <c r="F377" i="1"/>
  <c r="F755" i="1"/>
  <c r="F412" i="1"/>
  <c r="F360" i="1"/>
  <c r="F325" i="1"/>
  <c r="F135" i="1"/>
  <c r="F415" i="1"/>
  <c r="F383" i="1"/>
  <c r="F359" i="1"/>
  <c r="F414" i="1"/>
  <c r="F390" i="1"/>
  <c r="F358" i="1"/>
  <c r="F327" i="1"/>
  <c r="F159" i="1"/>
  <c r="F292" i="1"/>
  <c r="F158" i="1"/>
  <c r="F126" i="1"/>
  <c r="F22" i="1"/>
  <c r="F177" i="1"/>
  <c r="F149" i="1"/>
  <c r="F117" i="1"/>
  <c r="F37" i="1"/>
  <c r="F9" i="1"/>
  <c r="F52" i="1"/>
  <c r="F4" i="1"/>
  <c r="F12" i="1"/>
  <c r="F36" i="1"/>
  <c r="F120" i="1"/>
  <c r="F152" i="1"/>
  <c r="F5" i="1"/>
  <c r="F25" i="1"/>
  <c r="F145" i="1"/>
  <c r="F165" i="1"/>
  <c r="F295" i="1"/>
  <c r="F315" i="1"/>
  <c r="F14" i="1"/>
  <c r="F38" i="1"/>
  <c r="F58" i="1"/>
  <c r="F130" i="1"/>
  <c r="F174" i="1"/>
  <c r="F324" i="1"/>
  <c r="F143" i="1"/>
  <c r="F305" i="1"/>
  <c r="F342" i="1"/>
  <c r="F382" i="1"/>
  <c r="F406" i="1"/>
  <c r="F19" i="1"/>
  <c r="F147" i="1"/>
  <c r="F347" i="1"/>
  <c r="F367" i="1"/>
  <c r="F391" i="1"/>
  <c r="F411" i="1"/>
  <c r="F39" i="1"/>
  <c r="F293" i="1"/>
  <c r="F329" i="1"/>
  <c r="F352" i="1"/>
  <c r="F396" i="1"/>
  <c r="F416" i="1"/>
  <c r="F373" i="1"/>
  <c r="F743" i="1"/>
  <c r="F139" i="1"/>
  <c r="F409" i="1"/>
  <c r="F748" i="1"/>
  <c r="F310" i="1"/>
  <c r="F413" i="1"/>
  <c r="F749" i="1"/>
  <c r="F417" i="1"/>
  <c r="F961" i="1"/>
  <c r="F981" i="1"/>
  <c r="F1005" i="1"/>
  <c r="F1025" i="1"/>
  <c r="F1045" i="1"/>
  <c r="F1069" i="1"/>
  <c r="F1089" i="1"/>
  <c r="F950" i="1"/>
  <c r="F974" i="1"/>
  <c r="F994" i="1"/>
  <c r="F1014" i="1"/>
  <c r="F1038" i="1"/>
  <c r="F1058" i="1"/>
  <c r="F1074" i="1"/>
  <c r="F1090" i="1"/>
  <c r="F738" i="1"/>
  <c r="F955" i="1"/>
  <c r="F971" i="1"/>
  <c r="F987" i="1"/>
  <c r="F1003" i="1"/>
  <c r="F1019" i="1"/>
  <c r="F1035" i="1"/>
  <c r="F1051" i="1"/>
  <c r="F1067" i="1"/>
  <c r="F1083" i="1"/>
  <c r="F1099" i="1"/>
  <c r="F956" i="1"/>
  <c r="F972" i="1"/>
  <c r="F988" i="1"/>
  <c r="F1004" i="1"/>
  <c r="F1020" i="1"/>
  <c r="F1036" i="1"/>
  <c r="F1052" i="1"/>
  <c r="F1068" i="1"/>
  <c r="F1084" i="1"/>
  <c r="F1100" i="1"/>
  <c r="F1117" i="1"/>
  <c r="F1133" i="1"/>
  <c r="F1149" i="1"/>
  <c r="F1165" i="1"/>
  <c r="F1181" i="1"/>
  <c r="F1197" i="1"/>
  <c r="F1492" i="1"/>
  <c r="F1508" i="1"/>
  <c r="F1524" i="1"/>
  <c r="F1540" i="1"/>
  <c r="F1556" i="1"/>
  <c r="F1572" i="1"/>
  <c r="F1588" i="1"/>
  <c r="F64" i="1"/>
  <c r="F63" i="1"/>
  <c r="F787" i="1"/>
  <c r="F614" i="1"/>
  <c r="F1333" i="1"/>
  <c r="F2184" i="1"/>
  <c r="F2185" i="1"/>
  <c r="F2186" i="1"/>
  <c r="F2741" i="1"/>
  <c r="F2498" i="1"/>
  <c r="F2743" i="1"/>
  <c r="F2492" i="1"/>
  <c r="F188" i="1"/>
  <c r="F190" i="1"/>
  <c r="F279" i="1"/>
  <c r="F195" i="1"/>
  <c r="F283" i="1"/>
  <c r="F277" i="1"/>
  <c r="F430" i="1"/>
  <c r="F444" i="1"/>
  <c r="F272" i="1"/>
  <c r="F427" i="1"/>
  <c r="F443" i="1"/>
  <c r="F192" i="1"/>
  <c r="F420" i="1"/>
  <c r="F436" i="1"/>
  <c r="F695" i="1"/>
  <c r="F696" i="1"/>
  <c r="F713" i="1"/>
  <c r="F674" i="1"/>
  <c r="F873" i="1"/>
  <c r="F908" i="1"/>
  <c r="F928" i="1"/>
  <c r="F939" i="1"/>
  <c r="F859" i="1"/>
  <c r="F890" i="1"/>
  <c r="F926" i="1"/>
  <c r="F936" i="1"/>
  <c r="F833" i="1"/>
  <c r="F879" i="1"/>
  <c r="F906" i="1"/>
  <c r="F891" i="1"/>
  <c r="F924" i="1"/>
  <c r="F1201" i="1"/>
  <c r="F1227" i="1"/>
  <c r="F1240" i="1"/>
  <c r="F1256" i="1"/>
  <c r="F1281" i="1"/>
  <c r="F1297" i="1"/>
  <c r="F1647" i="1"/>
  <c r="F1663" i="1"/>
  <c r="F1678" i="1"/>
  <c r="F1694" i="1"/>
  <c r="F1722" i="1"/>
  <c r="F1738" i="1"/>
  <c r="F1209" i="1"/>
  <c r="F1221" i="1"/>
  <c r="F1249" i="1"/>
  <c r="F1263" i="1"/>
  <c r="F1275" i="1"/>
  <c r="F1290" i="1"/>
  <c r="F1645" i="1"/>
  <c r="F1660" i="1"/>
  <c r="F1691" i="1"/>
  <c r="F1706" i="1"/>
  <c r="F1719" i="1"/>
  <c r="F1735" i="1"/>
  <c r="F1210" i="1"/>
  <c r="F1222" i="1"/>
  <c r="F1234" i="1"/>
  <c r="F1250" i="1"/>
  <c r="F1264" i="1"/>
  <c r="F1291" i="1"/>
  <c r="F1646" i="1"/>
  <c r="F1661" i="1"/>
  <c r="F1676" i="1"/>
  <c r="F1692" i="1"/>
  <c r="F1720" i="1"/>
  <c r="F1736" i="1"/>
  <c r="F1203" i="1"/>
  <c r="F1218" i="1"/>
  <c r="F1230" i="1"/>
  <c r="F1243" i="1"/>
  <c r="F1258" i="1"/>
  <c r="F1270" i="1"/>
  <c r="F1284" i="1"/>
  <c r="F1635" i="1"/>
  <c r="F1650" i="1"/>
  <c r="F1666" i="1"/>
  <c r="F1681" i="1"/>
  <c r="F1696" i="1"/>
  <c r="F1709" i="1"/>
  <c r="F1725" i="1"/>
  <c r="F1741" i="1"/>
  <c r="F1754" i="1"/>
  <c r="F2084" i="1"/>
  <c r="F2100" i="1"/>
  <c r="F2115" i="1"/>
  <c r="F2131" i="1"/>
  <c r="F1759" i="1"/>
  <c r="F2089" i="1"/>
  <c r="F2105" i="1"/>
  <c r="F2120" i="1"/>
  <c r="F1746" i="1"/>
  <c r="F1764" i="1"/>
  <c r="F2090" i="1"/>
  <c r="F2106" i="1"/>
  <c r="F2121" i="1"/>
  <c r="F1753" i="1"/>
  <c r="F2083" i="1"/>
  <c r="F2099" i="1"/>
  <c r="F2130" i="1"/>
  <c r="F2433" i="1"/>
  <c r="F2701" i="1"/>
  <c r="F2717" i="1"/>
  <c r="F2885" i="1"/>
  <c r="F2886" i="1"/>
  <c r="F2426" i="1"/>
  <c r="F2442" i="1"/>
  <c r="F2431" i="1"/>
  <c r="F2447" i="1"/>
  <c r="F2715" i="1"/>
  <c r="F2883" i="1"/>
  <c r="F3027" i="1"/>
  <c r="F2893" i="1"/>
  <c r="F2714" i="1"/>
  <c r="F3034" i="1"/>
  <c r="F2432" i="1"/>
  <c r="F2448" i="1"/>
  <c r="F2716" i="1"/>
  <c r="F2884" i="1"/>
  <c r="F3024" i="1"/>
  <c r="F3040" i="1"/>
  <c r="F2706" i="1"/>
  <c r="F3038" i="1"/>
  <c r="F2906" i="1"/>
  <c r="F2901" i="1"/>
  <c r="F2908" i="1"/>
  <c r="F2780" i="1"/>
  <c r="F2516" i="1"/>
  <c r="F2778" i="1"/>
  <c r="F2911" i="1"/>
  <c r="F2847" i="1"/>
  <c r="F2579" i="1"/>
  <c r="F2522" i="1"/>
  <c r="F2914" i="1"/>
  <c r="F2781" i="1"/>
  <c r="F2517" i="1"/>
  <c r="F2372" i="1"/>
  <c r="F2356" i="1"/>
  <c r="F2340" i="1"/>
  <c r="F2222" i="1"/>
  <c r="F2206" i="1"/>
  <c r="F1951" i="1"/>
  <c r="F1899" i="1"/>
  <c r="F1879" i="1"/>
  <c r="F1823" i="1"/>
  <c r="F2367" i="1"/>
  <c r="F2351" i="1"/>
  <c r="F2335" i="1"/>
  <c r="F2217" i="1"/>
  <c r="F1970" i="1"/>
  <c r="F1950" i="1"/>
  <c r="F1890" i="1"/>
  <c r="F1874" i="1"/>
  <c r="F1818" i="1"/>
  <c r="F2366" i="1"/>
  <c r="F2350" i="1"/>
  <c r="F2334" i="1"/>
  <c r="F2216" i="1"/>
  <c r="F1965" i="1"/>
  <c r="F1949" i="1"/>
  <c r="F1901" i="1"/>
  <c r="F1877" i="1"/>
  <c r="F1817" i="1"/>
  <c r="F2365" i="1"/>
  <c r="F2349" i="1"/>
  <c r="F2333" i="1"/>
  <c r="F2215" i="1"/>
  <c r="F1964" i="1"/>
  <c r="F1944" i="1"/>
  <c r="F1892" i="1"/>
  <c r="F1876" i="1"/>
  <c r="F1820" i="1"/>
  <c r="F1418" i="1"/>
  <c r="F1402" i="1"/>
  <c r="F1363" i="1"/>
  <c r="F1450" i="1"/>
  <c r="F1413" i="1"/>
  <c r="F1397" i="1"/>
  <c r="F1358" i="1"/>
  <c r="F1445" i="1"/>
  <c r="F1412" i="1"/>
  <c r="F1396" i="1"/>
  <c r="F1357" i="1"/>
  <c r="F1444" i="1"/>
  <c r="F1411" i="1"/>
  <c r="F1395" i="1"/>
  <c r="F1360" i="1"/>
  <c r="F884" i="1"/>
  <c r="F865" i="1"/>
  <c r="F690" i="1"/>
  <c r="F863" i="1"/>
  <c r="F869" i="1"/>
  <c r="F678" i="1"/>
  <c r="F598" i="1"/>
  <c r="F709" i="1"/>
  <c r="F685" i="1"/>
  <c r="F605" i="1"/>
  <c r="F457" i="1"/>
  <c r="F700" i="1"/>
  <c r="F676" i="1"/>
  <c r="F596" i="1"/>
  <c r="F75" i="1"/>
  <c r="F699" i="1"/>
  <c r="F679" i="1"/>
  <c r="F599" i="1"/>
  <c r="F468" i="1"/>
  <c r="F87" i="1"/>
  <c r="F467" i="1"/>
  <c r="F83" i="1"/>
  <c r="F458" i="1"/>
  <c r="F242" i="1"/>
  <c r="F78" i="1"/>
  <c r="F241" i="1"/>
  <c r="F77" i="1"/>
  <c r="F3014" i="1"/>
  <c r="F2926" i="1"/>
  <c r="F2662" i="1"/>
  <c r="F3009" i="1"/>
  <c r="F3020" i="1"/>
  <c r="F3004" i="1"/>
  <c r="F2928" i="1"/>
  <c r="F2692" i="1"/>
  <c r="F2676" i="1"/>
  <c r="F2660" i="1"/>
  <c r="F2644" i="1"/>
  <c r="F3002" i="1"/>
  <c r="F2658" i="1"/>
  <c r="F2929" i="1"/>
  <c r="F3011" i="1"/>
  <c r="F2995" i="1"/>
  <c r="F2915" i="1"/>
  <c r="F2687" i="1"/>
  <c r="F2671" i="1"/>
  <c r="F2655" i="1"/>
  <c r="F2419" i="1"/>
  <c r="F2414" i="1"/>
  <c r="F2998" i="1"/>
  <c r="F2674" i="1"/>
  <c r="F3005" i="1"/>
  <c r="F2689" i="1"/>
  <c r="F2673" i="1"/>
  <c r="F2657" i="1"/>
  <c r="F2641" i="1"/>
  <c r="F2406" i="1"/>
  <c r="F2390" i="1"/>
  <c r="F2067" i="1"/>
  <c r="F2051" i="1"/>
  <c r="F2035" i="1"/>
  <c r="F1995" i="1"/>
  <c r="F1931" i="1"/>
  <c r="F1915" i="1"/>
  <c r="F1883" i="1"/>
  <c r="F1859" i="1"/>
  <c r="F2397" i="1"/>
  <c r="F2070" i="1"/>
  <c r="F2054" i="1"/>
  <c r="F2038" i="1"/>
  <c r="F2022" i="1"/>
  <c r="F1930" i="1"/>
  <c r="F1914" i="1"/>
  <c r="F1898" i="1"/>
  <c r="F1862" i="1"/>
  <c r="F2396" i="1"/>
  <c r="F2073" i="1"/>
  <c r="F2057" i="1"/>
  <c r="F2041" i="1"/>
  <c r="F2025" i="1"/>
  <c r="F1933" i="1"/>
  <c r="F1917" i="1"/>
  <c r="F1885" i="1"/>
  <c r="F1865" i="1"/>
  <c r="F2403" i="1"/>
  <c r="F2080" i="1"/>
  <c r="F2064" i="1"/>
  <c r="F2048" i="1"/>
  <c r="F2032" i="1"/>
  <c r="F1980" i="1"/>
  <c r="F1928" i="1"/>
  <c r="F1912" i="1"/>
  <c r="F1872" i="1"/>
  <c r="F1856" i="1"/>
  <c r="F1619" i="1"/>
  <c r="F1603" i="1"/>
  <c r="F1587" i="1"/>
  <c r="F1571" i="1"/>
  <c r="F1555" i="1"/>
  <c r="F1539" i="1"/>
  <c r="F1523" i="1"/>
  <c r="F1507" i="1"/>
  <c r="F1491" i="1"/>
  <c r="F1200" i="1"/>
  <c r="F1184" i="1"/>
  <c r="F1168" i="1"/>
  <c r="F1152" i="1"/>
  <c r="F1136" i="1"/>
  <c r="F1120" i="1"/>
  <c r="F1104" i="1"/>
  <c r="F1622" i="1"/>
  <c r="F1606" i="1"/>
  <c r="F1590" i="1"/>
  <c r="F1574" i="1"/>
  <c r="F1558" i="1"/>
  <c r="F1542" i="1"/>
  <c r="F1526" i="1"/>
  <c r="F1510" i="1"/>
  <c r="F1494" i="1"/>
  <c r="F1478" i="1"/>
  <c r="F1187" i="1"/>
  <c r="F1171" i="1"/>
  <c r="F1155" i="1"/>
  <c r="F1139" i="1"/>
  <c r="F1123" i="1"/>
  <c r="F1107" i="1"/>
  <c r="F1625" i="1"/>
  <c r="F1609" i="1"/>
  <c r="F1593" i="1"/>
  <c r="F1577" i="1"/>
  <c r="F1561" i="1"/>
  <c r="F1545" i="1"/>
  <c r="F1529" i="1"/>
  <c r="F1513" i="1"/>
  <c r="F1497" i="1"/>
  <c r="F1481" i="1"/>
  <c r="F1186" i="1"/>
  <c r="F1170" i="1"/>
  <c r="F1154" i="1"/>
  <c r="F1138" i="1"/>
  <c r="F1122" i="1"/>
  <c r="F1106" i="1"/>
  <c r="F1624" i="1"/>
  <c r="F1608" i="1"/>
  <c r="F1592" i="1"/>
  <c r="F1568" i="1"/>
  <c r="F1548" i="1"/>
  <c r="F1528" i="1"/>
  <c r="F1504" i="1"/>
  <c r="F1484" i="1"/>
  <c r="F1185" i="1"/>
  <c r="F1161" i="1"/>
  <c r="F1141" i="1"/>
  <c r="F1121" i="1"/>
  <c r="F1096" i="1"/>
  <c r="F1076" i="1"/>
  <c r="F1056" i="1"/>
  <c r="F1032" i="1"/>
  <c r="F1012" i="1"/>
  <c r="F992" i="1"/>
  <c r="F968" i="1"/>
  <c r="F948" i="1"/>
  <c r="F1087" i="1"/>
  <c r="F1063" i="1"/>
  <c r="F1043" i="1"/>
  <c r="F1023" i="1"/>
  <c r="F999" i="1"/>
  <c r="F979" i="1"/>
  <c r="F959" i="1"/>
  <c r="F1102" i="1"/>
  <c r="F1082" i="1"/>
  <c r="F1062" i="1"/>
  <c r="F1030" i="1"/>
  <c r="F1006" i="1"/>
  <c r="F978" i="1"/>
  <c r="F750" i="1"/>
  <c r="F1077" i="1"/>
  <c r="F1053" i="1"/>
  <c r="F1021" i="1"/>
  <c r="F993" i="1"/>
  <c r="F965" i="1"/>
  <c r="F385" i="1"/>
  <c r="F733" i="1"/>
  <c r="F736" i="1"/>
  <c r="F345" i="1"/>
  <c r="F739" i="1"/>
  <c r="F400" i="1"/>
  <c r="F368" i="1"/>
  <c r="F344" i="1"/>
  <c r="F301" i="1"/>
  <c r="F23" i="1"/>
  <c r="F399" i="1"/>
  <c r="F375" i="1"/>
  <c r="F343" i="1"/>
  <c r="F35" i="1"/>
  <c r="F398" i="1"/>
  <c r="F374" i="1"/>
  <c r="F297" i="1"/>
  <c r="F31" i="1"/>
  <c r="F308" i="1"/>
  <c r="F170" i="1"/>
  <c r="F142" i="1"/>
  <c r="F114" i="1"/>
  <c r="F30" i="1"/>
  <c r="F6" i="1"/>
  <c r="F299" i="1"/>
  <c r="F161" i="1"/>
  <c r="F53" i="1"/>
  <c r="F132" i="1"/>
  <c r="F32" i="1"/>
  <c r="P198" i="1"/>
  <c r="P202" i="1"/>
  <c r="P206" i="1"/>
  <c r="P199" i="1"/>
  <c r="P203" i="1"/>
  <c r="P207" i="1"/>
  <c r="P200" i="1"/>
  <c r="P204" i="1"/>
  <c r="P208" i="1"/>
  <c r="P205" i="1"/>
  <c r="P449" i="1"/>
  <c r="P450" i="1"/>
  <c r="P197" i="1"/>
  <c r="P451" i="1"/>
  <c r="P201" i="1"/>
  <c r="P448" i="1"/>
  <c r="P668" i="1"/>
  <c r="P672" i="1"/>
  <c r="P812" i="1"/>
  <c r="P816" i="1"/>
  <c r="P820" i="1"/>
  <c r="P824" i="1"/>
  <c r="P828" i="1"/>
  <c r="P665" i="1"/>
  <c r="P669" i="1"/>
  <c r="P813" i="1"/>
  <c r="P817" i="1"/>
  <c r="P821" i="1"/>
  <c r="P825" i="1"/>
  <c r="P829" i="1"/>
  <c r="P666" i="1"/>
  <c r="P810" i="1"/>
  <c r="P814" i="1"/>
  <c r="P818" i="1"/>
  <c r="P822" i="1"/>
  <c r="P826" i="1"/>
  <c r="P830" i="1"/>
  <c r="P823" i="1"/>
  <c r="P1300" i="1"/>
  <c r="P1304" i="1"/>
  <c r="P1308" i="1"/>
  <c r="P667" i="1"/>
  <c r="P811" i="1"/>
  <c r="P827" i="1"/>
  <c r="P1301" i="1"/>
  <c r="P1305" i="1"/>
  <c r="P1309" i="1"/>
  <c r="P671" i="1"/>
  <c r="P815" i="1"/>
  <c r="P831" i="1"/>
  <c r="P1298" i="1"/>
  <c r="P1302" i="1"/>
  <c r="P1306" i="1"/>
  <c r="P1310" i="1"/>
  <c r="P1307" i="1"/>
  <c r="P1772" i="1"/>
  <c r="P1776" i="1"/>
  <c r="P1780" i="1"/>
  <c r="P1784" i="1"/>
  <c r="P2133" i="1"/>
  <c r="P2137" i="1"/>
  <c r="P2141" i="1"/>
  <c r="P2145" i="1"/>
  <c r="P2149" i="1"/>
  <c r="P2449" i="1"/>
  <c r="P2453" i="1"/>
  <c r="P2457" i="1"/>
  <c r="P2461" i="1"/>
  <c r="P1769" i="1"/>
  <c r="P1773" i="1"/>
  <c r="P1777" i="1"/>
  <c r="P1781" i="1"/>
  <c r="P1785" i="1"/>
  <c r="P2134" i="1"/>
  <c r="P2138" i="1"/>
  <c r="P2142" i="1"/>
  <c r="P2146" i="1"/>
  <c r="P2150" i="1"/>
  <c r="P2450" i="1"/>
  <c r="P2454" i="1"/>
  <c r="P2458" i="1"/>
  <c r="P2726" i="1"/>
  <c r="P2730" i="1"/>
  <c r="P1299" i="1"/>
  <c r="P1770" i="1"/>
  <c r="P1774" i="1"/>
  <c r="P1778" i="1"/>
  <c r="P1782" i="1"/>
  <c r="P2135" i="1"/>
  <c r="P2139" i="1"/>
  <c r="P2143" i="1"/>
  <c r="P2147" i="1"/>
  <c r="P2151" i="1"/>
  <c r="P819" i="1"/>
  <c r="P1303" i="1"/>
  <c r="P1779" i="1"/>
  <c r="P2140" i="1"/>
  <c r="P2452" i="1"/>
  <c r="P2460" i="1"/>
  <c r="P2727" i="1"/>
  <c r="P2732" i="1"/>
  <c r="P2874" i="1"/>
  <c r="P1775" i="1"/>
  <c r="P2451" i="1"/>
  <c r="P2731" i="1"/>
  <c r="P2877" i="1"/>
  <c r="P1783" i="1"/>
  <c r="P2144" i="1"/>
  <c r="P2455" i="1"/>
  <c r="P2728" i="1"/>
  <c r="P2871" i="1"/>
  <c r="P2875" i="1"/>
  <c r="P2152" i="1"/>
  <c r="P2873" i="1"/>
  <c r="P1771" i="1"/>
  <c r="P2148" i="1"/>
  <c r="P2456" i="1"/>
  <c r="P2729" i="1"/>
  <c r="P2872" i="1"/>
  <c r="P2876" i="1"/>
  <c r="P2136" i="1"/>
  <c r="P2459" i="1"/>
  <c r="P250" i="1"/>
  <c r="P254" i="1"/>
  <c r="P258" i="1"/>
  <c r="P262" i="1"/>
  <c r="P266" i="1"/>
  <c r="P270" i="1"/>
  <c r="P247" i="1"/>
  <c r="P251" i="1"/>
  <c r="P255" i="1"/>
  <c r="P259" i="1"/>
  <c r="P263" i="1"/>
  <c r="P267" i="1"/>
  <c r="P248" i="1"/>
  <c r="P252" i="1"/>
  <c r="P256" i="1"/>
  <c r="P260" i="1"/>
  <c r="P264" i="1"/>
  <c r="P268" i="1"/>
  <c r="P253" i="1"/>
  <c r="P269" i="1"/>
  <c r="P453" i="1"/>
  <c r="P257" i="1"/>
  <c r="P261" i="1"/>
  <c r="P265" i="1"/>
  <c r="P616" i="1"/>
  <c r="P620" i="1"/>
  <c r="P624" i="1"/>
  <c r="P628" i="1"/>
  <c r="P632" i="1"/>
  <c r="P636" i="1"/>
  <c r="P640" i="1"/>
  <c r="P644" i="1"/>
  <c r="P648" i="1"/>
  <c r="P652" i="1"/>
  <c r="P656" i="1"/>
  <c r="P660" i="1"/>
  <c r="P664" i="1"/>
  <c r="P792" i="1"/>
  <c r="P796" i="1"/>
  <c r="P800" i="1"/>
  <c r="P804" i="1"/>
  <c r="P808" i="1"/>
  <c r="P452" i="1"/>
  <c r="P617" i="1"/>
  <c r="P621" i="1"/>
  <c r="P625" i="1"/>
  <c r="P629" i="1"/>
  <c r="P633" i="1"/>
  <c r="P637" i="1"/>
  <c r="P641" i="1"/>
  <c r="P645" i="1"/>
  <c r="P649" i="1"/>
  <c r="P653" i="1"/>
  <c r="P657" i="1"/>
  <c r="P661" i="1"/>
  <c r="P793" i="1"/>
  <c r="P797" i="1"/>
  <c r="P801" i="1"/>
  <c r="P805" i="1"/>
  <c r="P809" i="1"/>
  <c r="P618" i="1"/>
  <c r="P622" i="1"/>
  <c r="P626" i="1"/>
  <c r="P630" i="1"/>
  <c r="P634" i="1"/>
  <c r="P638" i="1"/>
  <c r="P642" i="1"/>
  <c r="P646" i="1"/>
  <c r="P650" i="1"/>
  <c r="P654" i="1"/>
  <c r="P658" i="1"/>
  <c r="P662" i="1"/>
  <c r="P670" i="1"/>
  <c r="P790" i="1"/>
  <c r="P794" i="1"/>
  <c r="P798" i="1"/>
  <c r="P802" i="1"/>
  <c r="P806" i="1"/>
  <c r="P615" i="1"/>
  <c r="P631" i="1"/>
  <c r="P647" i="1"/>
  <c r="P663" i="1"/>
  <c r="P791" i="1"/>
  <c r="P807" i="1"/>
  <c r="P1312" i="1"/>
  <c r="P1316" i="1"/>
  <c r="P1320" i="1"/>
  <c r="P1324" i="1"/>
  <c r="P1328" i="1"/>
  <c r="P619" i="1"/>
  <c r="P635" i="1"/>
  <c r="P651" i="1"/>
  <c r="P795" i="1"/>
  <c r="P1313" i="1"/>
  <c r="P1317" i="1"/>
  <c r="P1321" i="1"/>
  <c r="P1325" i="1"/>
  <c r="P1329" i="1"/>
  <c r="P623" i="1"/>
  <c r="P639" i="1"/>
  <c r="P655" i="1"/>
  <c r="P799" i="1"/>
  <c r="P1314" i="1"/>
  <c r="P1318" i="1"/>
  <c r="P1322" i="1"/>
  <c r="P1326" i="1"/>
  <c r="P249" i="1"/>
  <c r="P643" i="1"/>
  <c r="P1323" i="1"/>
  <c r="P1788" i="1"/>
  <c r="P1792" i="1"/>
  <c r="P1796" i="1"/>
  <c r="P2153" i="1"/>
  <c r="P2157" i="1"/>
  <c r="P2161" i="1"/>
  <c r="P2165" i="1"/>
  <c r="P2169" i="1"/>
  <c r="P2173" i="1"/>
  <c r="P2177" i="1"/>
  <c r="P2465" i="1"/>
  <c r="P2469" i="1"/>
  <c r="P2473" i="1"/>
  <c r="P2477" i="1"/>
  <c r="P2481" i="1"/>
  <c r="P2485" i="1"/>
  <c r="P659" i="1"/>
  <c r="P1311" i="1"/>
  <c r="P1327" i="1"/>
  <c r="P1789" i="1"/>
  <c r="P1793" i="1"/>
  <c r="P1797" i="1"/>
  <c r="P2154" i="1"/>
  <c r="P2158" i="1"/>
  <c r="P2162" i="1"/>
  <c r="P2166" i="1"/>
  <c r="P2170" i="1"/>
  <c r="P2174" i="1"/>
  <c r="P2178" i="1"/>
  <c r="P2462" i="1"/>
  <c r="P2466" i="1"/>
  <c r="P2470" i="1"/>
  <c r="P2474" i="1"/>
  <c r="P2478" i="1"/>
  <c r="P2482" i="1"/>
  <c r="P2486" i="1"/>
  <c r="P2734" i="1"/>
  <c r="P2738" i="1"/>
  <c r="P803" i="1"/>
  <c r="P1315" i="1"/>
  <c r="P1786" i="1"/>
  <c r="P1790" i="1"/>
  <c r="P1794" i="1"/>
  <c r="P2155" i="1"/>
  <c r="P2159" i="1"/>
  <c r="P2163" i="1"/>
  <c r="P2167" i="1"/>
  <c r="P2171" i="1"/>
  <c r="P2175" i="1"/>
  <c r="P2179" i="1"/>
  <c r="P1795" i="1"/>
  <c r="P2156" i="1"/>
  <c r="P2172" i="1"/>
  <c r="P2468" i="1"/>
  <c r="P2476" i="1"/>
  <c r="P2484" i="1"/>
  <c r="P2737" i="1"/>
  <c r="P2854" i="1"/>
  <c r="P2858" i="1"/>
  <c r="P2862" i="1"/>
  <c r="P2866" i="1"/>
  <c r="P2870" i="1"/>
  <c r="P2168" i="1"/>
  <c r="P2475" i="1"/>
  <c r="P2853" i="1"/>
  <c r="P2865" i="1"/>
  <c r="P627" i="1"/>
  <c r="P1319" i="1"/>
  <c r="P2160" i="1"/>
  <c r="P2176" i="1"/>
  <c r="P2463" i="1"/>
  <c r="P2471" i="1"/>
  <c r="P2479" i="1"/>
  <c r="P2487" i="1"/>
  <c r="P2733" i="1"/>
  <c r="P2739" i="1"/>
  <c r="P2855" i="1"/>
  <c r="P2859" i="1"/>
  <c r="P2863" i="1"/>
  <c r="P2867" i="1"/>
  <c r="P1791" i="1"/>
  <c r="P2467" i="1"/>
  <c r="P2861" i="1"/>
  <c r="P1787" i="1"/>
  <c r="P2164" i="1"/>
  <c r="P2180" i="1"/>
  <c r="P2464" i="1"/>
  <c r="P2472" i="1"/>
  <c r="P2480" i="1"/>
  <c r="P2735" i="1"/>
  <c r="P2740" i="1"/>
  <c r="P2856" i="1"/>
  <c r="P2860" i="1"/>
  <c r="P2864" i="1"/>
  <c r="P2868" i="1"/>
  <c r="P2483" i="1"/>
  <c r="P2736" i="1"/>
  <c r="P2857" i="1"/>
  <c r="P2869" i="1"/>
  <c r="P90" i="1"/>
  <c r="P94" i="1"/>
  <c r="P98" i="1"/>
  <c r="P102" i="1"/>
  <c r="P234" i="1"/>
  <c r="P91" i="1"/>
  <c r="P95" i="1"/>
  <c r="P99" i="1"/>
  <c r="P231" i="1"/>
  <c r="P235" i="1"/>
  <c r="P92" i="1"/>
  <c r="P96" i="1"/>
  <c r="P100" i="1"/>
  <c r="P232" i="1"/>
  <c r="P236" i="1"/>
  <c r="P101" i="1"/>
  <c r="P481" i="1"/>
  <c r="P577" i="1"/>
  <c r="P89" i="1"/>
  <c r="P478" i="1"/>
  <c r="P482" i="1"/>
  <c r="P93" i="1"/>
  <c r="P479" i="1"/>
  <c r="P483" i="1"/>
  <c r="P579" i="1"/>
  <c r="P583" i="1"/>
  <c r="P587" i="1"/>
  <c r="P591" i="1"/>
  <c r="P595" i="1"/>
  <c r="P480" i="1"/>
  <c r="P582" i="1"/>
  <c r="P588" i="1"/>
  <c r="P593" i="1"/>
  <c r="P716" i="1"/>
  <c r="P720" i="1"/>
  <c r="P724" i="1"/>
  <c r="P728" i="1"/>
  <c r="P772" i="1"/>
  <c r="P836" i="1"/>
  <c r="P840" i="1"/>
  <c r="P844" i="1"/>
  <c r="P848" i="1"/>
  <c r="P97" i="1"/>
  <c r="P578" i="1"/>
  <c r="P584" i="1"/>
  <c r="P589" i="1"/>
  <c r="P594" i="1"/>
  <c r="P717" i="1"/>
  <c r="P721" i="1"/>
  <c r="P725" i="1"/>
  <c r="P729" i="1"/>
  <c r="P773" i="1"/>
  <c r="P837" i="1"/>
  <c r="P841" i="1"/>
  <c r="P845" i="1"/>
  <c r="P849" i="1"/>
  <c r="P233" i="1"/>
  <c r="P580" i="1"/>
  <c r="P585" i="1"/>
  <c r="P590" i="1"/>
  <c r="P718" i="1"/>
  <c r="P722" i="1"/>
  <c r="P726" i="1"/>
  <c r="P774" i="1"/>
  <c r="P834" i="1"/>
  <c r="P838" i="1"/>
  <c r="P842" i="1"/>
  <c r="P846" i="1"/>
  <c r="P727" i="1"/>
  <c r="P839" i="1"/>
  <c r="P1367" i="1"/>
  <c r="P1371" i="1"/>
  <c r="P1375" i="1"/>
  <c r="P1455" i="1"/>
  <c r="P1459" i="1"/>
  <c r="P1463" i="1"/>
  <c r="P1467" i="1"/>
  <c r="P1471" i="1"/>
  <c r="P1475" i="1"/>
  <c r="P581" i="1"/>
  <c r="P843" i="1"/>
  <c r="P1368" i="1"/>
  <c r="P1372" i="1"/>
  <c r="P1452" i="1"/>
  <c r="P1456" i="1"/>
  <c r="P1460" i="1"/>
  <c r="P1464" i="1"/>
  <c r="P1468" i="1"/>
  <c r="P1472" i="1"/>
  <c r="P1476" i="1"/>
  <c r="P586" i="1"/>
  <c r="P719" i="1"/>
  <c r="P847" i="1"/>
  <c r="P1365" i="1"/>
  <c r="P1369" i="1"/>
  <c r="P1373" i="1"/>
  <c r="P1453" i="1"/>
  <c r="P1457" i="1"/>
  <c r="P1461" i="1"/>
  <c r="P1465" i="1"/>
  <c r="P1469" i="1"/>
  <c r="P1473" i="1"/>
  <c r="P1477" i="1"/>
  <c r="P771" i="1"/>
  <c r="P835" i="1"/>
  <c r="P1370" i="1"/>
  <c r="P1458" i="1"/>
  <c r="P1474" i="1"/>
  <c r="P1834" i="1"/>
  <c r="P1838" i="1"/>
  <c r="P1974" i="1"/>
  <c r="P1978" i="1"/>
  <c r="P1986" i="1"/>
  <c r="P1990" i="1"/>
  <c r="P1994" i="1"/>
  <c r="P2225" i="1"/>
  <c r="P2229" i="1"/>
  <c r="P2233" i="1"/>
  <c r="P2267" i="1"/>
  <c r="P2271" i="1"/>
  <c r="P2275" i="1"/>
  <c r="P2379" i="1"/>
  <c r="P2389" i="1"/>
  <c r="P2525" i="1"/>
  <c r="P2529" i="1"/>
  <c r="P2557" i="1"/>
  <c r="P2561" i="1"/>
  <c r="P2565" i="1"/>
  <c r="P2569" i="1"/>
  <c r="P2573" i="1"/>
  <c r="P592" i="1"/>
  <c r="P723" i="1"/>
  <c r="P1374" i="1"/>
  <c r="P1462" i="1"/>
  <c r="P1835" i="1"/>
  <c r="P1975" i="1"/>
  <c r="P1979" i="1"/>
  <c r="P1983" i="1"/>
  <c r="P1987" i="1"/>
  <c r="P1991" i="1"/>
  <c r="P2226" i="1"/>
  <c r="P2230" i="1"/>
  <c r="P2234" i="1"/>
  <c r="P2268" i="1"/>
  <c r="P2272" i="1"/>
  <c r="P2276" i="1"/>
  <c r="P2380" i="1"/>
  <c r="P2526" i="1"/>
  <c r="P2530" i="1"/>
  <c r="P2554" i="1"/>
  <c r="P2558" i="1"/>
  <c r="P2562" i="1"/>
  <c r="P2566" i="1"/>
  <c r="P2570" i="1"/>
  <c r="P2574" i="1"/>
  <c r="P2750" i="1"/>
  <c r="P1466" i="1"/>
  <c r="P1836" i="1"/>
  <c r="P1976" i="1"/>
  <c r="P1984" i="1"/>
  <c r="P1988" i="1"/>
  <c r="P1992" i="1"/>
  <c r="P1366" i="1"/>
  <c r="P1837" i="1"/>
  <c r="P2228" i="1"/>
  <c r="P2270" i="1"/>
  <c r="P2278" i="1"/>
  <c r="P2382" i="1"/>
  <c r="P2388" i="1"/>
  <c r="P2524" i="1"/>
  <c r="P2556" i="1"/>
  <c r="P2564" i="1"/>
  <c r="P2572" i="1"/>
  <c r="P2748" i="1"/>
  <c r="P2838" i="1"/>
  <c r="P2842" i="1"/>
  <c r="P2918" i="1"/>
  <c r="P2938" i="1"/>
  <c r="P2946" i="1"/>
  <c r="P2950" i="1"/>
  <c r="P2954" i="1"/>
  <c r="P2958" i="1"/>
  <c r="P1993" i="1"/>
  <c r="P2227" i="1"/>
  <c r="P2269" i="1"/>
  <c r="P2277" i="1"/>
  <c r="P2571" i="1"/>
  <c r="P2937" i="1"/>
  <c r="P2949" i="1"/>
  <c r="P2961" i="1"/>
  <c r="P1985" i="1"/>
  <c r="P2231" i="1"/>
  <c r="P2265" i="1"/>
  <c r="P2273" i="1"/>
  <c r="P2527" i="1"/>
  <c r="P2559" i="1"/>
  <c r="P2567" i="1"/>
  <c r="P2575" i="1"/>
  <c r="P2749" i="1"/>
  <c r="P2835" i="1"/>
  <c r="P2839" i="1"/>
  <c r="P2843" i="1"/>
  <c r="P2919" i="1"/>
  <c r="P2939" i="1"/>
  <c r="P2947" i="1"/>
  <c r="P2951" i="1"/>
  <c r="P2955" i="1"/>
  <c r="P2959" i="1"/>
  <c r="P1470" i="1"/>
  <c r="P1833" i="1"/>
  <c r="P2381" i="1"/>
  <c r="P2523" i="1"/>
  <c r="P2563" i="1"/>
  <c r="P2837" i="1"/>
  <c r="P2917" i="1"/>
  <c r="P2941" i="1"/>
  <c r="P2953" i="1"/>
  <c r="P1454" i="1"/>
  <c r="P1989" i="1"/>
  <c r="P2232" i="1"/>
  <c r="P2266" i="1"/>
  <c r="P2274" i="1"/>
  <c r="P2528" i="1"/>
  <c r="P2560" i="1"/>
  <c r="P2568" i="1"/>
  <c r="P2751" i="1"/>
  <c r="P2836" i="1"/>
  <c r="P2840" i="1"/>
  <c r="P2844" i="1"/>
  <c r="P2916" i="1"/>
  <c r="P2920" i="1"/>
  <c r="P2940" i="1"/>
  <c r="P2944" i="1"/>
  <c r="P2948" i="1"/>
  <c r="P2952" i="1"/>
  <c r="P2956" i="1"/>
  <c r="P2960" i="1"/>
  <c r="P1977" i="1"/>
  <c r="P2235" i="1"/>
  <c r="P2531" i="1"/>
  <c r="P2555" i="1"/>
  <c r="P2752" i="1"/>
  <c r="P2841" i="1"/>
  <c r="P2921" i="1"/>
  <c r="P2957" i="1"/>
  <c r="J1149" i="1"/>
  <c r="J2024" i="1"/>
  <c r="L1814" i="1"/>
  <c r="L2517" i="1"/>
  <c r="L2780" i="1"/>
  <c r="L2356" i="1"/>
  <c r="L2934" i="1"/>
  <c r="L2510" i="1"/>
  <c r="L2361" i="1"/>
  <c r="L1940" i="1"/>
  <c r="L1874" i="1"/>
  <c r="L2378" i="1"/>
  <c r="L2212" i="1"/>
  <c r="L1939" i="1"/>
  <c r="L1398" i="1"/>
  <c r="L1957" i="1"/>
  <c r="L1418" i="1"/>
  <c r="L1444" i="1"/>
  <c r="L866" i="1"/>
  <c r="L1389" i="1"/>
  <c r="L706" i="1"/>
  <c r="L705" i="1"/>
  <c r="L700" i="1"/>
  <c r="L603" i="1"/>
  <c r="L476" i="1"/>
  <c r="L69" i="1"/>
  <c r="L2724" i="1"/>
  <c r="L2880" i="1"/>
  <c r="L2442" i="1"/>
  <c r="L2898" i="1"/>
  <c r="L2721" i="1"/>
  <c r="L2423" i="1"/>
  <c r="L1726" i="1"/>
  <c r="L1768" i="1"/>
  <c r="L2090" i="1"/>
  <c r="L2420" i="1"/>
  <c r="L1730" i="1"/>
  <c r="L1717" i="1"/>
  <c r="L1658" i="1"/>
  <c r="L1736" i="1"/>
  <c r="L1676" i="1"/>
  <c r="L1755" i="1"/>
  <c r="L1695" i="1"/>
  <c r="L1296" i="1"/>
  <c r="L1294" i="1"/>
  <c r="L1228" i="1"/>
  <c r="L1297" i="1"/>
  <c r="L1240" i="1"/>
  <c r="L881" i="1"/>
  <c r="L1230" i="1"/>
  <c r="L1283" i="1"/>
  <c r="L1229" i="1"/>
  <c r="L673" i="1"/>
  <c r="L891" i="1"/>
  <c r="L442" i="1"/>
  <c r="L874" i="1"/>
  <c r="L675" i="1"/>
  <c r="L422" i="1"/>
  <c r="L274" i="1"/>
  <c r="L194" i="1"/>
  <c r="P62" i="1"/>
  <c r="P246" i="1"/>
  <c r="P59" i="1"/>
  <c r="P63" i="1"/>
  <c r="P60" i="1"/>
  <c r="P64" i="1"/>
  <c r="P454" i="1"/>
  <c r="P61" i="1"/>
  <c r="P455" i="1"/>
  <c r="P788" i="1"/>
  <c r="P613" i="1"/>
  <c r="P789" i="1"/>
  <c r="P614" i="1"/>
  <c r="P786" i="1"/>
  <c r="P1332" i="1"/>
  <c r="P1330" i="1"/>
  <c r="P1333" i="1"/>
  <c r="P1800" i="1"/>
  <c r="P2181" i="1"/>
  <c r="P2185" i="1"/>
  <c r="P2189" i="1"/>
  <c r="P2489" i="1"/>
  <c r="P2493" i="1"/>
  <c r="P2497" i="1"/>
  <c r="P787" i="1"/>
  <c r="P1801" i="1"/>
  <c r="P2182" i="1"/>
  <c r="P2186" i="1"/>
  <c r="P2490" i="1"/>
  <c r="P2494" i="1"/>
  <c r="P2498" i="1"/>
  <c r="P2742" i="1"/>
  <c r="P1331" i="1"/>
  <c r="P1798" i="1"/>
  <c r="P2183" i="1"/>
  <c r="P2187" i="1"/>
  <c r="P2188" i="1"/>
  <c r="P2492" i="1"/>
  <c r="P2743" i="1"/>
  <c r="P2850" i="1"/>
  <c r="P2491" i="1"/>
  <c r="P1799" i="1"/>
  <c r="P2495" i="1"/>
  <c r="P2744" i="1"/>
  <c r="P2851" i="1"/>
  <c r="P2499" i="1"/>
  <c r="P2741" i="1"/>
  <c r="P2488" i="1"/>
  <c r="P2496" i="1"/>
  <c r="P2852" i="1"/>
  <c r="P2184" i="1"/>
  <c r="L2849" i="1"/>
  <c r="L1813" i="1"/>
  <c r="L2359" i="1"/>
  <c r="L2907" i="1"/>
  <c r="L2217" i="1"/>
  <c r="L2902" i="1"/>
  <c r="L2352" i="1"/>
  <c r="L2345" i="1"/>
  <c r="L1828" i="1"/>
  <c r="L1960" i="1"/>
  <c r="L2362" i="1"/>
  <c r="L1950" i="1"/>
  <c r="L1891" i="1"/>
  <c r="L1449" i="1"/>
  <c r="L1941" i="1"/>
  <c r="L1359" i="1"/>
  <c r="L1411" i="1"/>
  <c r="L703" i="1"/>
  <c r="L1350" i="1"/>
  <c r="L682" i="1"/>
  <c r="L676" i="1"/>
  <c r="L608" i="1"/>
  <c r="L457" i="1"/>
  <c r="L456" i="1"/>
  <c r="L84" i="1"/>
  <c r="L2708" i="1"/>
  <c r="L3027" i="1"/>
  <c r="L2718" i="1"/>
  <c r="L2882" i="1"/>
  <c r="L2705" i="1"/>
  <c r="L2119" i="1"/>
  <c r="L2126" i="1"/>
  <c r="L1750" i="1"/>
  <c r="L2120" i="1"/>
  <c r="L1765" i="1"/>
  <c r="L1704" i="1"/>
  <c r="L1643" i="1"/>
  <c r="L1720" i="1"/>
  <c r="L1661" i="1"/>
  <c r="L1739" i="1"/>
  <c r="L1679" i="1"/>
  <c r="L1678" i="1"/>
  <c r="L1216" i="1"/>
  <c r="L1281" i="1"/>
  <c r="L1227" i="1"/>
  <c r="L1270" i="1"/>
  <c r="L1218" i="1"/>
  <c r="L1269" i="1"/>
  <c r="L1217" i="1"/>
  <c r="L271" i="1"/>
  <c r="L906" i="1"/>
  <c r="L712" i="1"/>
  <c r="L434" i="1"/>
  <c r="L183" i="1"/>
  <c r="P210" i="1"/>
  <c r="P214" i="1"/>
  <c r="P218" i="1"/>
  <c r="P211" i="1"/>
  <c r="P215" i="1"/>
  <c r="P212" i="1"/>
  <c r="P216" i="1"/>
  <c r="P529" i="1"/>
  <c r="P533" i="1"/>
  <c r="P537" i="1"/>
  <c r="P541" i="1"/>
  <c r="P545" i="1"/>
  <c r="P549" i="1"/>
  <c r="P553" i="1"/>
  <c r="P557" i="1"/>
  <c r="P561" i="1"/>
  <c r="P565" i="1"/>
  <c r="P209" i="1"/>
  <c r="P530" i="1"/>
  <c r="P534" i="1"/>
  <c r="P538" i="1"/>
  <c r="P542" i="1"/>
  <c r="P546" i="1"/>
  <c r="P550" i="1"/>
  <c r="P554" i="1"/>
  <c r="P558" i="1"/>
  <c r="P562" i="1"/>
  <c r="P566" i="1"/>
  <c r="P213" i="1"/>
  <c r="P332" i="1"/>
  <c r="P531" i="1"/>
  <c r="P535" i="1"/>
  <c r="P539" i="1"/>
  <c r="P543" i="1"/>
  <c r="P547" i="1"/>
  <c r="P551" i="1"/>
  <c r="P555" i="1"/>
  <c r="P559" i="1"/>
  <c r="P563" i="1"/>
  <c r="P528" i="1"/>
  <c r="P544" i="1"/>
  <c r="P560" i="1"/>
  <c r="P217" i="1"/>
  <c r="P532" i="1"/>
  <c r="P548" i="1"/>
  <c r="P564" i="1"/>
  <c r="P536" i="1"/>
  <c r="P552" i="1"/>
  <c r="P1383" i="1"/>
  <c r="P1384" i="1"/>
  <c r="P540" i="1"/>
  <c r="P1385" i="1"/>
  <c r="P1438" i="1"/>
  <c r="P556" i="1"/>
  <c r="P2383" i="1"/>
  <c r="P2386" i="1"/>
  <c r="P1386" i="1"/>
  <c r="P2258" i="1"/>
  <c r="P2261" i="1"/>
  <c r="P2387" i="1"/>
  <c r="P2774" i="1"/>
  <c r="P1437" i="1"/>
  <c r="P2257" i="1"/>
  <c r="P2806" i="1"/>
  <c r="P2810" i="1"/>
  <c r="P2822" i="1"/>
  <c r="P2986" i="1"/>
  <c r="P2990" i="1"/>
  <c r="P2809" i="1"/>
  <c r="P1382" i="1"/>
  <c r="P1439" i="1"/>
  <c r="P2259" i="1"/>
  <c r="P2384" i="1"/>
  <c r="P2807" i="1"/>
  <c r="P2811" i="1"/>
  <c r="P2823" i="1"/>
  <c r="P2987" i="1"/>
  <c r="P2991" i="1"/>
  <c r="P2262" i="1"/>
  <c r="P2813" i="1"/>
  <c r="P2989" i="1"/>
  <c r="P2260" i="1"/>
  <c r="P2385" i="1"/>
  <c r="P2772" i="1"/>
  <c r="P2808" i="1"/>
  <c r="P2812" i="1"/>
  <c r="P2988" i="1"/>
  <c r="P2773" i="1"/>
  <c r="P6" i="1"/>
  <c r="P10" i="1"/>
  <c r="P14" i="1"/>
  <c r="P18" i="1"/>
  <c r="P22" i="1"/>
  <c r="P26" i="1"/>
  <c r="P30" i="1"/>
  <c r="P34" i="1"/>
  <c r="P38" i="1"/>
  <c r="P42" i="1"/>
  <c r="P50" i="1"/>
  <c r="P54" i="1"/>
  <c r="P58" i="1"/>
  <c r="P114" i="1"/>
  <c r="P118" i="1"/>
  <c r="P122" i="1"/>
  <c r="P126" i="1"/>
  <c r="P130" i="1"/>
  <c r="P134" i="1"/>
  <c r="P138" i="1"/>
  <c r="P142" i="1"/>
  <c r="P146" i="1"/>
  <c r="P150" i="1"/>
  <c r="P158" i="1"/>
  <c r="P162" i="1"/>
  <c r="P170" i="1"/>
  <c r="P174" i="1"/>
  <c r="P292" i="1"/>
  <c r="P304" i="1"/>
  <c r="P308" i="1"/>
  <c r="P312" i="1"/>
  <c r="P320" i="1"/>
  <c r="P324" i="1"/>
  <c r="P3" i="1"/>
  <c r="P7" i="1"/>
  <c r="P11" i="1"/>
  <c r="P15" i="1"/>
  <c r="P19" i="1"/>
  <c r="P23" i="1"/>
  <c r="P27" i="1"/>
  <c r="P31" i="1"/>
  <c r="P35" i="1"/>
  <c r="P39" i="1"/>
  <c r="P47" i="1"/>
  <c r="P51" i="1"/>
  <c r="P55" i="1"/>
  <c r="P115" i="1"/>
  <c r="P119" i="1"/>
  <c r="P123" i="1"/>
  <c r="P135" i="1"/>
  <c r="P139" i="1"/>
  <c r="P143" i="1"/>
  <c r="P147" i="1"/>
  <c r="P151" i="1"/>
  <c r="P159" i="1"/>
  <c r="P163" i="1"/>
  <c r="P167" i="1"/>
  <c r="P171" i="1"/>
  <c r="P175" i="1"/>
  <c r="P289" i="1"/>
  <c r="P293" i="1"/>
  <c r="P297" i="1"/>
  <c r="P301" i="1"/>
  <c r="P305" i="1"/>
  <c r="P309" i="1"/>
  <c r="P313" i="1"/>
  <c r="P321" i="1"/>
  <c r="P4" i="1"/>
  <c r="P8" i="1"/>
  <c r="P12" i="1"/>
  <c r="P16" i="1"/>
  <c r="P20" i="1"/>
  <c r="P24" i="1"/>
  <c r="P28" i="1"/>
  <c r="P32" i="1"/>
  <c r="P36" i="1"/>
  <c r="P40" i="1"/>
  <c r="P48" i="1"/>
  <c r="P52" i="1"/>
  <c r="P56" i="1"/>
  <c r="P120" i="1"/>
  <c r="P124" i="1"/>
  <c r="P128" i="1"/>
  <c r="P132" i="1"/>
  <c r="P144" i="1"/>
  <c r="P148" i="1"/>
  <c r="P152" i="1"/>
  <c r="P172" i="1"/>
  <c r="P176" i="1"/>
  <c r="P290" i="1"/>
  <c r="P294" i="1"/>
  <c r="P302" i="1"/>
  <c r="P310" i="1"/>
  <c r="P314" i="1"/>
  <c r="P5" i="1"/>
  <c r="P37" i="1"/>
  <c r="P53" i="1"/>
  <c r="P117" i="1"/>
  <c r="P149" i="1"/>
  <c r="P165" i="1"/>
  <c r="P295" i="1"/>
  <c r="P325" i="1"/>
  <c r="P337" i="1"/>
  <c r="P341" i="1"/>
  <c r="P345" i="1"/>
  <c r="P349" i="1"/>
  <c r="P353" i="1"/>
  <c r="P361" i="1"/>
  <c r="P365" i="1"/>
  <c r="P369" i="1"/>
  <c r="P373" i="1"/>
  <c r="P377" i="1"/>
  <c r="P381" i="1"/>
  <c r="P385" i="1"/>
  <c r="P393" i="1"/>
  <c r="P397" i="1"/>
  <c r="P401" i="1"/>
  <c r="P405" i="1"/>
  <c r="P409" i="1"/>
  <c r="P413" i="1"/>
  <c r="P417" i="1"/>
  <c r="P9" i="1"/>
  <c r="P25" i="1"/>
  <c r="P41" i="1"/>
  <c r="P57" i="1"/>
  <c r="P121" i="1"/>
  <c r="P153" i="1"/>
  <c r="P169" i="1"/>
  <c r="P299" i="1"/>
  <c r="P315" i="1"/>
  <c r="P327" i="1"/>
  <c r="P334" i="1"/>
  <c r="P338" i="1"/>
  <c r="P342" i="1"/>
  <c r="P350" i="1"/>
  <c r="P354" i="1"/>
  <c r="P358" i="1"/>
  <c r="P366" i="1"/>
  <c r="P370" i="1"/>
  <c r="P374" i="1"/>
  <c r="P378" i="1"/>
  <c r="P382" i="1"/>
  <c r="P386" i="1"/>
  <c r="P390" i="1"/>
  <c r="P394" i="1"/>
  <c r="P398" i="1"/>
  <c r="P402" i="1"/>
  <c r="P406" i="1"/>
  <c r="P410" i="1"/>
  <c r="P414" i="1"/>
  <c r="P418" i="1"/>
  <c r="P13" i="1"/>
  <c r="P29" i="1"/>
  <c r="P141" i="1"/>
  <c r="P157" i="1"/>
  <c r="P173" i="1"/>
  <c r="P287" i="1"/>
  <c r="P303" i="1"/>
  <c r="P319" i="1"/>
  <c r="P339" i="1"/>
  <c r="P343" i="1"/>
  <c r="P347" i="1"/>
  <c r="P351" i="1"/>
  <c r="P355" i="1"/>
  <c r="P359" i="1"/>
  <c r="P363" i="1"/>
  <c r="P367" i="1"/>
  <c r="P371" i="1"/>
  <c r="P375" i="1"/>
  <c r="P379" i="1"/>
  <c r="P383" i="1"/>
  <c r="P387" i="1"/>
  <c r="P391" i="1"/>
  <c r="P395" i="1"/>
  <c r="P399" i="1"/>
  <c r="P403" i="1"/>
  <c r="P407" i="1"/>
  <c r="P411" i="1"/>
  <c r="P415" i="1"/>
  <c r="P419" i="1"/>
  <c r="P17" i="1"/>
  <c r="P145" i="1"/>
  <c r="P340" i="1"/>
  <c r="P372" i="1"/>
  <c r="P388" i="1"/>
  <c r="P404" i="1"/>
  <c r="P732" i="1"/>
  <c r="P736" i="1"/>
  <c r="P740" i="1"/>
  <c r="P744" i="1"/>
  <c r="P748" i="1"/>
  <c r="P752" i="1"/>
  <c r="P756" i="1"/>
  <c r="P950" i="1"/>
  <c r="P954" i="1"/>
  <c r="P958" i="1"/>
  <c r="P962" i="1"/>
  <c r="P966" i="1"/>
  <c r="P970" i="1"/>
  <c r="P974" i="1"/>
  <c r="P978" i="1"/>
  <c r="P982" i="1"/>
  <c r="P986" i="1"/>
  <c r="P990" i="1"/>
  <c r="P994" i="1"/>
  <c r="P998" i="1"/>
  <c r="P1002" i="1"/>
  <c r="P1006" i="1"/>
  <c r="P1010" i="1"/>
  <c r="P1014" i="1"/>
  <c r="P1018" i="1"/>
  <c r="P1022" i="1"/>
  <c r="P1026" i="1"/>
  <c r="P1030" i="1"/>
  <c r="P1034" i="1"/>
  <c r="P1038" i="1"/>
  <c r="P1042" i="1"/>
  <c r="P1046" i="1"/>
  <c r="P1050" i="1"/>
  <c r="P1054" i="1"/>
  <c r="P1058" i="1"/>
  <c r="P1062" i="1"/>
  <c r="P1066" i="1"/>
  <c r="P1070" i="1"/>
  <c r="P1074" i="1"/>
  <c r="P1078" i="1"/>
  <c r="P1082" i="1"/>
  <c r="P1086" i="1"/>
  <c r="P1090" i="1"/>
  <c r="P1094" i="1"/>
  <c r="P1098" i="1"/>
  <c r="P1102" i="1"/>
  <c r="P1106" i="1"/>
  <c r="P1110" i="1"/>
  <c r="P1114" i="1"/>
  <c r="P1118" i="1"/>
  <c r="P1122" i="1"/>
  <c r="P1126" i="1"/>
  <c r="P1130" i="1"/>
  <c r="P1134" i="1"/>
  <c r="P1138" i="1"/>
  <c r="P1142" i="1"/>
  <c r="P1146" i="1"/>
  <c r="P1150" i="1"/>
  <c r="P1154" i="1"/>
  <c r="P1158" i="1"/>
  <c r="P1162" i="1"/>
  <c r="P33" i="1"/>
  <c r="P161" i="1"/>
  <c r="P329" i="1"/>
  <c r="P344" i="1"/>
  <c r="P360" i="1"/>
  <c r="P392" i="1"/>
  <c r="P408" i="1"/>
  <c r="P733" i="1"/>
  <c r="P737" i="1"/>
  <c r="P741" i="1"/>
  <c r="P745" i="1"/>
  <c r="P749" i="1"/>
  <c r="P753" i="1"/>
  <c r="P757" i="1"/>
  <c r="P947" i="1"/>
  <c r="P951" i="1"/>
  <c r="P955" i="1"/>
  <c r="P959" i="1"/>
  <c r="P963" i="1"/>
  <c r="P967" i="1"/>
  <c r="P971" i="1"/>
  <c r="P975" i="1"/>
  <c r="P979" i="1"/>
  <c r="P983" i="1"/>
  <c r="P987" i="1"/>
  <c r="P991" i="1"/>
  <c r="P995" i="1"/>
  <c r="P999" i="1"/>
  <c r="P1003" i="1"/>
  <c r="P1007" i="1"/>
  <c r="P1011" i="1"/>
  <c r="P1015" i="1"/>
  <c r="P1019" i="1"/>
  <c r="P1023" i="1"/>
  <c r="P1027" i="1"/>
  <c r="P1031" i="1"/>
  <c r="P1035" i="1"/>
  <c r="P1039" i="1"/>
  <c r="P1043" i="1"/>
  <c r="P1047" i="1"/>
  <c r="P1051" i="1"/>
  <c r="P1055" i="1"/>
  <c r="P1059" i="1"/>
  <c r="P1063" i="1"/>
  <c r="P1067" i="1"/>
  <c r="P1071" i="1"/>
  <c r="P1075" i="1"/>
  <c r="P1079" i="1"/>
  <c r="P1083" i="1"/>
  <c r="P1087" i="1"/>
  <c r="P1091" i="1"/>
  <c r="P1095" i="1"/>
  <c r="P1099" i="1"/>
  <c r="P1103" i="1"/>
  <c r="P1107" i="1"/>
  <c r="P1111" i="1"/>
  <c r="P1115" i="1"/>
  <c r="P49" i="1"/>
  <c r="P177" i="1"/>
  <c r="P291" i="1"/>
  <c r="P348" i="1"/>
  <c r="P364" i="1"/>
  <c r="P380" i="1"/>
  <c r="P396" i="1"/>
  <c r="P412" i="1"/>
  <c r="P734" i="1"/>
  <c r="P738" i="1"/>
  <c r="P742" i="1"/>
  <c r="P746" i="1"/>
  <c r="P750" i="1"/>
  <c r="P754" i="1"/>
  <c r="P948" i="1"/>
  <c r="P952" i="1"/>
  <c r="P956" i="1"/>
  <c r="P960" i="1"/>
  <c r="P964" i="1"/>
  <c r="P968" i="1"/>
  <c r="P972" i="1"/>
  <c r="P976" i="1"/>
  <c r="P980" i="1"/>
  <c r="P984" i="1"/>
  <c r="P988" i="1"/>
  <c r="P992" i="1"/>
  <c r="P996" i="1"/>
  <c r="P1000" i="1"/>
  <c r="P1004" i="1"/>
  <c r="P1008" i="1"/>
  <c r="P1012" i="1"/>
  <c r="P1016" i="1"/>
  <c r="P1020" i="1"/>
  <c r="P1024" i="1"/>
  <c r="P1028" i="1"/>
  <c r="P1032" i="1"/>
  <c r="P1036" i="1"/>
  <c r="P1040" i="1"/>
  <c r="P1044" i="1"/>
  <c r="P1048" i="1"/>
  <c r="P1052" i="1"/>
  <c r="P1056" i="1"/>
  <c r="P1060" i="1"/>
  <c r="P1064" i="1"/>
  <c r="P1068" i="1"/>
  <c r="P1072" i="1"/>
  <c r="P1076" i="1"/>
  <c r="P1080" i="1"/>
  <c r="P1084" i="1"/>
  <c r="P1088" i="1"/>
  <c r="P1092" i="1"/>
  <c r="P1096" i="1"/>
  <c r="P1100" i="1"/>
  <c r="P1104" i="1"/>
  <c r="P1108" i="1"/>
  <c r="P1112" i="1"/>
  <c r="P1116" i="1"/>
  <c r="P1120" i="1"/>
  <c r="P1124" i="1"/>
  <c r="P1128" i="1"/>
  <c r="P1132" i="1"/>
  <c r="P1136" i="1"/>
  <c r="P1140" i="1"/>
  <c r="P1144" i="1"/>
  <c r="P1148" i="1"/>
  <c r="P1152" i="1"/>
  <c r="P1156" i="1"/>
  <c r="P1160" i="1"/>
  <c r="P1164" i="1"/>
  <c r="P307" i="1"/>
  <c r="P743" i="1"/>
  <c r="P953" i="1"/>
  <c r="P969" i="1"/>
  <c r="P985" i="1"/>
  <c r="P1001" i="1"/>
  <c r="P1017" i="1"/>
  <c r="P1033" i="1"/>
  <c r="P1049" i="1"/>
  <c r="P1065" i="1"/>
  <c r="P1081" i="1"/>
  <c r="P1097" i="1"/>
  <c r="P1113" i="1"/>
  <c r="P1123" i="1"/>
  <c r="P1131" i="1"/>
  <c r="P1139" i="1"/>
  <c r="P1147" i="1"/>
  <c r="P1155" i="1"/>
  <c r="P1163" i="1"/>
  <c r="P1168" i="1"/>
  <c r="P1172" i="1"/>
  <c r="P1176" i="1"/>
  <c r="P1180" i="1"/>
  <c r="P1184" i="1"/>
  <c r="P1188" i="1"/>
  <c r="P1192" i="1"/>
  <c r="P1196" i="1"/>
  <c r="P1200" i="1"/>
  <c r="P1479" i="1"/>
  <c r="P1483" i="1"/>
  <c r="P1487" i="1"/>
  <c r="P1491" i="1"/>
  <c r="P1495" i="1"/>
  <c r="P1499" i="1"/>
  <c r="P1503" i="1"/>
  <c r="P1507" i="1"/>
  <c r="P1511" i="1"/>
  <c r="P1515" i="1"/>
  <c r="P1519" i="1"/>
  <c r="P1523" i="1"/>
  <c r="P1527" i="1"/>
  <c r="P1531" i="1"/>
  <c r="P1535" i="1"/>
  <c r="P1539" i="1"/>
  <c r="P1543" i="1"/>
  <c r="P1547" i="1"/>
  <c r="P1551" i="1"/>
  <c r="P1555" i="1"/>
  <c r="P1559" i="1"/>
  <c r="P1563" i="1"/>
  <c r="P1567" i="1"/>
  <c r="P1571" i="1"/>
  <c r="P1575" i="1"/>
  <c r="P1579" i="1"/>
  <c r="P1583" i="1"/>
  <c r="P1587" i="1"/>
  <c r="P1591" i="1"/>
  <c r="P1595" i="1"/>
  <c r="P1599" i="1"/>
  <c r="P1603" i="1"/>
  <c r="P1607" i="1"/>
  <c r="P1611" i="1"/>
  <c r="P1615" i="1"/>
  <c r="P1619" i="1"/>
  <c r="P1623" i="1"/>
  <c r="P1627" i="1"/>
  <c r="P1631" i="1"/>
  <c r="P129" i="1"/>
  <c r="P400" i="1"/>
  <c r="P747" i="1"/>
  <c r="P957" i="1"/>
  <c r="P973" i="1"/>
  <c r="P989" i="1"/>
  <c r="P1005" i="1"/>
  <c r="P1021" i="1"/>
  <c r="P1037" i="1"/>
  <c r="P1053" i="1"/>
  <c r="P1069" i="1"/>
  <c r="P1085" i="1"/>
  <c r="P1101" i="1"/>
  <c r="P1117" i="1"/>
  <c r="P1125" i="1"/>
  <c r="P1133" i="1"/>
  <c r="P1141" i="1"/>
  <c r="P1149" i="1"/>
  <c r="P1157" i="1"/>
  <c r="P1165" i="1"/>
  <c r="P1169" i="1"/>
  <c r="P1173" i="1"/>
  <c r="P1177" i="1"/>
  <c r="P1181" i="1"/>
  <c r="P1185" i="1"/>
  <c r="P1189" i="1"/>
  <c r="P1193" i="1"/>
  <c r="P1197" i="1"/>
  <c r="P1480" i="1"/>
  <c r="P1484" i="1"/>
  <c r="P1488" i="1"/>
  <c r="P1492" i="1"/>
  <c r="P1496" i="1"/>
  <c r="P1500" i="1"/>
  <c r="P1504" i="1"/>
  <c r="P1508" i="1"/>
  <c r="P1512" i="1"/>
  <c r="P1516" i="1"/>
  <c r="P1520" i="1"/>
  <c r="P1524" i="1"/>
  <c r="P1528" i="1"/>
  <c r="P1532" i="1"/>
  <c r="P1536" i="1"/>
  <c r="P1540" i="1"/>
  <c r="P1544" i="1"/>
  <c r="P1548" i="1"/>
  <c r="P1552" i="1"/>
  <c r="P1556" i="1"/>
  <c r="P1560" i="1"/>
  <c r="P1564" i="1"/>
  <c r="P1568" i="1"/>
  <c r="P1572" i="1"/>
  <c r="P1576" i="1"/>
  <c r="P1580" i="1"/>
  <c r="P1584" i="1"/>
  <c r="P1588" i="1"/>
  <c r="P1592" i="1"/>
  <c r="P1596" i="1"/>
  <c r="P1600" i="1"/>
  <c r="P1604" i="1"/>
  <c r="P1608" i="1"/>
  <c r="P1612" i="1"/>
  <c r="P1616" i="1"/>
  <c r="P1620" i="1"/>
  <c r="P1624" i="1"/>
  <c r="P1628" i="1"/>
  <c r="P1632" i="1"/>
  <c r="P352" i="1"/>
  <c r="P416" i="1"/>
  <c r="P735" i="1"/>
  <c r="P751" i="1"/>
  <c r="P961" i="1"/>
  <c r="P977" i="1"/>
  <c r="P993" i="1"/>
  <c r="P1009" i="1"/>
  <c r="P1025" i="1"/>
  <c r="P1041" i="1"/>
  <c r="P1057" i="1"/>
  <c r="P1073" i="1"/>
  <c r="P1089" i="1"/>
  <c r="P1105" i="1"/>
  <c r="P1119" i="1"/>
  <c r="P1127" i="1"/>
  <c r="P1135" i="1"/>
  <c r="P1143" i="1"/>
  <c r="P1151" i="1"/>
  <c r="P1159" i="1"/>
  <c r="P1166" i="1"/>
  <c r="P1170" i="1"/>
  <c r="P1174" i="1"/>
  <c r="P1178" i="1"/>
  <c r="P1182" i="1"/>
  <c r="P1186" i="1"/>
  <c r="P1190" i="1"/>
  <c r="P1194" i="1"/>
  <c r="P1198" i="1"/>
  <c r="P1481" i="1"/>
  <c r="P1485" i="1"/>
  <c r="P1489" i="1"/>
  <c r="P1493" i="1"/>
  <c r="P1497" i="1"/>
  <c r="P1501" i="1"/>
  <c r="P1505" i="1"/>
  <c r="P1509" i="1"/>
  <c r="P1513" i="1"/>
  <c r="P1517" i="1"/>
  <c r="P1521" i="1"/>
  <c r="P1525" i="1"/>
  <c r="P1529" i="1"/>
  <c r="P1533" i="1"/>
  <c r="P1537" i="1"/>
  <c r="P1541" i="1"/>
  <c r="P1545" i="1"/>
  <c r="P1549" i="1"/>
  <c r="P1553" i="1"/>
  <c r="P1557" i="1"/>
  <c r="P1561" i="1"/>
  <c r="P1565" i="1"/>
  <c r="P1569" i="1"/>
  <c r="P1573" i="1"/>
  <c r="P1577" i="1"/>
  <c r="P1581" i="1"/>
  <c r="P1585" i="1"/>
  <c r="P1589" i="1"/>
  <c r="P1593" i="1"/>
  <c r="P1597" i="1"/>
  <c r="P1601" i="1"/>
  <c r="P1605" i="1"/>
  <c r="P1609" i="1"/>
  <c r="P949" i="1"/>
  <c r="P1013" i="1"/>
  <c r="P1077" i="1"/>
  <c r="P1129" i="1"/>
  <c r="P1161" i="1"/>
  <c r="P1179" i="1"/>
  <c r="P1195" i="1"/>
  <c r="P1490" i="1"/>
  <c r="P1506" i="1"/>
  <c r="P1522" i="1"/>
  <c r="P1538" i="1"/>
  <c r="P1554" i="1"/>
  <c r="P1570" i="1"/>
  <c r="P1586" i="1"/>
  <c r="P1602" i="1"/>
  <c r="P1614" i="1"/>
  <c r="P1622" i="1"/>
  <c r="P1630" i="1"/>
  <c r="P1858" i="1"/>
  <c r="P1862" i="1"/>
  <c r="P1866" i="1"/>
  <c r="P1870" i="1"/>
  <c r="P1894" i="1"/>
  <c r="P1898" i="1"/>
  <c r="P1902" i="1"/>
  <c r="P1906" i="1"/>
  <c r="P1910" i="1"/>
  <c r="P1914" i="1"/>
  <c r="P1918" i="1"/>
  <c r="P1922" i="1"/>
  <c r="P1926" i="1"/>
  <c r="P1930" i="1"/>
  <c r="P1946" i="1"/>
  <c r="P1954" i="1"/>
  <c r="P1982" i="1"/>
  <c r="P2022" i="1"/>
  <c r="P2026" i="1"/>
  <c r="P2030" i="1"/>
  <c r="P2034" i="1"/>
  <c r="P2038" i="1"/>
  <c r="P2042" i="1"/>
  <c r="P2046" i="1"/>
  <c r="P2050" i="1"/>
  <c r="P2054" i="1"/>
  <c r="P2058" i="1"/>
  <c r="P2062" i="1"/>
  <c r="P2066" i="1"/>
  <c r="P2070" i="1"/>
  <c r="P2074" i="1"/>
  <c r="P2078" i="1"/>
  <c r="P2393" i="1"/>
  <c r="P2397" i="1"/>
  <c r="P2401" i="1"/>
  <c r="P2405" i="1"/>
  <c r="P2409" i="1"/>
  <c r="P2413" i="1"/>
  <c r="P2417" i="1"/>
  <c r="P2641" i="1"/>
  <c r="P2645" i="1"/>
  <c r="P2649" i="1"/>
  <c r="P2653" i="1"/>
  <c r="P2657" i="1"/>
  <c r="P2661" i="1"/>
  <c r="P2665" i="1"/>
  <c r="P2669" i="1"/>
  <c r="P2673" i="1"/>
  <c r="P2677" i="1"/>
  <c r="P2681" i="1"/>
  <c r="P2685" i="1"/>
  <c r="P2689" i="1"/>
  <c r="P2693" i="1"/>
  <c r="P2697" i="1"/>
  <c r="P368" i="1"/>
  <c r="P965" i="1"/>
  <c r="P1029" i="1"/>
  <c r="P1093" i="1"/>
  <c r="P1137" i="1"/>
  <c r="P1167" i="1"/>
  <c r="P1183" i="1"/>
  <c r="P1199" i="1"/>
  <c r="P1478" i="1"/>
  <c r="P1494" i="1"/>
  <c r="P1510" i="1"/>
  <c r="P1526" i="1"/>
  <c r="P1542" i="1"/>
  <c r="P1558" i="1"/>
  <c r="P1574" i="1"/>
  <c r="P1590" i="1"/>
  <c r="P1606" i="1"/>
  <c r="P1617" i="1"/>
  <c r="P1625" i="1"/>
  <c r="P1633" i="1"/>
  <c r="P1859" i="1"/>
  <c r="P1863" i="1"/>
  <c r="P1867" i="1"/>
  <c r="P1871" i="1"/>
  <c r="P1883" i="1"/>
  <c r="P1903" i="1"/>
  <c r="P1907" i="1"/>
  <c r="P1911" i="1"/>
  <c r="P1915" i="1"/>
  <c r="P1919" i="1"/>
  <c r="P1923" i="1"/>
  <c r="P1927" i="1"/>
  <c r="P1931" i="1"/>
  <c r="P1947" i="1"/>
  <c r="P1955" i="1"/>
  <c r="P1971" i="1"/>
  <c r="P1995" i="1"/>
  <c r="P2023" i="1"/>
  <c r="P2027" i="1"/>
  <c r="P2031" i="1"/>
  <c r="P2035" i="1"/>
  <c r="P2039" i="1"/>
  <c r="P2043" i="1"/>
  <c r="P2047" i="1"/>
  <c r="P2051" i="1"/>
  <c r="P2055" i="1"/>
  <c r="P2059" i="1"/>
  <c r="P2063" i="1"/>
  <c r="P2067" i="1"/>
  <c r="P2071" i="1"/>
  <c r="P2075" i="1"/>
  <c r="P2079" i="1"/>
  <c r="P2390" i="1"/>
  <c r="P2394" i="1"/>
  <c r="P2398" i="1"/>
  <c r="P2402" i="1"/>
  <c r="P2406" i="1"/>
  <c r="P2410" i="1"/>
  <c r="P2414" i="1"/>
  <c r="P2418" i="1"/>
  <c r="P2642" i="1"/>
  <c r="P2646" i="1"/>
  <c r="P2650" i="1"/>
  <c r="P2654" i="1"/>
  <c r="P2658" i="1"/>
  <c r="P2662" i="1"/>
  <c r="P2666" i="1"/>
  <c r="P2670" i="1"/>
  <c r="P2674" i="1"/>
  <c r="P2678" i="1"/>
  <c r="P2682" i="1"/>
  <c r="P2686" i="1"/>
  <c r="P2690" i="1"/>
  <c r="P2694" i="1"/>
  <c r="P2698" i="1"/>
  <c r="P739" i="1"/>
  <c r="P981" i="1"/>
  <c r="P1045" i="1"/>
  <c r="P1109" i="1"/>
  <c r="P1145" i="1"/>
  <c r="P1171" i="1"/>
  <c r="P1187" i="1"/>
  <c r="P1482" i="1"/>
  <c r="P1498" i="1"/>
  <c r="P1514" i="1"/>
  <c r="P1530" i="1"/>
  <c r="P1546" i="1"/>
  <c r="P1562" i="1"/>
  <c r="P1578" i="1"/>
  <c r="P1594" i="1"/>
  <c r="P1610" i="1"/>
  <c r="P1618" i="1"/>
  <c r="P1626" i="1"/>
  <c r="P1634" i="1"/>
  <c r="P1856" i="1"/>
  <c r="P1860" i="1"/>
  <c r="P1864" i="1"/>
  <c r="P1868" i="1"/>
  <c r="P1872" i="1"/>
  <c r="P1900" i="1"/>
  <c r="P1904" i="1"/>
  <c r="P1908" i="1"/>
  <c r="P1912" i="1"/>
  <c r="P1916" i="1"/>
  <c r="P1920" i="1"/>
  <c r="P1924" i="1"/>
  <c r="P1928" i="1"/>
  <c r="P1932" i="1"/>
  <c r="P1956" i="1"/>
  <c r="P1972" i="1"/>
  <c r="P1980" i="1"/>
  <c r="P1996" i="1"/>
  <c r="P2024" i="1"/>
  <c r="P2028" i="1"/>
  <c r="P2032" i="1"/>
  <c r="P2036" i="1"/>
  <c r="P2040" i="1"/>
  <c r="P2044" i="1"/>
  <c r="P2048" i="1"/>
  <c r="P2052" i="1"/>
  <c r="P2056" i="1"/>
  <c r="P2060" i="1"/>
  <c r="P2064" i="1"/>
  <c r="P2068" i="1"/>
  <c r="P2072" i="1"/>
  <c r="P2076" i="1"/>
  <c r="P2080" i="1"/>
  <c r="P1061" i="1"/>
  <c r="P1191" i="1"/>
  <c r="P1486" i="1"/>
  <c r="P1550" i="1"/>
  <c r="P1613" i="1"/>
  <c r="P1869" i="1"/>
  <c r="P1885" i="1"/>
  <c r="P1917" i="1"/>
  <c r="P1933" i="1"/>
  <c r="P1981" i="1"/>
  <c r="P2029" i="1"/>
  <c r="P2045" i="1"/>
  <c r="P2061" i="1"/>
  <c r="P2077" i="1"/>
  <c r="P2396" i="1"/>
  <c r="P2404" i="1"/>
  <c r="P2412" i="1"/>
  <c r="P2644" i="1"/>
  <c r="P2652" i="1"/>
  <c r="P2660" i="1"/>
  <c r="P2668" i="1"/>
  <c r="P2676" i="1"/>
  <c r="P2684" i="1"/>
  <c r="P2692" i="1"/>
  <c r="P2700" i="1"/>
  <c r="P2922" i="1"/>
  <c r="P2926" i="1"/>
  <c r="P2930" i="1"/>
  <c r="P2942" i="1"/>
  <c r="P2994" i="1"/>
  <c r="P2998" i="1"/>
  <c r="P3002" i="1"/>
  <c r="P3006" i="1"/>
  <c r="P3010" i="1"/>
  <c r="P3014" i="1"/>
  <c r="P3018" i="1"/>
  <c r="P3022" i="1"/>
  <c r="P3020" i="1"/>
  <c r="P997" i="1"/>
  <c r="P1534" i="1"/>
  <c r="P1865" i="1"/>
  <c r="P1929" i="1"/>
  <c r="P2057" i="1"/>
  <c r="P2395" i="1"/>
  <c r="P2643" i="1"/>
  <c r="P2659" i="1"/>
  <c r="P2675" i="1"/>
  <c r="P2699" i="1"/>
  <c r="P2925" i="1"/>
  <c r="P2997" i="1"/>
  <c r="P3009" i="1"/>
  <c r="P3017" i="1"/>
  <c r="P1121" i="1"/>
  <c r="P1502" i="1"/>
  <c r="P1566" i="1"/>
  <c r="P1621" i="1"/>
  <c r="P1857" i="1"/>
  <c r="P1873" i="1"/>
  <c r="P1905" i="1"/>
  <c r="P1921" i="1"/>
  <c r="P2033" i="1"/>
  <c r="P2049" i="1"/>
  <c r="P2065" i="1"/>
  <c r="P2081" i="1"/>
  <c r="P2391" i="1"/>
  <c r="P2399" i="1"/>
  <c r="P2407" i="1"/>
  <c r="P2415" i="1"/>
  <c r="P2647" i="1"/>
  <c r="P2655" i="1"/>
  <c r="P2663" i="1"/>
  <c r="P2671" i="1"/>
  <c r="P2679" i="1"/>
  <c r="P2687" i="1"/>
  <c r="P2695" i="1"/>
  <c r="P2915" i="1"/>
  <c r="P2923" i="1"/>
  <c r="P2927" i="1"/>
  <c r="P2943" i="1"/>
  <c r="P2995" i="1"/>
  <c r="P2999" i="1"/>
  <c r="P3003" i="1"/>
  <c r="P3007" i="1"/>
  <c r="P3011" i="1"/>
  <c r="P3015" i="1"/>
  <c r="P3019" i="1"/>
  <c r="P3023" i="1"/>
  <c r="P3008" i="1"/>
  <c r="P3016" i="1"/>
  <c r="P1175" i="1"/>
  <c r="P1881" i="1"/>
  <c r="P1913" i="1"/>
  <c r="P2073" i="1"/>
  <c r="P2403" i="1"/>
  <c r="P2419" i="1"/>
  <c r="P2667" i="1"/>
  <c r="P2691" i="1"/>
  <c r="P2929" i="1"/>
  <c r="P3001" i="1"/>
  <c r="P3013" i="1"/>
  <c r="P1153" i="1"/>
  <c r="P1518" i="1"/>
  <c r="P1582" i="1"/>
  <c r="P1629" i="1"/>
  <c r="P1861" i="1"/>
  <c r="P1909" i="1"/>
  <c r="P1925" i="1"/>
  <c r="P1973" i="1"/>
  <c r="P2021" i="1"/>
  <c r="P2037" i="1"/>
  <c r="P2053" i="1"/>
  <c r="P2069" i="1"/>
  <c r="P2392" i="1"/>
  <c r="P2400" i="1"/>
  <c r="P2408" i="1"/>
  <c r="P2416" i="1"/>
  <c r="P2648" i="1"/>
  <c r="P2656" i="1"/>
  <c r="P2664" i="1"/>
  <c r="P2672" i="1"/>
  <c r="P2680" i="1"/>
  <c r="P2688" i="1"/>
  <c r="P2696" i="1"/>
  <c r="P2924" i="1"/>
  <c r="P2928" i="1"/>
  <c r="P2992" i="1"/>
  <c r="P2996" i="1"/>
  <c r="P3000" i="1"/>
  <c r="P3004" i="1"/>
  <c r="P3012" i="1"/>
  <c r="P755" i="1"/>
  <c r="P1598" i="1"/>
  <c r="P2025" i="1"/>
  <c r="P2041" i="1"/>
  <c r="P2411" i="1"/>
  <c r="P2651" i="1"/>
  <c r="P2683" i="1"/>
  <c r="P2945" i="1"/>
  <c r="P2993" i="1"/>
  <c r="P3005" i="1"/>
  <c r="P3021" i="1"/>
  <c r="P66" i="1"/>
  <c r="P67" i="1"/>
  <c r="P68" i="1"/>
  <c r="P462" i="1"/>
  <c r="P464" i="1"/>
  <c r="P612" i="1"/>
  <c r="P780" i="1"/>
  <c r="P784" i="1"/>
  <c r="P781" i="1"/>
  <c r="P785" i="1"/>
  <c r="P782" i="1"/>
  <c r="P65" i="1"/>
  <c r="P1335" i="1"/>
  <c r="P1339" i="1"/>
  <c r="P1343" i="1"/>
  <c r="P1336" i="1"/>
  <c r="P1340" i="1"/>
  <c r="P1344" i="1"/>
  <c r="P783" i="1"/>
  <c r="P1337" i="1"/>
  <c r="P1341" i="1"/>
  <c r="P1345" i="1"/>
  <c r="P1338" i="1"/>
  <c r="P1803" i="1"/>
  <c r="P1807" i="1"/>
  <c r="P2193" i="1"/>
  <c r="P2197" i="1"/>
  <c r="P2501" i="1"/>
  <c r="P1342" i="1"/>
  <c r="P1804" i="1"/>
  <c r="P1808" i="1"/>
  <c r="P2190" i="1"/>
  <c r="P2194" i="1"/>
  <c r="P2198" i="1"/>
  <c r="P2502" i="1"/>
  <c r="P2746" i="1"/>
  <c r="P1346" i="1"/>
  <c r="P1805" i="1"/>
  <c r="P1809" i="1"/>
  <c r="P2196" i="1"/>
  <c r="P2500" i="1"/>
  <c r="P2191" i="1"/>
  <c r="P2503" i="1"/>
  <c r="P2195" i="1"/>
  <c r="P1334" i="1"/>
  <c r="P1802" i="1"/>
  <c r="P2192" i="1"/>
  <c r="P2745" i="1"/>
  <c r="P1806" i="1"/>
  <c r="P106" i="1"/>
  <c r="P110" i="1"/>
  <c r="P222" i="1"/>
  <c r="P226" i="1"/>
  <c r="P230" i="1"/>
  <c r="P103" i="1"/>
  <c r="P107" i="1"/>
  <c r="P111" i="1"/>
  <c r="P219" i="1"/>
  <c r="P223" i="1"/>
  <c r="P227" i="1"/>
  <c r="P104" i="1"/>
  <c r="P108" i="1"/>
  <c r="P112" i="1"/>
  <c r="P220" i="1"/>
  <c r="P224" i="1"/>
  <c r="P228" i="1"/>
  <c r="P221" i="1"/>
  <c r="P485" i="1"/>
  <c r="P489" i="1"/>
  <c r="P493" i="1"/>
  <c r="P497" i="1"/>
  <c r="P501" i="1"/>
  <c r="P505" i="1"/>
  <c r="P509" i="1"/>
  <c r="P513" i="1"/>
  <c r="P517" i="1"/>
  <c r="P521" i="1"/>
  <c r="P525" i="1"/>
  <c r="P569" i="1"/>
  <c r="P573" i="1"/>
  <c r="P105" i="1"/>
  <c r="P225" i="1"/>
  <c r="P486" i="1"/>
  <c r="P490" i="1"/>
  <c r="P494" i="1"/>
  <c r="P498" i="1"/>
  <c r="P502" i="1"/>
  <c r="P506" i="1"/>
  <c r="P510" i="1"/>
  <c r="P514" i="1"/>
  <c r="P518" i="1"/>
  <c r="P522" i="1"/>
  <c r="P526" i="1"/>
  <c r="P570" i="1"/>
  <c r="P574" i="1"/>
  <c r="P109" i="1"/>
  <c r="P229" i="1"/>
  <c r="P487" i="1"/>
  <c r="P491" i="1"/>
  <c r="P495" i="1"/>
  <c r="P499" i="1"/>
  <c r="P503" i="1"/>
  <c r="P507" i="1"/>
  <c r="P511" i="1"/>
  <c r="P515" i="1"/>
  <c r="P519" i="1"/>
  <c r="P523" i="1"/>
  <c r="P527" i="1"/>
  <c r="P567" i="1"/>
  <c r="P571" i="1"/>
  <c r="P575" i="1"/>
  <c r="P496" i="1"/>
  <c r="P512" i="1"/>
  <c r="P576" i="1"/>
  <c r="P760" i="1"/>
  <c r="P764" i="1"/>
  <c r="P768" i="1"/>
  <c r="P852" i="1"/>
  <c r="P856" i="1"/>
  <c r="P893" i="1"/>
  <c r="P897" i="1"/>
  <c r="P901" i="1"/>
  <c r="P913" i="1"/>
  <c r="P918" i="1"/>
  <c r="P922" i="1"/>
  <c r="P484" i="1"/>
  <c r="P500" i="1"/>
  <c r="P516" i="1"/>
  <c r="P761" i="1"/>
  <c r="P765" i="1"/>
  <c r="P769" i="1"/>
  <c r="P853" i="1"/>
  <c r="P857" i="1"/>
  <c r="P894" i="1"/>
  <c r="P898" i="1"/>
  <c r="P902" i="1"/>
  <c r="P914" i="1"/>
  <c r="P919" i="1"/>
  <c r="P923" i="1"/>
  <c r="P113" i="1"/>
  <c r="P488" i="1"/>
  <c r="P504" i="1"/>
  <c r="P520" i="1"/>
  <c r="P568" i="1"/>
  <c r="P730" i="1"/>
  <c r="P758" i="1"/>
  <c r="P762" i="1"/>
  <c r="P766" i="1"/>
  <c r="P770" i="1"/>
  <c r="P850" i="1"/>
  <c r="P854" i="1"/>
  <c r="P895" i="1"/>
  <c r="P899" i="1"/>
  <c r="P903" i="1"/>
  <c r="P911" i="1"/>
  <c r="P920" i="1"/>
  <c r="P508" i="1"/>
  <c r="P572" i="1"/>
  <c r="P759" i="1"/>
  <c r="P855" i="1"/>
  <c r="P900" i="1"/>
  <c r="P1379" i="1"/>
  <c r="P1422" i="1"/>
  <c r="P1426" i="1"/>
  <c r="P1430" i="1"/>
  <c r="P1434" i="1"/>
  <c r="P524" i="1"/>
  <c r="P731" i="1"/>
  <c r="P763" i="1"/>
  <c r="P904" i="1"/>
  <c r="P1376" i="1"/>
  <c r="P1380" i="1"/>
  <c r="P1423" i="1"/>
  <c r="P1427" i="1"/>
  <c r="P1431" i="1"/>
  <c r="P1435" i="1"/>
  <c r="P767" i="1"/>
  <c r="P892" i="1"/>
  <c r="P921" i="1"/>
  <c r="P1377" i="1"/>
  <c r="P1381" i="1"/>
  <c r="P1424" i="1"/>
  <c r="P1428" i="1"/>
  <c r="P1432" i="1"/>
  <c r="P1436" i="1"/>
  <c r="P896" i="1"/>
  <c r="P1429" i="1"/>
  <c r="P1842" i="1"/>
  <c r="P1846" i="1"/>
  <c r="P1850" i="1"/>
  <c r="P1854" i="1"/>
  <c r="P1998" i="1"/>
  <c r="P2002" i="1"/>
  <c r="P2006" i="1"/>
  <c r="P2010" i="1"/>
  <c r="P2014" i="1"/>
  <c r="P2018" i="1"/>
  <c r="P2237" i="1"/>
  <c r="P2241" i="1"/>
  <c r="P2245" i="1"/>
  <c r="P2249" i="1"/>
  <c r="P2253" i="1"/>
  <c r="P2263" i="1"/>
  <c r="P2279" i="1"/>
  <c r="P2283" i="1"/>
  <c r="P2287" i="1"/>
  <c r="P2291" i="1"/>
  <c r="P2295" i="1"/>
  <c r="P2299" i="1"/>
  <c r="P2303" i="1"/>
  <c r="P2307" i="1"/>
  <c r="P2311" i="1"/>
  <c r="P2315" i="1"/>
  <c r="P2319" i="1"/>
  <c r="P2323" i="1"/>
  <c r="P2533" i="1"/>
  <c r="P2537" i="1"/>
  <c r="P2541" i="1"/>
  <c r="P2545" i="1"/>
  <c r="P2549" i="1"/>
  <c r="P2553" i="1"/>
  <c r="P2581" i="1"/>
  <c r="P2585" i="1"/>
  <c r="P2589" i="1"/>
  <c r="P2593" i="1"/>
  <c r="P2597" i="1"/>
  <c r="P2601" i="1"/>
  <c r="P2605" i="1"/>
  <c r="P2609" i="1"/>
  <c r="P2613" i="1"/>
  <c r="P2617" i="1"/>
  <c r="P2621" i="1"/>
  <c r="P2625" i="1"/>
  <c r="P2629" i="1"/>
  <c r="P2633" i="1"/>
  <c r="P2637" i="1"/>
  <c r="P851" i="1"/>
  <c r="P912" i="1"/>
  <c r="P1433" i="1"/>
  <c r="P1839" i="1"/>
  <c r="P1843" i="1"/>
  <c r="P1847" i="1"/>
  <c r="P1851" i="1"/>
  <c r="P1855" i="1"/>
  <c r="P1999" i="1"/>
  <c r="P2003" i="1"/>
  <c r="P2007" i="1"/>
  <c r="P2011" i="1"/>
  <c r="P2015" i="1"/>
  <c r="P2019" i="1"/>
  <c r="P2238" i="1"/>
  <c r="P2242" i="1"/>
  <c r="P2246" i="1"/>
  <c r="P2250" i="1"/>
  <c r="P2254" i="1"/>
  <c r="P2264" i="1"/>
  <c r="P2280" i="1"/>
  <c r="P2284" i="1"/>
  <c r="P2288" i="1"/>
  <c r="P2292" i="1"/>
  <c r="P2296" i="1"/>
  <c r="P2300" i="1"/>
  <c r="P2304" i="1"/>
  <c r="P2308" i="1"/>
  <c r="P2312" i="1"/>
  <c r="P2316" i="1"/>
  <c r="P2320" i="1"/>
  <c r="P2324" i="1"/>
  <c r="P2534" i="1"/>
  <c r="P2538" i="1"/>
  <c r="P2542" i="1"/>
  <c r="P2546" i="1"/>
  <c r="P2550" i="1"/>
  <c r="P2582" i="1"/>
  <c r="P2586" i="1"/>
  <c r="P2590" i="1"/>
  <c r="P2594" i="1"/>
  <c r="P2598" i="1"/>
  <c r="P2602" i="1"/>
  <c r="P2606" i="1"/>
  <c r="P2610" i="1"/>
  <c r="P2614" i="1"/>
  <c r="P2618" i="1"/>
  <c r="P2622" i="1"/>
  <c r="P2626" i="1"/>
  <c r="P2630" i="1"/>
  <c r="P2634" i="1"/>
  <c r="P2638" i="1"/>
  <c r="P2754" i="1"/>
  <c r="P2758" i="1"/>
  <c r="P2762" i="1"/>
  <c r="P2766" i="1"/>
  <c r="P2770" i="1"/>
  <c r="P2782" i="1"/>
  <c r="P2786" i="1"/>
  <c r="P2790" i="1"/>
  <c r="P2794" i="1"/>
  <c r="P2798" i="1"/>
  <c r="P2802" i="1"/>
  <c r="P1378" i="1"/>
  <c r="P1421" i="1"/>
  <c r="P1840" i="1"/>
  <c r="P1844" i="1"/>
  <c r="P1848" i="1"/>
  <c r="P1852" i="1"/>
  <c r="P2000" i="1"/>
  <c r="P2004" i="1"/>
  <c r="P2008" i="1"/>
  <c r="P2012" i="1"/>
  <c r="P2016" i="1"/>
  <c r="P2020" i="1"/>
  <c r="P492" i="1"/>
  <c r="P1425" i="1"/>
  <c r="P1853" i="1"/>
  <c r="P1997" i="1"/>
  <c r="P2013" i="1"/>
  <c r="P2236" i="1"/>
  <c r="P2244" i="1"/>
  <c r="P2252" i="1"/>
  <c r="P2286" i="1"/>
  <c r="P2294" i="1"/>
  <c r="P2302" i="1"/>
  <c r="P2310" i="1"/>
  <c r="P2318" i="1"/>
  <c r="P2326" i="1"/>
  <c r="P2532" i="1"/>
  <c r="P2540" i="1"/>
  <c r="P2548" i="1"/>
  <c r="P2580" i="1"/>
  <c r="P2588" i="1"/>
  <c r="P2596" i="1"/>
  <c r="P2604" i="1"/>
  <c r="P2612" i="1"/>
  <c r="P2620" i="1"/>
  <c r="P2628" i="1"/>
  <c r="P2636" i="1"/>
  <c r="P2753" i="1"/>
  <c r="P2759" i="1"/>
  <c r="P2764" i="1"/>
  <c r="P2769" i="1"/>
  <c r="P2785" i="1"/>
  <c r="P2791" i="1"/>
  <c r="P2796" i="1"/>
  <c r="P2801" i="1"/>
  <c r="P2814" i="1"/>
  <c r="P2818" i="1"/>
  <c r="P2826" i="1"/>
  <c r="P2830" i="1"/>
  <c r="P2834" i="1"/>
  <c r="P2962" i="1"/>
  <c r="P2966" i="1"/>
  <c r="P2970" i="1"/>
  <c r="P2974" i="1"/>
  <c r="P2978" i="1"/>
  <c r="P2982" i="1"/>
  <c r="P2251" i="1"/>
  <c r="P2301" i="1"/>
  <c r="P2325" i="1"/>
  <c r="P2539" i="1"/>
  <c r="P2595" i="1"/>
  <c r="P2619" i="1"/>
  <c r="P2763" i="1"/>
  <c r="P2795" i="1"/>
  <c r="P2821" i="1"/>
  <c r="P2833" i="1"/>
  <c r="P2973" i="1"/>
  <c r="P2985" i="1"/>
  <c r="P1841" i="1"/>
  <c r="P2001" i="1"/>
  <c r="P2017" i="1"/>
  <c r="P2239" i="1"/>
  <c r="P2247" i="1"/>
  <c r="P2255" i="1"/>
  <c r="P2281" i="1"/>
  <c r="P2289" i="1"/>
  <c r="P2297" i="1"/>
  <c r="P2305" i="1"/>
  <c r="P2313" i="1"/>
  <c r="P2321" i="1"/>
  <c r="P2535" i="1"/>
  <c r="P2543" i="1"/>
  <c r="P2551" i="1"/>
  <c r="P2583" i="1"/>
  <c r="P2591" i="1"/>
  <c r="P2599" i="1"/>
  <c r="P2607" i="1"/>
  <c r="P2615" i="1"/>
  <c r="P2623" i="1"/>
  <c r="P2631" i="1"/>
  <c r="P2639" i="1"/>
  <c r="P2755" i="1"/>
  <c r="P2760" i="1"/>
  <c r="P2765" i="1"/>
  <c r="P2771" i="1"/>
  <c r="P2787" i="1"/>
  <c r="P2792" i="1"/>
  <c r="P2797" i="1"/>
  <c r="P2803" i="1"/>
  <c r="P2815" i="1"/>
  <c r="P2819" i="1"/>
  <c r="P2827" i="1"/>
  <c r="P2831" i="1"/>
  <c r="P2963" i="1"/>
  <c r="P2967" i="1"/>
  <c r="P2971" i="1"/>
  <c r="P2975" i="1"/>
  <c r="P2979" i="1"/>
  <c r="P2983" i="1"/>
  <c r="P2009" i="1"/>
  <c r="P2243" i="1"/>
  <c r="P2293" i="1"/>
  <c r="P2309" i="1"/>
  <c r="P2547" i="1"/>
  <c r="P2587" i="1"/>
  <c r="P2611" i="1"/>
  <c r="P2635" i="1"/>
  <c r="P2757" i="1"/>
  <c r="P2768" i="1"/>
  <c r="P2784" i="1"/>
  <c r="P2800" i="1"/>
  <c r="P2825" i="1"/>
  <c r="P2965" i="1"/>
  <c r="P2977" i="1"/>
  <c r="P1845" i="1"/>
  <c r="P2005" i="1"/>
  <c r="P2240" i="1"/>
  <c r="P2248" i="1"/>
  <c r="P2256" i="1"/>
  <c r="P2282" i="1"/>
  <c r="P2290" i="1"/>
  <c r="P2298" i="1"/>
  <c r="P2306" i="1"/>
  <c r="P2314" i="1"/>
  <c r="P2322" i="1"/>
  <c r="P2536" i="1"/>
  <c r="P2544" i="1"/>
  <c r="P2552" i="1"/>
  <c r="P2584" i="1"/>
  <c r="P2592" i="1"/>
  <c r="P2600" i="1"/>
  <c r="P2608" i="1"/>
  <c r="P2616" i="1"/>
  <c r="P2624" i="1"/>
  <c r="P2632" i="1"/>
  <c r="P2640" i="1"/>
  <c r="P2756" i="1"/>
  <c r="P2761" i="1"/>
  <c r="P2767" i="1"/>
  <c r="P2783" i="1"/>
  <c r="P2788" i="1"/>
  <c r="P2793" i="1"/>
  <c r="P2799" i="1"/>
  <c r="P2804" i="1"/>
  <c r="P2816" i="1"/>
  <c r="P2820" i="1"/>
  <c r="P2824" i="1"/>
  <c r="P2828" i="1"/>
  <c r="P2832" i="1"/>
  <c r="P2964" i="1"/>
  <c r="P2968" i="1"/>
  <c r="P2972" i="1"/>
  <c r="P2976" i="1"/>
  <c r="P2980" i="1"/>
  <c r="P2984" i="1"/>
  <c r="P1849" i="1"/>
  <c r="P2285" i="1"/>
  <c r="P2317" i="1"/>
  <c r="P2603" i="1"/>
  <c r="P2627" i="1"/>
  <c r="P2789" i="1"/>
  <c r="P2805" i="1"/>
  <c r="P2817" i="1"/>
  <c r="P2829" i="1"/>
  <c r="P2969" i="1"/>
  <c r="P2981" i="1"/>
  <c r="J26" i="1"/>
  <c r="J86" i="1"/>
  <c r="J134" i="1"/>
  <c r="J170" i="1"/>
  <c r="J347" i="1"/>
  <c r="J391" i="1"/>
  <c r="J743" i="1"/>
  <c r="J869" i="1"/>
  <c r="J969" i="1"/>
  <c r="J27" i="1"/>
  <c r="J147" i="1"/>
  <c r="J368" i="1"/>
  <c r="J958" i="1"/>
  <c r="J1038" i="1"/>
  <c r="J1134" i="1"/>
  <c r="J1541" i="1"/>
  <c r="J1621" i="1"/>
  <c r="J2416" i="1"/>
  <c r="J310" i="1"/>
  <c r="J405" i="1"/>
  <c r="J979" i="1"/>
  <c r="J1059" i="1"/>
  <c r="J1155" i="1"/>
  <c r="J41" i="1"/>
  <c r="J295" i="1"/>
  <c r="J1556" i="1"/>
  <c r="J1622" i="1"/>
  <c r="L1812" i="1"/>
  <c r="L2327" i="1"/>
  <c r="L2779" i="1"/>
  <c r="L2513" i="1"/>
  <c r="L2909" i="1"/>
  <c r="L2209" i="1"/>
  <c r="L2329" i="1"/>
  <c r="L2214" i="1"/>
  <c r="L1896" i="1"/>
  <c r="L2346" i="1"/>
  <c r="L1878" i="1"/>
  <c r="L1831" i="1"/>
  <c r="L1404" i="1"/>
  <c r="L1893" i="1"/>
  <c r="L1408" i="1"/>
  <c r="L1395" i="1"/>
  <c r="L1442" i="1"/>
  <c r="L597" i="1"/>
  <c r="L474" i="1"/>
  <c r="L459" i="1"/>
  <c r="L330" i="1"/>
  <c r="L602" i="1"/>
  <c r="L78" i="1"/>
  <c r="L87" i="1"/>
  <c r="L2429" i="1"/>
  <c r="L2883" i="1"/>
  <c r="L2702" i="1"/>
  <c r="L3029" i="1"/>
  <c r="L2430" i="1"/>
  <c r="L2104" i="1"/>
  <c r="L2111" i="1"/>
  <c r="L2121" i="1"/>
  <c r="L1690" i="1"/>
  <c r="L2105" i="1"/>
  <c r="L1749" i="1"/>
  <c r="L1689" i="1"/>
  <c r="L1284" i="1"/>
  <c r="L1646" i="1"/>
  <c r="L1723" i="1"/>
  <c r="L1664" i="1"/>
  <c r="L1663" i="1"/>
  <c r="L1257" i="1"/>
  <c r="L1258" i="1"/>
  <c r="L1203" i="1"/>
  <c r="L1202" i="1"/>
  <c r="L444" i="1"/>
  <c r="L879" i="1"/>
  <c r="L931" i="1"/>
  <c r="L441" i="1"/>
  <c r="L436" i="1"/>
  <c r="L191" i="1"/>
  <c r="L189" i="1"/>
  <c r="P778" i="1"/>
  <c r="P1347" i="1"/>
  <c r="P779" i="1"/>
  <c r="P1810" i="1"/>
  <c r="P1814" i="1"/>
  <c r="P2201" i="1"/>
  <c r="P2505" i="1"/>
  <c r="P1811" i="1"/>
  <c r="P1815" i="1"/>
  <c r="P2202" i="1"/>
  <c r="P2506" i="1"/>
  <c r="P1812" i="1"/>
  <c r="P1816" i="1"/>
  <c r="P2204" i="1"/>
  <c r="P2508" i="1"/>
  <c r="P2203" i="1"/>
  <c r="P2199" i="1"/>
  <c r="P2849" i="1"/>
  <c r="P1813" i="1"/>
  <c r="P2200" i="1"/>
  <c r="P2504" i="1"/>
  <c r="P2507" i="1"/>
  <c r="P70" i="1"/>
  <c r="P74" i="1"/>
  <c r="P78" i="1"/>
  <c r="P82" i="1"/>
  <c r="P86" i="1"/>
  <c r="P238" i="1"/>
  <c r="P242" i="1"/>
  <c r="P71" i="1"/>
  <c r="P75" i="1"/>
  <c r="P79" i="1"/>
  <c r="P83" i="1"/>
  <c r="P87" i="1"/>
  <c r="P239" i="1"/>
  <c r="P243" i="1"/>
  <c r="P72" i="1"/>
  <c r="P76" i="1"/>
  <c r="P80" i="1"/>
  <c r="P84" i="1"/>
  <c r="P88" i="1"/>
  <c r="P240" i="1"/>
  <c r="P244" i="1"/>
  <c r="P69" i="1"/>
  <c r="P85" i="1"/>
  <c r="P237" i="1"/>
  <c r="P330" i="1"/>
  <c r="P457" i="1"/>
  <c r="P461" i="1"/>
  <c r="P465" i="1"/>
  <c r="P469" i="1"/>
  <c r="P473" i="1"/>
  <c r="P477" i="1"/>
  <c r="P73" i="1"/>
  <c r="P241" i="1"/>
  <c r="P331" i="1"/>
  <c r="P458" i="1"/>
  <c r="P466" i="1"/>
  <c r="P470" i="1"/>
  <c r="P474" i="1"/>
  <c r="P77" i="1"/>
  <c r="P245" i="1"/>
  <c r="P459" i="1"/>
  <c r="P463" i="1"/>
  <c r="P467" i="1"/>
  <c r="P471" i="1"/>
  <c r="P475" i="1"/>
  <c r="P599" i="1"/>
  <c r="P603" i="1"/>
  <c r="P81" i="1"/>
  <c r="P598" i="1"/>
  <c r="P604" i="1"/>
  <c r="P608" i="1"/>
  <c r="P676" i="1"/>
  <c r="P680" i="1"/>
  <c r="P684" i="1"/>
  <c r="P688" i="1"/>
  <c r="P700" i="1"/>
  <c r="P704" i="1"/>
  <c r="P708" i="1"/>
  <c r="P776" i="1"/>
  <c r="P863" i="1"/>
  <c r="P870" i="1"/>
  <c r="P878" i="1"/>
  <c r="P882" i="1"/>
  <c r="P468" i="1"/>
  <c r="P600" i="1"/>
  <c r="P605" i="1"/>
  <c r="P609" i="1"/>
  <c r="P677" i="1"/>
  <c r="P681" i="1"/>
  <c r="P685" i="1"/>
  <c r="P689" i="1"/>
  <c r="P701" i="1"/>
  <c r="P705" i="1"/>
  <c r="P709" i="1"/>
  <c r="P777" i="1"/>
  <c r="P864" i="1"/>
  <c r="P871" i="1"/>
  <c r="P456" i="1"/>
  <c r="P472" i="1"/>
  <c r="P596" i="1"/>
  <c r="P601" i="1"/>
  <c r="P606" i="1"/>
  <c r="P610" i="1"/>
  <c r="P678" i="1"/>
  <c r="P682" i="1"/>
  <c r="P686" i="1"/>
  <c r="P690" i="1"/>
  <c r="P698" i="1"/>
  <c r="P702" i="1"/>
  <c r="P706" i="1"/>
  <c r="P865" i="1"/>
  <c r="P868" i="1"/>
  <c r="P876" i="1"/>
  <c r="P880" i="1"/>
  <c r="P884" i="1"/>
  <c r="P597" i="1"/>
  <c r="P679" i="1"/>
  <c r="P775" i="1"/>
  <c r="P869" i="1"/>
  <c r="P1351" i="1"/>
  <c r="P1355" i="1"/>
  <c r="P1359" i="1"/>
  <c r="P1363" i="1"/>
  <c r="P1390" i="1"/>
  <c r="P1394" i="1"/>
  <c r="P1398" i="1"/>
  <c r="P1402" i="1"/>
  <c r="P1406" i="1"/>
  <c r="P1410" i="1"/>
  <c r="P1414" i="1"/>
  <c r="P1418" i="1"/>
  <c r="P1443" i="1"/>
  <c r="P1447" i="1"/>
  <c r="P1451" i="1"/>
  <c r="P460" i="1"/>
  <c r="P602" i="1"/>
  <c r="P683" i="1"/>
  <c r="P699" i="1"/>
  <c r="P1348" i="1"/>
  <c r="P1352" i="1"/>
  <c r="P1356" i="1"/>
  <c r="P1360" i="1"/>
  <c r="P1364" i="1"/>
  <c r="P1387" i="1"/>
  <c r="P1391" i="1"/>
  <c r="P1395" i="1"/>
  <c r="P1399" i="1"/>
  <c r="P1403" i="1"/>
  <c r="P1407" i="1"/>
  <c r="P1411" i="1"/>
  <c r="P1415" i="1"/>
  <c r="P1419" i="1"/>
  <c r="P1440" i="1"/>
  <c r="P1444" i="1"/>
  <c r="P1448" i="1"/>
  <c r="P476" i="1"/>
  <c r="P607" i="1"/>
  <c r="P687" i="1"/>
  <c r="P703" i="1"/>
  <c r="P877" i="1"/>
  <c r="P1349" i="1"/>
  <c r="P1353" i="1"/>
  <c r="P1357" i="1"/>
  <c r="P1361" i="1"/>
  <c r="P1388" i="1"/>
  <c r="P1392" i="1"/>
  <c r="P1396" i="1"/>
  <c r="P1400" i="1"/>
  <c r="P1404" i="1"/>
  <c r="P1408" i="1"/>
  <c r="P1412" i="1"/>
  <c r="P1416" i="1"/>
  <c r="P1420" i="1"/>
  <c r="P1441" i="1"/>
  <c r="P1445" i="1"/>
  <c r="P1449" i="1"/>
  <c r="P707" i="1"/>
  <c r="P1354" i="1"/>
  <c r="P1397" i="1"/>
  <c r="P1413" i="1"/>
  <c r="P1442" i="1"/>
  <c r="P1818" i="1"/>
  <c r="P1822" i="1"/>
  <c r="P1826" i="1"/>
  <c r="P1830" i="1"/>
  <c r="P1874" i="1"/>
  <c r="P1878" i="1"/>
  <c r="P1882" i="1"/>
  <c r="P1886" i="1"/>
  <c r="P1890" i="1"/>
  <c r="P1934" i="1"/>
  <c r="P1938" i="1"/>
  <c r="P1942" i="1"/>
  <c r="P1950" i="1"/>
  <c r="P1958" i="1"/>
  <c r="P1962" i="1"/>
  <c r="P1966" i="1"/>
  <c r="P1970" i="1"/>
  <c r="P2205" i="1"/>
  <c r="P2209" i="1"/>
  <c r="P2213" i="1"/>
  <c r="P2217" i="1"/>
  <c r="P2221" i="1"/>
  <c r="P2327" i="1"/>
  <c r="P2331" i="1"/>
  <c r="P2335" i="1"/>
  <c r="P2339" i="1"/>
  <c r="P2343" i="1"/>
  <c r="P2347" i="1"/>
  <c r="P2351" i="1"/>
  <c r="P2355" i="1"/>
  <c r="P2359" i="1"/>
  <c r="P2363" i="1"/>
  <c r="P2367" i="1"/>
  <c r="P2371" i="1"/>
  <c r="P2375" i="1"/>
  <c r="P2509" i="1"/>
  <c r="P2513" i="1"/>
  <c r="P2517" i="1"/>
  <c r="P2521" i="1"/>
  <c r="P2577" i="1"/>
  <c r="P1358" i="1"/>
  <c r="P1401" i="1"/>
  <c r="P1417" i="1"/>
  <c r="P1446" i="1"/>
  <c r="P1819" i="1"/>
  <c r="P1823" i="1"/>
  <c r="P1827" i="1"/>
  <c r="P1831" i="1"/>
  <c r="P1875" i="1"/>
  <c r="P1879" i="1"/>
  <c r="P1887" i="1"/>
  <c r="P1891" i="1"/>
  <c r="P1895" i="1"/>
  <c r="P1899" i="1"/>
  <c r="P1935" i="1"/>
  <c r="P1939" i="1"/>
  <c r="P1943" i="1"/>
  <c r="P1951" i="1"/>
  <c r="P1959" i="1"/>
  <c r="P1963" i="1"/>
  <c r="P1967" i="1"/>
  <c r="P2206" i="1"/>
  <c r="P2210" i="1"/>
  <c r="P2214" i="1"/>
  <c r="P2218" i="1"/>
  <c r="P2222" i="1"/>
  <c r="P2328" i="1"/>
  <c r="P2332" i="1"/>
  <c r="P2336" i="1"/>
  <c r="P2340" i="1"/>
  <c r="P2344" i="1"/>
  <c r="P2348" i="1"/>
  <c r="P2352" i="1"/>
  <c r="P2356" i="1"/>
  <c r="P2360" i="1"/>
  <c r="P2364" i="1"/>
  <c r="P2368" i="1"/>
  <c r="P2372" i="1"/>
  <c r="P2376" i="1"/>
  <c r="P2510" i="1"/>
  <c r="P2514" i="1"/>
  <c r="P2518" i="1"/>
  <c r="P2522" i="1"/>
  <c r="P2578" i="1"/>
  <c r="P2778" i="1"/>
  <c r="P611" i="1"/>
  <c r="P866" i="1"/>
  <c r="P1362" i="1"/>
  <c r="P1389" i="1"/>
  <c r="P1405" i="1"/>
  <c r="P1450" i="1"/>
  <c r="P1820" i="1"/>
  <c r="P1824" i="1"/>
  <c r="P1828" i="1"/>
  <c r="P1832" i="1"/>
  <c r="P1876" i="1"/>
  <c r="P1880" i="1"/>
  <c r="P1884" i="1"/>
  <c r="P1888" i="1"/>
  <c r="P1892" i="1"/>
  <c r="P1896" i="1"/>
  <c r="P1936" i="1"/>
  <c r="P1940" i="1"/>
  <c r="P1944" i="1"/>
  <c r="P1948" i="1"/>
  <c r="P1952" i="1"/>
  <c r="P1960" i="1"/>
  <c r="P1964" i="1"/>
  <c r="P1968" i="1"/>
  <c r="P1821" i="1"/>
  <c r="P1901" i="1"/>
  <c r="P1949" i="1"/>
  <c r="P1965" i="1"/>
  <c r="P2212" i="1"/>
  <c r="P2220" i="1"/>
  <c r="P2334" i="1"/>
  <c r="P2342" i="1"/>
  <c r="P2350" i="1"/>
  <c r="P2358" i="1"/>
  <c r="P2366" i="1"/>
  <c r="P2374" i="1"/>
  <c r="P2516" i="1"/>
  <c r="P2775" i="1"/>
  <c r="P2780" i="1"/>
  <c r="P2846" i="1"/>
  <c r="P2902" i="1"/>
  <c r="P2906" i="1"/>
  <c r="P2910" i="1"/>
  <c r="P2914" i="1"/>
  <c r="P2934" i="1"/>
  <c r="P1350" i="1"/>
  <c r="P1817" i="1"/>
  <c r="P1961" i="1"/>
  <c r="P2357" i="1"/>
  <c r="P2373" i="1"/>
  <c r="P2515" i="1"/>
  <c r="P2747" i="1"/>
  <c r="P2779" i="1"/>
  <c r="P2845" i="1"/>
  <c r="P2901" i="1"/>
  <c r="P2913" i="1"/>
  <c r="P1825" i="1"/>
  <c r="P1889" i="1"/>
  <c r="P1937" i="1"/>
  <c r="P1953" i="1"/>
  <c r="P1969" i="1"/>
  <c r="P2207" i="1"/>
  <c r="P2215" i="1"/>
  <c r="P2223" i="1"/>
  <c r="P2329" i="1"/>
  <c r="P2337" i="1"/>
  <c r="P2345" i="1"/>
  <c r="P2353" i="1"/>
  <c r="P2361" i="1"/>
  <c r="P2369" i="1"/>
  <c r="P2377" i="1"/>
  <c r="P2511" i="1"/>
  <c r="P2519" i="1"/>
  <c r="P2776" i="1"/>
  <c r="P2781" i="1"/>
  <c r="P2847" i="1"/>
  <c r="P2899" i="1"/>
  <c r="P2903" i="1"/>
  <c r="P2907" i="1"/>
  <c r="P2911" i="1"/>
  <c r="P2931" i="1"/>
  <c r="P2935" i="1"/>
  <c r="P1945" i="1"/>
  <c r="P2219" i="1"/>
  <c r="P2333" i="1"/>
  <c r="P2349" i="1"/>
  <c r="P2905" i="1"/>
  <c r="P691" i="1"/>
  <c r="P1393" i="1"/>
  <c r="P1829" i="1"/>
  <c r="P1877" i="1"/>
  <c r="P1893" i="1"/>
  <c r="P1941" i="1"/>
  <c r="P1957" i="1"/>
  <c r="P2208" i="1"/>
  <c r="P2216" i="1"/>
  <c r="P2224" i="1"/>
  <c r="P2330" i="1"/>
  <c r="P2338" i="1"/>
  <c r="P2346" i="1"/>
  <c r="P2354" i="1"/>
  <c r="P2362" i="1"/>
  <c r="P2370" i="1"/>
  <c r="P2378" i="1"/>
  <c r="P2512" i="1"/>
  <c r="P2520" i="1"/>
  <c r="P2576" i="1"/>
  <c r="P2777" i="1"/>
  <c r="P2848" i="1"/>
  <c r="P2900" i="1"/>
  <c r="P2904" i="1"/>
  <c r="P2908" i="1"/>
  <c r="P2912" i="1"/>
  <c r="P2932" i="1"/>
  <c r="P2936" i="1"/>
  <c r="P1409" i="1"/>
  <c r="P1897" i="1"/>
  <c r="P2211" i="1"/>
  <c r="P2341" i="1"/>
  <c r="P2365" i="1"/>
  <c r="P2579" i="1"/>
  <c r="P2909" i="1"/>
  <c r="P2933" i="1"/>
  <c r="P180" i="1"/>
  <c r="P186" i="1"/>
  <c r="P191" i="1"/>
  <c r="P195" i="1"/>
  <c r="P274" i="1"/>
  <c r="P280" i="1"/>
  <c r="P283" i="1"/>
  <c r="P285" i="1"/>
  <c r="P181" i="1"/>
  <c r="P187" i="1"/>
  <c r="P192" i="1"/>
  <c r="P196" i="1"/>
  <c r="P271" i="1"/>
  <c r="P275" i="1"/>
  <c r="P277" i="1"/>
  <c r="P281" i="1"/>
  <c r="P286" i="1"/>
  <c r="P179" i="1"/>
  <c r="P182" i="1"/>
  <c r="P184" i="1"/>
  <c r="P188" i="1"/>
  <c r="P189" i="1"/>
  <c r="P193" i="1"/>
  <c r="P272" i="1"/>
  <c r="P278" i="1"/>
  <c r="P282" i="1"/>
  <c r="P190" i="1"/>
  <c r="P421" i="1"/>
  <c r="P425" i="1"/>
  <c r="P429" i="1"/>
  <c r="P433" i="1"/>
  <c r="P437" i="1"/>
  <c r="P441" i="1"/>
  <c r="P183" i="1"/>
  <c r="P194" i="1"/>
  <c r="P273" i="1"/>
  <c r="P284" i="1"/>
  <c r="P422" i="1"/>
  <c r="P426" i="1"/>
  <c r="P430" i="1"/>
  <c r="P434" i="1"/>
  <c r="P438" i="1"/>
  <c r="P442" i="1"/>
  <c r="P444" i="1"/>
  <c r="P447" i="1"/>
  <c r="P185" i="1"/>
  <c r="P276" i="1"/>
  <c r="P423" i="1"/>
  <c r="P427" i="1"/>
  <c r="P431" i="1"/>
  <c r="P435" i="1"/>
  <c r="P439" i="1"/>
  <c r="P443" i="1"/>
  <c r="P445" i="1"/>
  <c r="P420" i="1"/>
  <c r="P436" i="1"/>
  <c r="P692" i="1"/>
  <c r="P696" i="1"/>
  <c r="P712" i="1"/>
  <c r="P832" i="1"/>
  <c r="P859" i="1"/>
  <c r="P874" i="1"/>
  <c r="P886" i="1"/>
  <c r="P890" i="1"/>
  <c r="P905" i="1"/>
  <c r="P909" i="1"/>
  <c r="P926" i="1"/>
  <c r="P929" i="1"/>
  <c r="P931" i="1"/>
  <c r="P934" i="1"/>
  <c r="P936" i="1"/>
  <c r="P940" i="1"/>
  <c r="P942" i="1"/>
  <c r="P946" i="1"/>
  <c r="P279" i="1"/>
  <c r="P424" i="1"/>
  <c r="P440" i="1"/>
  <c r="P673" i="1"/>
  <c r="P693" i="1"/>
  <c r="P697" i="1"/>
  <c r="P713" i="1"/>
  <c r="P833" i="1"/>
  <c r="P860" i="1"/>
  <c r="P867" i="1"/>
  <c r="P875" i="1"/>
  <c r="P879" i="1"/>
  <c r="P883" i="1"/>
  <c r="P887" i="1"/>
  <c r="P906" i="1"/>
  <c r="P910" i="1"/>
  <c r="P916" i="1"/>
  <c r="P927" i="1"/>
  <c r="P937" i="1"/>
  <c r="P943" i="1"/>
  <c r="P428" i="1"/>
  <c r="P674" i="1"/>
  <c r="P694" i="1"/>
  <c r="P710" i="1"/>
  <c r="P714" i="1"/>
  <c r="P861" i="1"/>
  <c r="P872" i="1"/>
  <c r="P888" i="1"/>
  <c r="P891" i="1"/>
  <c r="P907" i="1"/>
  <c r="P924" i="1"/>
  <c r="P930" i="1"/>
  <c r="P932" i="1"/>
  <c r="P938" i="1"/>
  <c r="P944" i="1"/>
  <c r="P446" i="1"/>
  <c r="P695" i="1"/>
  <c r="P711" i="1"/>
  <c r="P885" i="1"/>
  <c r="P915" i="1"/>
  <c r="P928" i="1"/>
  <c r="P939" i="1"/>
  <c r="P1203" i="1"/>
  <c r="P1207" i="1"/>
  <c r="P1211" i="1"/>
  <c r="P1215" i="1"/>
  <c r="P1218" i="1"/>
  <c r="P1223" i="1"/>
  <c r="P1226" i="1"/>
  <c r="P1230" i="1"/>
  <c r="P1235" i="1"/>
  <c r="P1239" i="1"/>
  <c r="P1243" i="1"/>
  <c r="P1247" i="1"/>
  <c r="P1251" i="1"/>
  <c r="P1255" i="1"/>
  <c r="P1258" i="1"/>
  <c r="P1261" i="1"/>
  <c r="P1265" i="1"/>
  <c r="P1270" i="1"/>
  <c r="P1273" i="1"/>
  <c r="P1276" i="1"/>
  <c r="P1280" i="1"/>
  <c r="P1284" i="1"/>
  <c r="P1288" i="1"/>
  <c r="P1292" i="1"/>
  <c r="P1296" i="1"/>
  <c r="P1635" i="1"/>
  <c r="P715" i="1"/>
  <c r="P858" i="1"/>
  <c r="P873" i="1"/>
  <c r="P889" i="1"/>
  <c r="P917" i="1"/>
  <c r="P941" i="1"/>
  <c r="P1201" i="1"/>
  <c r="P1204" i="1"/>
  <c r="P1208" i="1"/>
  <c r="P1212" i="1"/>
  <c r="P1219" i="1"/>
  <c r="P1227" i="1"/>
  <c r="P1231" i="1"/>
  <c r="P1233" i="1"/>
  <c r="P1236" i="1"/>
  <c r="P1240" i="1"/>
  <c r="P1244" i="1"/>
  <c r="P1248" i="1"/>
  <c r="P1252" i="1"/>
  <c r="P1256" i="1"/>
  <c r="P1259" i="1"/>
  <c r="P1262" i="1"/>
  <c r="P1266" i="1"/>
  <c r="P1274" i="1"/>
  <c r="P1277" i="1"/>
  <c r="P1281" i="1"/>
  <c r="P1285" i="1"/>
  <c r="P1289" i="1"/>
  <c r="P1293" i="1"/>
  <c r="P1297" i="1"/>
  <c r="P1636" i="1"/>
  <c r="P862" i="1"/>
  <c r="P908" i="1"/>
  <c r="P933" i="1"/>
  <c r="P945" i="1"/>
  <c r="P1205" i="1"/>
  <c r="P1209" i="1"/>
  <c r="P1213" i="1"/>
  <c r="P1216" i="1"/>
  <c r="P1220" i="1"/>
  <c r="P1221" i="1"/>
  <c r="P1224" i="1"/>
  <c r="P1228" i="1"/>
  <c r="P1232" i="1"/>
  <c r="P1237" i="1"/>
  <c r="P1241" i="1"/>
  <c r="P1245" i="1"/>
  <c r="P1249" i="1"/>
  <c r="P1253" i="1"/>
  <c r="P1257" i="1"/>
  <c r="P1260" i="1"/>
  <c r="P1263" i="1"/>
  <c r="P1267" i="1"/>
  <c r="P1271" i="1"/>
  <c r="P1275" i="1"/>
  <c r="P1278" i="1"/>
  <c r="P1282" i="1"/>
  <c r="P1286" i="1"/>
  <c r="P1290" i="1"/>
  <c r="P1294" i="1"/>
  <c r="P1210" i="1"/>
  <c r="P1222" i="1"/>
  <c r="P1234" i="1"/>
  <c r="P1250" i="1"/>
  <c r="P1264" i="1"/>
  <c r="P1291" i="1"/>
  <c r="P1638" i="1"/>
  <c r="P1642" i="1"/>
  <c r="P1646" i="1"/>
  <c r="P1649" i="1"/>
  <c r="P1653" i="1"/>
  <c r="P1657" i="1"/>
  <c r="P1661" i="1"/>
  <c r="P1665" i="1"/>
  <c r="P1669" i="1"/>
  <c r="P1673" i="1"/>
  <c r="P1676" i="1"/>
  <c r="P1680" i="1"/>
  <c r="P1684" i="1"/>
  <c r="P1688" i="1"/>
  <c r="P1692" i="1"/>
  <c r="P1699" i="1"/>
  <c r="P1703" i="1"/>
  <c r="P1708" i="1"/>
  <c r="P1712" i="1"/>
  <c r="P1716" i="1"/>
  <c r="P1720" i="1"/>
  <c r="P1724" i="1"/>
  <c r="P1728" i="1"/>
  <c r="P1732" i="1"/>
  <c r="P1736" i="1"/>
  <c r="P1740" i="1"/>
  <c r="P1744" i="1"/>
  <c r="P1748" i="1"/>
  <c r="P1752" i="1"/>
  <c r="P1756" i="1"/>
  <c r="P1760" i="1"/>
  <c r="P1764" i="1"/>
  <c r="P1768" i="1"/>
  <c r="P2082" i="1"/>
  <c r="P2086" i="1"/>
  <c r="P2090" i="1"/>
  <c r="P2094" i="1"/>
  <c r="P2098" i="1"/>
  <c r="P2102" i="1"/>
  <c r="P2106" i="1"/>
  <c r="P2110" i="1"/>
  <c r="P2114" i="1"/>
  <c r="P2117" i="1"/>
  <c r="P2121" i="1"/>
  <c r="P2125" i="1"/>
  <c r="P2129" i="1"/>
  <c r="P2421" i="1"/>
  <c r="P2425" i="1"/>
  <c r="P2429" i="1"/>
  <c r="P2433" i="1"/>
  <c r="P2437" i="1"/>
  <c r="P2441" i="1"/>
  <c r="P2445" i="1"/>
  <c r="P1214" i="1"/>
  <c r="P1225" i="1"/>
  <c r="P1238" i="1"/>
  <c r="P1254" i="1"/>
  <c r="P1268" i="1"/>
  <c r="P1279" i="1"/>
  <c r="P1295" i="1"/>
  <c r="P1639" i="1"/>
  <c r="P1643" i="1"/>
  <c r="P1650" i="1"/>
  <c r="P1654" i="1"/>
  <c r="P1658" i="1"/>
  <c r="P1662" i="1"/>
  <c r="P1666" i="1"/>
  <c r="P1670" i="1"/>
  <c r="P1674" i="1"/>
  <c r="P1677" i="1"/>
  <c r="P1681" i="1"/>
  <c r="P1685" i="1"/>
  <c r="P1689" i="1"/>
  <c r="P1693" i="1"/>
  <c r="P1696" i="1"/>
  <c r="P1700" i="1"/>
  <c r="P1704" i="1"/>
  <c r="P1709" i="1"/>
  <c r="P1713" i="1"/>
  <c r="P1717" i="1"/>
  <c r="P1721" i="1"/>
  <c r="P1725" i="1"/>
  <c r="P1729" i="1"/>
  <c r="P1733" i="1"/>
  <c r="P1737" i="1"/>
  <c r="P1741" i="1"/>
  <c r="P1745" i="1"/>
  <c r="P1749" i="1"/>
  <c r="P1753" i="1"/>
  <c r="P1757" i="1"/>
  <c r="P1761" i="1"/>
  <c r="P1765" i="1"/>
  <c r="P2083" i="1"/>
  <c r="P2087" i="1"/>
  <c r="P2091" i="1"/>
  <c r="P2095" i="1"/>
  <c r="P2099" i="1"/>
  <c r="P2103" i="1"/>
  <c r="P2107" i="1"/>
  <c r="P2111" i="1"/>
  <c r="P2118" i="1"/>
  <c r="P2122" i="1"/>
  <c r="P2126" i="1"/>
  <c r="P2130" i="1"/>
  <c r="P2422" i="1"/>
  <c r="P2426" i="1"/>
  <c r="P2430" i="1"/>
  <c r="P2434" i="1"/>
  <c r="P2438" i="1"/>
  <c r="P2442" i="1"/>
  <c r="P2446" i="1"/>
  <c r="P2702" i="1"/>
  <c r="P2706" i="1"/>
  <c r="P2710" i="1"/>
  <c r="P2714" i="1"/>
  <c r="P2718" i="1"/>
  <c r="P2722" i="1"/>
  <c r="P432" i="1"/>
  <c r="P675" i="1"/>
  <c r="P925" i="1"/>
  <c r="P1202" i="1"/>
  <c r="P1217" i="1"/>
  <c r="P1229" i="1"/>
  <c r="P1242" i="1"/>
  <c r="P1269" i="1"/>
  <c r="P1283" i="1"/>
  <c r="P1640" i="1"/>
  <c r="P1644" i="1"/>
  <c r="P1647" i="1"/>
  <c r="P1651" i="1"/>
  <c r="P1655" i="1"/>
  <c r="P1659" i="1"/>
  <c r="P1663" i="1"/>
  <c r="P1667" i="1"/>
  <c r="P1671" i="1"/>
  <c r="P1675" i="1"/>
  <c r="P1678" i="1"/>
  <c r="P1682" i="1"/>
  <c r="P1686" i="1"/>
  <c r="P1690" i="1"/>
  <c r="P1694" i="1"/>
  <c r="P1697" i="1"/>
  <c r="P1701" i="1"/>
  <c r="P1705" i="1"/>
  <c r="P1710" i="1"/>
  <c r="P1714" i="1"/>
  <c r="P1718" i="1"/>
  <c r="P1722" i="1"/>
  <c r="P1726" i="1"/>
  <c r="P1730" i="1"/>
  <c r="P1734" i="1"/>
  <c r="P1738" i="1"/>
  <c r="P1742" i="1"/>
  <c r="P1746" i="1"/>
  <c r="P1750" i="1"/>
  <c r="P1754" i="1"/>
  <c r="P1758" i="1"/>
  <c r="P1762" i="1"/>
  <c r="P1766" i="1"/>
  <c r="P2084" i="1"/>
  <c r="P2088" i="1"/>
  <c r="P2092" i="1"/>
  <c r="P2096" i="1"/>
  <c r="P2100" i="1"/>
  <c r="P2104" i="1"/>
  <c r="P2108" i="1"/>
  <c r="P2112" i="1"/>
  <c r="P2115" i="1"/>
  <c r="P2119" i="1"/>
  <c r="P2123" i="1"/>
  <c r="P2127" i="1"/>
  <c r="P2131" i="1"/>
  <c r="P1246" i="1"/>
  <c r="P1641" i="1"/>
  <c r="P1656" i="1"/>
  <c r="P1672" i="1"/>
  <c r="P1687" i="1"/>
  <c r="P1702" i="1"/>
  <c r="P1715" i="1"/>
  <c r="P1731" i="1"/>
  <c r="P1747" i="1"/>
  <c r="P1763" i="1"/>
  <c r="P2093" i="1"/>
  <c r="P2109" i="1"/>
  <c r="P2124" i="1"/>
  <c r="P2420" i="1"/>
  <c r="P2428" i="1"/>
  <c r="P2436" i="1"/>
  <c r="P2444" i="1"/>
  <c r="P2705" i="1"/>
  <c r="P2711" i="1"/>
  <c r="P2716" i="1"/>
  <c r="P2721" i="1"/>
  <c r="P2878" i="1"/>
  <c r="P2882" i="1"/>
  <c r="P2886" i="1"/>
  <c r="P2890" i="1"/>
  <c r="P2894" i="1"/>
  <c r="P2898" i="1"/>
  <c r="P3026" i="1"/>
  <c r="P3030" i="1"/>
  <c r="P3034" i="1"/>
  <c r="P3038" i="1"/>
  <c r="P3028" i="1"/>
  <c r="P3040" i="1"/>
  <c r="P1637" i="1"/>
  <c r="P1683" i="1"/>
  <c r="P1743" i="1"/>
  <c r="P2120" i="1"/>
  <c r="P2427" i="1"/>
  <c r="P2715" i="1"/>
  <c r="P2889" i="1"/>
  <c r="P3029" i="1"/>
  <c r="P881" i="1"/>
  <c r="P1206" i="1"/>
  <c r="P1645" i="1"/>
  <c r="P1660" i="1"/>
  <c r="P1691" i="1"/>
  <c r="P1706" i="1"/>
  <c r="P1719" i="1"/>
  <c r="P1735" i="1"/>
  <c r="P1751" i="1"/>
  <c r="P1767" i="1"/>
  <c r="P2097" i="1"/>
  <c r="P2113" i="1"/>
  <c r="P2128" i="1"/>
  <c r="P2423" i="1"/>
  <c r="P2431" i="1"/>
  <c r="P2439" i="1"/>
  <c r="P2447" i="1"/>
  <c r="P2701" i="1"/>
  <c r="P2707" i="1"/>
  <c r="P2712" i="1"/>
  <c r="P2717" i="1"/>
  <c r="P2723" i="1"/>
  <c r="P2879" i="1"/>
  <c r="P2883" i="1"/>
  <c r="P2887" i="1"/>
  <c r="P2891" i="1"/>
  <c r="P2895" i="1"/>
  <c r="P3027" i="1"/>
  <c r="P3031" i="1"/>
  <c r="P3035" i="1"/>
  <c r="P3039" i="1"/>
  <c r="P3024" i="1"/>
  <c r="P3036" i="1"/>
  <c r="P1287" i="1"/>
  <c r="P1652" i="1"/>
  <c r="P1698" i="1"/>
  <c r="P1727" i="1"/>
  <c r="P2105" i="1"/>
  <c r="P2443" i="1"/>
  <c r="P2709" i="1"/>
  <c r="P2725" i="1"/>
  <c r="P2885" i="1"/>
  <c r="P2897" i="1"/>
  <c r="P3025" i="1"/>
  <c r="P3037" i="1"/>
  <c r="P935" i="1"/>
  <c r="P1272" i="1"/>
  <c r="P1648" i="1"/>
  <c r="P1664" i="1"/>
  <c r="P1679" i="1"/>
  <c r="P1695" i="1"/>
  <c r="P1707" i="1"/>
  <c r="P1723" i="1"/>
  <c r="P1739" i="1"/>
  <c r="P1755" i="1"/>
  <c r="P2085" i="1"/>
  <c r="P2101" i="1"/>
  <c r="P2116" i="1"/>
  <c r="P2132" i="1"/>
  <c r="P2424" i="1"/>
  <c r="P2432" i="1"/>
  <c r="P2440" i="1"/>
  <c r="P2448" i="1"/>
  <c r="P2703" i="1"/>
  <c r="P2708" i="1"/>
  <c r="P2713" i="1"/>
  <c r="P2719" i="1"/>
  <c r="P2724" i="1"/>
  <c r="P2880" i="1"/>
  <c r="P2884" i="1"/>
  <c r="P2888" i="1"/>
  <c r="P2892" i="1"/>
  <c r="P2896" i="1"/>
  <c r="P3032" i="1"/>
  <c r="P1668" i="1"/>
  <c r="P1711" i="1"/>
  <c r="P1759" i="1"/>
  <c r="P2089" i="1"/>
  <c r="P2435" i="1"/>
  <c r="P2704" i="1"/>
  <c r="P2720" i="1"/>
  <c r="P2881" i="1"/>
  <c r="P2893" i="1"/>
  <c r="P3033" i="1"/>
  <c r="J460" i="1"/>
  <c r="J828" i="1"/>
  <c r="N59" i="1"/>
  <c r="N63" i="1"/>
  <c r="N60" i="1"/>
  <c r="N64" i="1"/>
  <c r="N61" i="1"/>
  <c r="N455" i="1"/>
  <c r="N246" i="1"/>
  <c r="N62" i="1"/>
  <c r="N788" i="1"/>
  <c r="N613" i="1"/>
  <c r="N789" i="1"/>
  <c r="N454" i="1"/>
  <c r="N614" i="1"/>
  <c r="N786" i="1"/>
  <c r="N1330" i="1"/>
  <c r="N1333" i="1"/>
  <c r="N787" i="1"/>
  <c r="N1331" i="1"/>
  <c r="N1332" i="1"/>
  <c r="N1799" i="1"/>
  <c r="N1800" i="1"/>
  <c r="N1801" i="1"/>
  <c r="N1798" i="1"/>
  <c r="N2184" i="1"/>
  <c r="N2188" i="1"/>
  <c r="N2181" i="1"/>
  <c r="N2185" i="1"/>
  <c r="N2189" i="1"/>
  <c r="N2182" i="1"/>
  <c r="N2186" i="1"/>
  <c r="N2183" i="1"/>
  <c r="N2187" i="1"/>
  <c r="N2491" i="1"/>
  <c r="N2495" i="1"/>
  <c r="N2499" i="1"/>
  <c r="N2743" i="1"/>
  <c r="N2851" i="1"/>
  <c r="N2488" i="1"/>
  <c r="N2492" i="1"/>
  <c r="N2496" i="1"/>
  <c r="N2744" i="1"/>
  <c r="N2852" i="1"/>
  <c r="N2489" i="1"/>
  <c r="N2493" i="1"/>
  <c r="N2497" i="1"/>
  <c r="N2741" i="1"/>
  <c r="N2490" i="1"/>
  <c r="N2494" i="1"/>
  <c r="N2498" i="1"/>
  <c r="N2742" i="1"/>
  <c r="N2850" i="1"/>
  <c r="F2200" i="1"/>
  <c r="J604" i="1"/>
  <c r="J465" i="1"/>
  <c r="L2506" i="1"/>
  <c r="L2507" i="1"/>
  <c r="L2202" i="1"/>
  <c r="L2504" i="1"/>
  <c r="L1815" i="1"/>
  <c r="L779" i="1"/>
  <c r="L2908" i="1"/>
  <c r="L2509" i="1"/>
  <c r="L2351" i="1"/>
  <c r="L2221" i="1"/>
  <c r="L2904" i="1"/>
  <c r="L2935" i="1"/>
  <c r="L2903" i="1"/>
  <c r="L2775" i="1"/>
  <c r="L2514" i="1"/>
  <c r="L2348" i="1"/>
  <c r="L2778" i="1"/>
  <c r="L2371" i="1"/>
  <c r="L2339" i="1"/>
  <c r="L2914" i="1"/>
  <c r="L2846" i="1"/>
  <c r="L2905" i="1"/>
  <c r="L2777" i="1"/>
  <c r="L2376" i="1"/>
  <c r="L2344" i="1"/>
  <c r="L2519" i="1"/>
  <c r="L2373" i="1"/>
  <c r="L2357" i="1"/>
  <c r="L2341" i="1"/>
  <c r="L2223" i="1"/>
  <c r="L2207" i="1"/>
  <c r="L1892" i="1"/>
  <c r="L1820" i="1"/>
  <c r="L2210" i="1"/>
  <c r="L1938" i="1"/>
  <c r="L1826" i="1"/>
  <c r="L1952" i="1"/>
  <c r="L1888" i="1"/>
  <c r="L2520" i="1"/>
  <c r="L2374" i="1"/>
  <c r="L2358" i="1"/>
  <c r="L2342" i="1"/>
  <c r="L2224" i="1"/>
  <c r="L2208" i="1"/>
  <c r="L1942" i="1"/>
  <c r="L1830" i="1"/>
  <c r="L1959" i="1"/>
  <c r="L1935" i="1"/>
  <c r="L1887" i="1"/>
  <c r="L1827" i="1"/>
  <c r="L1443" i="1"/>
  <c r="L1390" i="1"/>
  <c r="L1441" i="1"/>
  <c r="L1396" i="1"/>
  <c r="L1969" i="1"/>
  <c r="L1953" i="1"/>
  <c r="L1937" i="1"/>
  <c r="L1889" i="1"/>
  <c r="L1821" i="1"/>
  <c r="L1410" i="1"/>
  <c r="L1351" i="1"/>
  <c r="L1400" i="1"/>
  <c r="L869" i="1"/>
  <c r="L1440" i="1"/>
  <c r="L1407" i="1"/>
  <c r="L1391" i="1"/>
  <c r="L1356" i="1"/>
  <c r="L707" i="1"/>
  <c r="L684" i="1"/>
  <c r="L1417" i="1"/>
  <c r="L1401" i="1"/>
  <c r="L1362" i="1"/>
  <c r="L699" i="1"/>
  <c r="L475" i="1"/>
  <c r="L876" i="1"/>
  <c r="L702" i="1"/>
  <c r="L677" i="1"/>
  <c r="L463" i="1"/>
  <c r="L864" i="1"/>
  <c r="L701" i="1"/>
  <c r="L609" i="1"/>
  <c r="L882" i="1"/>
  <c r="L776" i="1"/>
  <c r="L690" i="1"/>
  <c r="L600" i="1"/>
  <c r="L70" i="1"/>
  <c r="L679" i="1"/>
  <c r="L599" i="1"/>
  <c r="L243" i="1"/>
  <c r="L598" i="1"/>
  <c r="L461" i="1"/>
  <c r="L472" i="1"/>
  <c r="L239" i="1"/>
  <c r="L245" i="1"/>
  <c r="L81" i="1"/>
  <c r="L244" i="1"/>
  <c r="L80" i="1"/>
  <c r="L83" i="1"/>
  <c r="L3032" i="1"/>
  <c r="L2720" i="1"/>
  <c r="L2704" i="1"/>
  <c r="L2421" i="1"/>
  <c r="L3024" i="1"/>
  <c r="L3039" i="1"/>
  <c r="L2895" i="1"/>
  <c r="L2879" i="1"/>
  <c r="L2711" i="1"/>
  <c r="L2434" i="1"/>
  <c r="L2714" i="1"/>
  <c r="L2441" i="1"/>
  <c r="L3034" i="1"/>
  <c r="L2894" i="1"/>
  <c r="L2878" i="1"/>
  <c r="L3025" i="1"/>
  <c r="L2885" i="1"/>
  <c r="L2717" i="1"/>
  <c r="L2701" i="1"/>
  <c r="L2422" i="1"/>
  <c r="L2435" i="1"/>
  <c r="L2131" i="1"/>
  <c r="L2115" i="1"/>
  <c r="L2100" i="1"/>
  <c r="L2084" i="1"/>
  <c r="L1710" i="1"/>
  <c r="L2122" i="1"/>
  <c r="L2107" i="1"/>
  <c r="L2091" i="1"/>
  <c r="L1754" i="1"/>
  <c r="L1694" i="1"/>
  <c r="L2117" i="1"/>
  <c r="L2102" i="1"/>
  <c r="L2086" i="1"/>
  <c r="L1734" i="1"/>
  <c r="L2448" i="1"/>
  <c r="L2432" i="1"/>
  <c r="L2132" i="1"/>
  <c r="L2116" i="1"/>
  <c r="L2101" i="1"/>
  <c r="L2085" i="1"/>
  <c r="L1714" i="1"/>
  <c r="L1761" i="1"/>
  <c r="L1745" i="1"/>
  <c r="L1729" i="1"/>
  <c r="L1713" i="1"/>
  <c r="L1700" i="1"/>
  <c r="L1685" i="1"/>
  <c r="L1670" i="1"/>
  <c r="L1654" i="1"/>
  <c r="L1639" i="1"/>
  <c r="L1764" i="1"/>
  <c r="L1748" i="1"/>
  <c r="L1732" i="1"/>
  <c r="L1716" i="1"/>
  <c r="L1703" i="1"/>
  <c r="L1688" i="1"/>
  <c r="L1673" i="1"/>
  <c r="L1657" i="1"/>
  <c r="L1642" i="1"/>
  <c r="L1767" i="1"/>
  <c r="L1751" i="1"/>
  <c r="L1735" i="1"/>
  <c r="L1719" i="1"/>
  <c r="L1706" i="1"/>
  <c r="L1691" i="1"/>
  <c r="L1660" i="1"/>
  <c r="L1645" i="1"/>
  <c r="L1288" i="1"/>
  <c r="L1675" i="1"/>
  <c r="L1659" i="1"/>
  <c r="L1644" i="1"/>
  <c r="L1286" i="1"/>
  <c r="L1267" i="1"/>
  <c r="L1253" i="1"/>
  <c r="L1237" i="1"/>
  <c r="L1224" i="1"/>
  <c r="L1213" i="1"/>
  <c r="L946" i="1"/>
  <c r="L885" i="1"/>
  <c r="L1293" i="1"/>
  <c r="L1277" i="1"/>
  <c r="L1266" i="1"/>
  <c r="L1252" i="1"/>
  <c r="L1236" i="1"/>
  <c r="L1212" i="1"/>
  <c r="L945" i="1"/>
  <c r="L1280" i="1"/>
  <c r="L1255" i="1"/>
  <c r="L1239" i="1"/>
  <c r="L1226" i="1"/>
  <c r="L1215" i="1"/>
  <c r="L942" i="1"/>
  <c r="L1295" i="1"/>
  <c r="L1279" i="1"/>
  <c r="L1268" i="1"/>
  <c r="L1254" i="1"/>
  <c r="L1238" i="1"/>
  <c r="L1225" i="1"/>
  <c r="L1214" i="1"/>
  <c r="L941" i="1"/>
  <c r="L873" i="1"/>
  <c r="L445" i="1"/>
  <c r="L944" i="1"/>
  <c r="L932" i="1"/>
  <c r="L888" i="1"/>
  <c r="L714" i="1"/>
  <c r="L435" i="1"/>
  <c r="L937" i="1"/>
  <c r="L927" i="1"/>
  <c r="L875" i="1"/>
  <c r="L713" i="1"/>
  <c r="L431" i="1"/>
  <c r="L940" i="1"/>
  <c r="L929" i="1"/>
  <c r="L905" i="1"/>
  <c r="L696" i="1"/>
  <c r="L430" i="1"/>
  <c r="L278" i="1"/>
  <c r="L447" i="1"/>
  <c r="L429" i="1"/>
  <c r="L196" i="1"/>
  <c r="L438" i="1"/>
  <c r="L283" i="1"/>
  <c r="L446" i="1"/>
  <c r="L432" i="1"/>
  <c r="L285" i="1"/>
  <c r="L192" i="1"/>
  <c r="L281" i="1"/>
  <c r="L186" i="1"/>
  <c r="L279" i="1"/>
  <c r="L190" i="1"/>
  <c r="L188" i="1"/>
  <c r="N212" i="1"/>
  <c r="N216" i="1"/>
  <c r="N209" i="1"/>
  <c r="N213" i="1"/>
  <c r="N217" i="1"/>
  <c r="N211" i="1"/>
  <c r="N531" i="1"/>
  <c r="N535" i="1"/>
  <c r="N539" i="1"/>
  <c r="N543" i="1"/>
  <c r="N547" i="1"/>
  <c r="N551" i="1"/>
  <c r="N555" i="1"/>
  <c r="N559" i="1"/>
  <c r="N563" i="1"/>
  <c r="N214" i="1"/>
  <c r="N528" i="1"/>
  <c r="N532" i="1"/>
  <c r="N536" i="1"/>
  <c r="N540" i="1"/>
  <c r="N544" i="1"/>
  <c r="N548" i="1"/>
  <c r="N552" i="1"/>
  <c r="N556" i="1"/>
  <c r="N560" i="1"/>
  <c r="N564" i="1"/>
  <c r="N215" i="1"/>
  <c r="N332" i="1"/>
  <c r="N529" i="1"/>
  <c r="N533" i="1"/>
  <c r="N537" i="1"/>
  <c r="N541" i="1"/>
  <c r="N545" i="1"/>
  <c r="N549" i="1"/>
  <c r="N553" i="1"/>
  <c r="N557" i="1"/>
  <c r="N561" i="1"/>
  <c r="N565" i="1"/>
  <c r="N210" i="1"/>
  <c r="N542" i="1"/>
  <c r="N558" i="1"/>
  <c r="N218" i="1"/>
  <c r="N530" i="1"/>
  <c r="N546" i="1"/>
  <c r="N562" i="1"/>
  <c r="N534" i="1"/>
  <c r="N550" i="1"/>
  <c r="N566" i="1"/>
  <c r="N1385" i="1"/>
  <c r="N1438" i="1"/>
  <c r="N538" i="1"/>
  <c r="N1382" i="1"/>
  <c r="N1386" i="1"/>
  <c r="N1437" i="1"/>
  <c r="N1439" i="1"/>
  <c r="N554" i="1"/>
  <c r="N1383" i="1"/>
  <c r="N1384" i="1"/>
  <c r="N2257" i="1"/>
  <c r="N2260" i="1"/>
  <c r="N2385" i="1"/>
  <c r="N2383" i="1"/>
  <c r="N2386" i="1"/>
  <c r="N2258" i="1"/>
  <c r="N2261" i="1"/>
  <c r="N2387" i="1"/>
  <c r="N2259" i="1"/>
  <c r="N2262" i="1"/>
  <c r="N2384" i="1"/>
  <c r="N2807" i="1"/>
  <c r="N2811" i="1"/>
  <c r="N2823" i="1"/>
  <c r="N2987" i="1"/>
  <c r="N2991" i="1"/>
  <c r="N2772" i="1"/>
  <c r="N2808" i="1"/>
  <c r="N2812" i="1"/>
  <c r="N2988" i="1"/>
  <c r="N2773" i="1"/>
  <c r="N2809" i="1"/>
  <c r="N2813" i="1"/>
  <c r="N2989" i="1"/>
  <c r="N2774" i="1"/>
  <c r="N2806" i="1"/>
  <c r="N2810" i="1"/>
  <c r="N2822" i="1"/>
  <c r="N2986" i="1"/>
  <c r="N2990" i="1"/>
  <c r="N2" i="1"/>
  <c r="N5" i="1"/>
  <c r="N11" i="1"/>
  <c r="N16" i="1"/>
  <c r="N27" i="1"/>
  <c r="N32" i="1"/>
  <c r="N37" i="1"/>
  <c r="N48" i="1"/>
  <c r="N53" i="1"/>
  <c r="N121" i="1"/>
  <c r="N132" i="1"/>
  <c r="N143" i="1"/>
  <c r="N148" i="1"/>
  <c r="N153" i="1"/>
  <c r="N159" i="1"/>
  <c r="N169" i="1"/>
  <c r="N175" i="1"/>
  <c r="N291" i="1"/>
  <c r="N297" i="1"/>
  <c r="N302" i="1"/>
  <c r="N307" i="1"/>
  <c r="N313" i="1"/>
  <c r="N329" i="1"/>
  <c r="N337" i="1"/>
  <c r="N342" i="1"/>
  <c r="N348" i="1"/>
  <c r="N353" i="1"/>
  <c r="N358" i="1"/>
  <c r="N7" i="1"/>
  <c r="N12" i="1"/>
  <c r="N17" i="1"/>
  <c r="N23" i="1"/>
  <c r="N28" i="1"/>
  <c r="N33" i="1"/>
  <c r="N39" i="1"/>
  <c r="N49" i="1"/>
  <c r="N55" i="1"/>
  <c r="N117" i="1"/>
  <c r="N123" i="1"/>
  <c r="N128" i="1"/>
  <c r="N139" i="1"/>
  <c r="N144" i="1"/>
  <c r="N149" i="1"/>
  <c r="N165" i="1"/>
  <c r="N171" i="1"/>
  <c r="N176" i="1"/>
  <c r="N287" i="1"/>
  <c r="N293" i="1"/>
  <c r="N303" i="1"/>
  <c r="N309" i="1"/>
  <c r="N314" i="1"/>
  <c r="N319" i="1"/>
  <c r="N325" i="1"/>
  <c r="N338" i="1"/>
  <c r="N344" i="1"/>
  <c r="N349" i="1"/>
  <c r="N354" i="1"/>
  <c r="N360" i="1"/>
  <c r="N3" i="1"/>
  <c r="N8" i="1"/>
  <c r="N13" i="1"/>
  <c r="N19" i="1"/>
  <c r="N24" i="1"/>
  <c r="N29" i="1"/>
  <c r="N35" i="1"/>
  <c r="N40" i="1"/>
  <c r="N51" i="1"/>
  <c r="N56" i="1"/>
  <c r="N119" i="1"/>
  <c r="N124" i="1"/>
  <c r="N129" i="1"/>
  <c r="N135" i="1"/>
  <c r="N145" i="1"/>
  <c r="N151" i="1"/>
  <c r="N161" i="1"/>
  <c r="N167" i="1"/>
  <c r="N172" i="1"/>
  <c r="N177" i="1"/>
  <c r="N9" i="1"/>
  <c r="N31" i="1"/>
  <c r="N52" i="1"/>
  <c r="N120" i="1"/>
  <c r="N141" i="1"/>
  <c r="N163" i="1"/>
  <c r="N295" i="1"/>
  <c r="N327" i="1"/>
  <c r="N365" i="1"/>
  <c r="N370" i="1"/>
  <c r="N381" i="1"/>
  <c r="N386" i="1"/>
  <c r="N392" i="1"/>
  <c r="N397" i="1"/>
  <c r="N402" i="1"/>
  <c r="N408" i="1"/>
  <c r="N413" i="1"/>
  <c r="N418" i="1"/>
  <c r="N15" i="1"/>
  <c r="N36" i="1"/>
  <c r="N57" i="1"/>
  <c r="N147" i="1"/>
  <c r="N289" i="1"/>
  <c r="N299" i="1"/>
  <c r="N310" i="1"/>
  <c r="N321" i="1"/>
  <c r="N340" i="1"/>
  <c r="N350" i="1"/>
  <c r="N361" i="1"/>
  <c r="N366" i="1"/>
  <c r="N372" i="1"/>
  <c r="N377" i="1"/>
  <c r="N382" i="1"/>
  <c r="N388" i="1"/>
  <c r="N393" i="1"/>
  <c r="N398" i="1"/>
  <c r="N404" i="1"/>
  <c r="N409" i="1"/>
  <c r="N414" i="1"/>
  <c r="N20" i="1"/>
  <c r="N41" i="1"/>
  <c r="N152" i="1"/>
  <c r="N173" i="1"/>
  <c r="N290" i="1"/>
  <c r="N301" i="1"/>
  <c r="N341" i="1"/>
  <c r="N352" i="1"/>
  <c r="N368" i="1"/>
  <c r="N373" i="1"/>
  <c r="N378" i="1"/>
  <c r="N394" i="1"/>
  <c r="N400" i="1"/>
  <c r="N405" i="1"/>
  <c r="N410" i="1"/>
  <c r="N416" i="1"/>
  <c r="N157" i="1"/>
  <c r="N305" i="1"/>
  <c r="N345" i="1"/>
  <c r="N374" i="1"/>
  <c r="N396" i="1"/>
  <c r="N417" i="1"/>
  <c r="N732" i="1"/>
  <c r="N736" i="1"/>
  <c r="N740" i="1"/>
  <c r="N744" i="1"/>
  <c r="N748" i="1"/>
  <c r="N752" i="1"/>
  <c r="N75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1006" i="1"/>
  <c r="N1010" i="1"/>
  <c r="N1014" i="1"/>
  <c r="N1018" i="1"/>
  <c r="N1022" i="1"/>
  <c r="N1026" i="1"/>
  <c r="N1030" i="1"/>
  <c r="N1034" i="1"/>
  <c r="N1038" i="1"/>
  <c r="N1042" i="1"/>
  <c r="N1046" i="1"/>
  <c r="N1050" i="1"/>
  <c r="N1054" i="1"/>
  <c r="N1058" i="1"/>
  <c r="N1062" i="1"/>
  <c r="N1066" i="1"/>
  <c r="N1070" i="1"/>
  <c r="N1074" i="1"/>
  <c r="N1078" i="1"/>
  <c r="N1082" i="1"/>
  <c r="N1086" i="1"/>
  <c r="N1090" i="1"/>
  <c r="N1094" i="1"/>
  <c r="N1098" i="1"/>
  <c r="N1102" i="1"/>
  <c r="N1106" i="1"/>
  <c r="N1110" i="1"/>
  <c r="N1114" i="1"/>
  <c r="N1118" i="1"/>
  <c r="N1122" i="1"/>
  <c r="N25" i="1"/>
  <c r="N315" i="1"/>
  <c r="N380" i="1"/>
  <c r="N401" i="1"/>
  <c r="N733" i="1"/>
  <c r="N737" i="1"/>
  <c r="N741" i="1"/>
  <c r="N745" i="1"/>
  <c r="N749" i="1"/>
  <c r="N753" i="1"/>
  <c r="N757" i="1"/>
  <c r="N947" i="1"/>
  <c r="N951" i="1"/>
  <c r="N955" i="1"/>
  <c r="N959" i="1"/>
  <c r="N963" i="1"/>
  <c r="N967" i="1"/>
  <c r="N971" i="1"/>
  <c r="N975" i="1"/>
  <c r="N979" i="1"/>
  <c r="N983" i="1"/>
  <c r="N987" i="1"/>
  <c r="N991" i="1"/>
  <c r="N995" i="1"/>
  <c r="N999" i="1"/>
  <c r="N1003" i="1"/>
  <c r="N1007" i="1"/>
  <c r="N1011" i="1"/>
  <c r="N1015" i="1"/>
  <c r="N1019" i="1"/>
  <c r="N1023" i="1"/>
  <c r="N1027" i="1"/>
  <c r="N1031" i="1"/>
  <c r="N1035" i="1"/>
  <c r="N1039" i="1"/>
  <c r="N1043" i="1"/>
  <c r="N1047" i="1"/>
  <c r="N1051" i="1"/>
  <c r="N1055" i="1"/>
  <c r="N1059" i="1"/>
  <c r="N1063" i="1"/>
  <c r="N1067" i="1"/>
  <c r="N1071" i="1"/>
  <c r="N1075" i="1"/>
  <c r="N1079" i="1"/>
  <c r="N1083" i="1"/>
  <c r="N1087" i="1"/>
  <c r="N1091" i="1"/>
  <c r="N1095" i="1"/>
  <c r="N1099" i="1"/>
  <c r="N1103" i="1"/>
  <c r="N1107" i="1"/>
  <c r="N1111" i="1"/>
  <c r="N1115" i="1"/>
  <c r="N1119" i="1"/>
  <c r="N1123" i="1"/>
  <c r="N1127" i="1"/>
  <c r="N1131" i="1"/>
  <c r="N1135" i="1"/>
  <c r="N1139" i="1"/>
  <c r="N1143" i="1"/>
  <c r="N1147" i="1"/>
  <c r="N1151" i="1"/>
  <c r="N1155" i="1"/>
  <c r="N1159" i="1"/>
  <c r="N1163" i="1"/>
  <c r="N1167" i="1"/>
  <c r="N1171" i="1"/>
  <c r="N47" i="1"/>
  <c r="N115" i="1"/>
  <c r="N364" i="1"/>
  <c r="N385" i="1"/>
  <c r="N406" i="1"/>
  <c r="N734" i="1"/>
  <c r="N738" i="1"/>
  <c r="N742" i="1"/>
  <c r="N746" i="1"/>
  <c r="N750" i="1"/>
  <c r="N754" i="1"/>
  <c r="N948" i="1"/>
  <c r="N952" i="1"/>
  <c r="N956" i="1"/>
  <c r="N960" i="1"/>
  <c r="N964" i="1"/>
  <c r="N968" i="1"/>
  <c r="N972" i="1"/>
  <c r="N976" i="1"/>
  <c r="N980" i="1"/>
  <c r="N984" i="1"/>
  <c r="N988" i="1"/>
  <c r="N992" i="1"/>
  <c r="N996" i="1"/>
  <c r="N1000" i="1"/>
  <c r="N1004" i="1"/>
  <c r="N1008" i="1"/>
  <c r="N1012" i="1"/>
  <c r="N1016" i="1"/>
  <c r="N1020" i="1"/>
  <c r="N1024" i="1"/>
  <c r="N1028" i="1"/>
  <c r="N1032" i="1"/>
  <c r="N1036" i="1"/>
  <c r="N1040" i="1"/>
  <c r="N1044" i="1"/>
  <c r="N1048" i="1"/>
  <c r="N1052" i="1"/>
  <c r="N1056" i="1"/>
  <c r="N1060" i="1"/>
  <c r="N1064" i="1"/>
  <c r="N1068" i="1"/>
  <c r="N1072" i="1"/>
  <c r="N1076" i="1"/>
  <c r="N1080" i="1"/>
  <c r="N1084" i="1"/>
  <c r="N1088" i="1"/>
  <c r="N1092" i="1"/>
  <c r="N1096" i="1"/>
  <c r="N1100" i="1"/>
  <c r="N1104" i="1"/>
  <c r="N1108" i="1"/>
  <c r="N1112" i="1"/>
  <c r="N1116" i="1"/>
  <c r="N1120" i="1"/>
  <c r="N1124" i="1"/>
  <c r="N1128" i="1"/>
  <c r="N1132" i="1"/>
  <c r="N1136" i="1"/>
  <c r="N1140" i="1"/>
  <c r="N1144" i="1"/>
  <c r="N1148" i="1"/>
  <c r="N1152" i="1"/>
  <c r="N1156" i="1"/>
  <c r="N1160" i="1"/>
  <c r="N1164" i="1"/>
  <c r="N390" i="1"/>
  <c r="N735" i="1"/>
  <c r="N751" i="1"/>
  <c r="N961" i="1"/>
  <c r="N977" i="1"/>
  <c r="N993" i="1"/>
  <c r="N1009" i="1"/>
  <c r="N1025" i="1"/>
  <c r="N1041" i="1"/>
  <c r="N1057" i="1"/>
  <c r="N1073" i="1"/>
  <c r="N1089" i="1"/>
  <c r="N1105" i="1"/>
  <c r="N1121" i="1"/>
  <c r="N1130" i="1"/>
  <c r="N1138" i="1"/>
  <c r="N1146" i="1"/>
  <c r="N1154" i="1"/>
  <c r="N1162" i="1"/>
  <c r="N1169" i="1"/>
  <c r="N1174" i="1"/>
  <c r="N1178" i="1"/>
  <c r="N1182" i="1"/>
  <c r="N1186" i="1"/>
  <c r="N1190" i="1"/>
  <c r="N1194" i="1"/>
  <c r="N1198" i="1"/>
  <c r="N1481" i="1"/>
  <c r="N1485" i="1"/>
  <c r="N1489" i="1"/>
  <c r="N1493" i="1"/>
  <c r="N1497" i="1"/>
  <c r="N1501" i="1"/>
  <c r="N1505" i="1"/>
  <c r="N1509" i="1"/>
  <c r="N1513" i="1"/>
  <c r="N1517" i="1"/>
  <c r="N1521" i="1"/>
  <c r="N1525" i="1"/>
  <c r="N1529" i="1"/>
  <c r="N1533" i="1"/>
  <c r="N1537" i="1"/>
  <c r="N1541" i="1"/>
  <c r="N1545" i="1"/>
  <c r="N1549" i="1"/>
  <c r="N1553" i="1"/>
  <c r="N1557" i="1"/>
  <c r="N1561" i="1"/>
  <c r="N1565" i="1"/>
  <c r="N1569" i="1"/>
  <c r="N1573" i="1"/>
  <c r="N1577" i="1"/>
  <c r="N1581" i="1"/>
  <c r="N1585" i="1"/>
  <c r="N1589" i="1"/>
  <c r="N1593" i="1"/>
  <c r="N1597" i="1"/>
  <c r="N1601" i="1"/>
  <c r="N1605" i="1"/>
  <c r="N1609" i="1"/>
  <c r="N1613" i="1"/>
  <c r="N1617" i="1"/>
  <c r="N1621" i="1"/>
  <c r="N1625" i="1"/>
  <c r="N294" i="1"/>
  <c r="N412" i="1"/>
  <c r="N739" i="1"/>
  <c r="N755" i="1"/>
  <c r="N949" i="1"/>
  <c r="N965" i="1"/>
  <c r="N981" i="1"/>
  <c r="N997" i="1"/>
  <c r="N1013" i="1"/>
  <c r="N1029" i="1"/>
  <c r="N1045" i="1"/>
  <c r="N1061" i="1"/>
  <c r="N1077" i="1"/>
  <c r="N1093" i="1"/>
  <c r="N1109" i="1"/>
  <c r="N1125" i="1"/>
  <c r="N1133" i="1"/>
  <c r="N1141" i="1"/>
  <c r="N1149" i="1"/>
  <c r="N1157" i="1"/>
  <c r="N1165" i="1"/>
  <c r="N1170" i="1"/>
  <c r="N1175" i="1"/>
  <c r="N1179" i="1"/>
  <c r="N1183" i="1"/>
  <c r="N1187" i="1"/>
  <c r="N1191" i="1"/>
  <c r="N1195" i="1"/>
  <c r="N1199" i="1"/>
  <c r="N1478" i="1"/>
  <c r="N1482" i="1"/>
  <c r="N1486" i="1"/>
  <c r="N1490" i="1"/>
  <c r="N1494" i="1"/>
  <c r="N1498" i="1"/>
  <c r="N1502" i="1"/>
  <c r="N1506" i="1"/>
  <c r="N1510" i="1"/>
  <c r="N1514" i="1"/>
  <c r="N1518" i="1"/>
  <c r="N1522" i="1"/>
  <c r="N1526" i="1"/>
  <c r="N1530" i="1"/>
  <c r="N1534" i="1"/>
  <c r="N1538" i="1"/>
  <c r="N1542" i="1"/>
  <c r="N1546" i="1"/>
  <c r="N1550" i="1"/>
  <c r="N1554" i="1"/>
  <c r="N1558" i="1"/>
  <c r="N1562" i="1"/>
  <c r="N1566" i="1"/>
  <c r="N1570" i="1"/>
  <c r="N1574" i="1"/>
  <c r="N1578" i="1"/>
  <c r="N1582" i="1"/>
  <c r="N1586" i="1"/>
  <c r="N1590" i="1"/>
  <c r="N1594" i="1"/>
  <c r="N1598" i="1"/>
  <c r="N1602" i="1"/>
  <c r="N1606" i="1"/>
  <c r="N1610" i="1"/>
  <c r="N1614" i="1"/>
  <c r="N1618" i="1"/>
  <c r="N1622" i="1"/>
  <c r="N1626" i="1"/>
  <c r="N1630" i="1"/>
  <c r="N1634" i="1"/>
  <c r="N334" i="1"/>
  <c r="N743" i="1"/>
  <c r="N953" i="1"/>
  <c r="N969" i="1"/>
  <c r="N985" i="1"/>
  <c r="N1001" i="1"/>
  <c r="N1017" i="1"/>
  <c r="N1033" i="1"/>
  <c r="N1049" i="1"/>
  <c r="N1065" i="1"/>
  <c r="N1081" i="1"/>
  <c r="N1097" i="1"/>
  <c r="N1113" i="1"/>
  <c r="N1126" i="1"/>
  <c r="N1134" i="1"/>
  <c r="N1142" i="1"/>
  <c r="N1150" i="1"/>
  <c r="N1158" i="1"/>
  <c r="N1166" i="1"/>
  <c r="N1172" i="1"/>
  <c r="N1176" i="1"/>
  <c r="N1180" i="1"/>
  <c r="N1184" i="1"/>
  <c r="N1188" i="1"/>
  <c r="N1192" i="1"/>
  <c r="N1196" i="1"/>
  <c r="N1200" i="1"/>
  <c r="N1479" i="1"/>
  <c r="N1483" i="1"/>
  <c r="N1487" i="1"/>
  <c r="N1491" i="1"/>
  <c r="N1495" i="1"/>
  <c r="N1499" i="1"/>
  <c r="N1503" i="1"/>
  <c r="N1507" i="1"/>
  <c r="N1511" i="1"/>
  <c r="N1515" i="1"/>
  <c r="N1519" i="1"/>
  <c r="N1523" i="1"/>
  <c r="N1527" i="1"/>
  <c r="N1531" i="1"/>
  <c r="N1535" i="1"/>
  <c r="N1539" i="1"/>
  <c r="N1543" i="1"/>
  <c r="N1547" i="1"/>
  <c r="N1551" i="1"/>
  <c r="N1555" i="1"/>
  <c r="N1559" i="1"/>
  <c r="N1563" i="1"/>
  <c r="N1567" i="1"/>
  <c r="N1571" i="1"/>
  <c r="N1575" i="1"/>
  <c r="N1579" i="1"/>
  <c r="N1583" i="1"/>
  <c r="N1587" i="1"/>
  <c r="N1591" i="1"/>
  <c r="N1595" i="1"/>
  <c r="N1599" i="1"/>
  <c r="N1603" i="1"/>
  <c r="N1607" i="1"/>
  <c r="N1611" i="1"/>
  <c r="N1615" i="1"/>
  <c r="N1619" i="1"/>
  <c r="N1623" i="1"/>
  <c r="N1627" i="1"/>
  <c r="N1631" i="1"/>
  <c r="N369" i="1"/>
  <c r="N957" i="1"/>
  <c r="N1021" i="1"/>
  <c r="N1085" i="1"/>
  <c r="N1137" i="1"/>
  <c r="N1168" i="1"/>
  <c r="N1185" i="1"/>
  <c r="N1480" i="1"/>
  <c r="N1496" i="1"/>
  <c r="N1512" i="1"/>
  <c r="N1528" i="1"/>
  <c r="N1544" i="1"/>
  <c r="N1560" i="1"/>
  <c r="N1576" i="1"/>
  <c r="N1592" i="1"/>
  <c r="N1608" i="1"/>
  <c r="N1624" i="1"/>
  <c r="N1633" i="1"/>
  <c r="N973" i="1"/>
  <c r="N1037" i="1"/>
  <c r="N1101" i="1"/>
  <c r="N1145" i="1"/>
  <c r="N1173" i="1"/>
  <c r="N1189" i="1"/>
  <c r="N1484" i="1"/>
  <c r="N1500" i="1"/>
  <c r="N1516" i="1"/>
  <c r="N1532" i="1"/>
  <c r="N1548" i="1"/>
  <c r="N1564" i="1"/>
  <c r="N1580" i="1"/>
  <c r="N1596" i="1"/>
  <c r="N1612" i="1"/>
  <c r="N1628" i="1"/>
  <c r="N747" i="1"/>
  <c r="N989" i="1"/>
  <c r="N1053" i="1"/>
  <c r="N1117" i="1"/>
  <c r="N1153" i="1"/>
  <c r="N1177" i="1"/>
  <c r="N1193" i="1"/>
  <c r="N1488" i="1"/>
  <c r="N1504" i="1"/>
  <c r="N1520" i="1"/>
  <c r="N1536" i="1"/>
  <c r="N1552" i="1"/>
  <c r="N1568" i="1"/>
  <c r="N1584" i="1"/>
  <c r="N1600" i="1"/>
  <c r="N1616" i="1"/>
  <c r="N1629" i="1"/>
  <c r="N1005" i="1"/>
  <c r="N1069" i="1"/>
  <c r="N1129" i="1"/>
  <c r="N1161" i="1"/>
  <c r="N1181" i="1"/>
  <c r="N1197" i="1"/>
  <c r="N1492" i="1"/>
  <c r="N1508" i="1"/>
  <c r="N1524" i="1"/>
  <c r="N1540" i="1"/>
  <c r="N1556" i="1"/>
  <c r="N1572" i="1"/>
  <c r="N1588" i="1"/>
  <c r="N1604" i="1"/>
  <c r="N1620" i="1"/>
  <c r="N1632" i="1"/>
  <c r="N1857" i="1"/>
  <c r="N1861" i="1"/>
  <c r="N1865" i="1"/>
  <c r="N1869" i="1"/>
  <c r="N1873" i="1"/>
  <c r="N1881" i="1"/>
  <c r="N1885" i="1"/>
  <c r="N1905" i="1"/>
  <c r="N1909" i="1"/>
  <c r="N1913" i="1"/>
  <c r="N1917" i="1"/>
  <c r="N1921" i="1"/>
  <c r="N1925" i="1"/>
  <c r="N1929" i="1"/>
  <c r="N1933" i="1"/>
  <c r="N1973" i="1"/>
  <c r="N1981" i="1"/>
  <c r="N2021" i="1"/>
  <c r="N2025" i="1"/>
  <c r="N2029" i="1"/>
  <c r="N2033" i="1"/>
  <c r="N2037" i="1"/>
  <c r="N2041" i="1"/>
  <c r="N2045" i="1"/>
  <c r="N2049" i="1"/>
  <c r="N2053" i="1"/>
  <c r="N2057" i="1"/>
  <c r="N2061" i="1"/>
  <c r="N2065" i="1"/>
  <c r="N2069" i="1"/>
  <c r="N2073" i="1"/>
  <c r="N2077" i="1"/>
  <c r="N2081" i="1"/>
  <c r="N2392" i="1"/>
  <c r="N2396" i="1"/>
  <c r="N2400" i="1"/>
  <c r="N2404" i="1"/>
  <c r="N2408" i="1"/>
  <c r="N2412" i="1"/>
  <c r="N2416" i="1"/>
  <c r="N1858" i="1"/>
  <c r="N1862" i="1"/>
  <c r="N1866" i="1"/>
  <c r="N1870" i="1"/>
  <c r="N1894" i="1"/>
  <c r="N1898" i="1"/>
  <c r="N1902" i="1"/>
  <c r="N1906" i="1"/>
  <c r="N1910" i="1"/>
  <c r="N1914" i="1"/>
  <c r="N1918" i="1"/>
  <c r="N1922" i="1"/>
  <c r="N1926" i="1"/>
  <c r="N1930" i="1"/>
  <c r="N1946" i="1"/>
  <c r="N1954" i="1"/>
  <c r="N1982" i="1"/>
  <c r="N2022" i="1"/>
  <c r="N2026" i="1"/>
  <c r="N2030" i="1"/>
  <c r="N2034" i="1"/>
  <c r="N2038" i="1"/>
  <c r="N2042" i="1"/>
  <c r="N2046" i="1"/>
  <c r="N2050" i="1"/>
  <c r="N2054" i="1"/>
  <c r="N2058" i="1"/>
  <c r="N2062" i="1"/>
  <c r="N2066" i="1"/>
  <c r="N2070" i="1"/>
  <c r="N2074" i="1"/>
  <c r="N2078" i="1"/>
  <c r="N1859" i="1"/>
  <c r="N1863" i="1"/>
  <c r="N1867" i="1"/>
  <c r="N1871" i="1"/>
  <c r="N1883" i="1"/>
  <c r="N1903" i="1"/>
  <c r="N1907" i="1"/>
  <c r="N1911" i="1"/>
  <c r="N1915" i="1"/>
  <c r="N1919" i="1"/>
  <c r="N1923" i="1"/>
  <c r="N1927" i="1"/>
  <c r="N1931" i="1"/>
  <c r="N1947" i="1"/>
  <c r="N1955" i="1"/>
  <c r="N1971" i="1"/>
  <c r="N1995" i="1"/>
  <c r="N2023" i="1"/>
  <c r="N2027" i="1"/>
  <c r="N2031" i="1"/>
  <c r="N2035" i="1"/>
  <c r="N2039" i="1"/>
  <c r="N2043" i="1"/>
  <c r="N2047" i="1"/>
  <c r="N2051" i="1"/>
  <c r="N2055" i="1"/>
  <c r="N2059" i="1"/>
  <c r="N2063" i="1"/>
  <c r="N2067" i="1"/>
  <c r="N2071" i="1"/>
  <c r="N2075" i="1"/>
  <c r="N2079" i="1"/>
  <c r="N2390" i="1"/>
  <c r="N2394" i="1"/>
  <c r="N2398" i="1"/>
  <c r="N2402" i="1"/>
  <c r="N2406" i="1"/>
  <c r="N2410" i="1"/>
  <c r="N2414" i="1"/>
  <c r="N2418" i="1"/>
  <c r="N1856" i="1"/>
  <c r="N1860" i="1"/>
  <c r="N1864" i="1"/>
  <c r="N1868" i="1"/>
  <c r="N1872" i="1"/>
  <c r="N1900" i="1"/>
  <c r="N1904" i="1"/>
  <c r="N1908" i="1"/>
  <c r="N1912" i="1"/>
  <c r="N1916" i="1"/>
  <c r="N1920" i="1"/>
  <c r="N1924" i="1"/>
  <c r="N1928" i="1"/>
  <c r="N1932" i="1"/>
  <c r="N1956" i="1"/>
  <c r="N1972" i="1"/>
  <c r="N1980" i="1"/>
  <c r="N1996" i="1"/>
  <c r="N2024" i="1"/>
  <c r="N2028" i="1"/>
  <c r="N2032" i="1"/>
  <c r="N2036" i="1"/>
  <c r="N2040" i="1"/>
  <c r="N2044" i="1"/>
  <c r="N2048" i="1"/>
  <c r="N2052" i="1"/>
  <c r="N2056" i="1"/>
  <c r="N2060" i="1"/>
  <c r="N2064" i="1"/>
  <c r="N2068" i="1"/>
  <c r="N2072" i="1"/>
  <c r="N2076" i="1"/>
  <c r="N2080" i="1"/>
  <c r="N2391" i="1"/>
  <c r="N2395" i="1"/>
  <c r="N2399" i="1"/>
  <c r="N2403" i="1"/>
  <c r="N2407" i="1"/>
  <c r="N2411" i="1"/>
  <c r="N2415" i="1"/>
  <c r="N2419" i="1"/>
  <c r="N2393" i="1"/>
  <c r="N2409" i="1"/>
  <c r="N2643" i="1"/>
  <c r="N2647" i="1"/>
  <c r="N2651" i="1"/>
  <c r="N2655" i="1"/>
  <c r="N2659" i="1"/>
  <c r="N2663" i="1"/>
  <c r="N2667" i="1"/>
  <c r="N2671" i="1"/>
  <c r="N2675" i="1"/>
  <c r="N2679" i="1"/>
  <c r="N2683" i="1"/>
  <c r="N2687" i="1"/>
  <c r="N2691" i="1"/>
  <c r="N2695" i="1"/>
  <c r="N2699" i="1"/>
  <c r="N2915" i="1"/>
  <c r="N2923" i="1"/>
  <c r="N2927" i="1"/>
  <c r="N2943" i="1"/>
  <c r="N2995" i="1"/>
  <c r="N2999" i="1"/>
  <c r="N3003" i="1"/>
  <c r="N3007" i="1"/>
  <c r="N3011" i="1"/>
  <c r="N3015" i="1"/>
  <c r="N3019" i="1"/>
  <c r="N3023" i="1"/>
  <c r="N2397" i="1"/>
  <c r="N2413" i="1"/>
  <c r="N2644" i="1"/>
  <c r="N2648" i="1"/>
  <c r="N2652" i="1"/>
  <c r="N2656" i="1"/>
  <c r="N2660" i="1"/>
  <c r="N2664" i="1"/>
  <c r="N2668" i="1"/>
  <c r="N2672" i="1"/>
  <c r="N2676" i="1"/>
  <c r="N2680" i="1"/>
  <c r="N2684" i="1"/>
  <c r="N2688" i="1"/>
  <c r="N2692" i="1"/>
  <c r="N2696" i="1"/>
  <c r="N2700" i="1"/>
  <c r="N2924" i="1"/>
  <c r="N2928" i="1"/>
  <c r="N2992" i="1"/>
  <c r="N2996" i="1"/>
  <c r="N3000" i="1"/>
  <c r="N3004" i="1"/>
  <c r="N3008" i="1"/>
  <c r="N3012" i="1"/>
  <c r="N3016" i="1"/>
  <c r="N3020" i="1"/>
  <c r="N2401" i="1"/>
  <c r="N2417" i="1"/>
  <c r="N2641" i="1"/>
  <c r="N2645" i="1"/>
  <c r="N2649" i="1"/>
  <c r="N2653" i="1"/>
  <c r="N2657" i="1"/>
  <c r="N2661" i="1"/>
  <c r="N2665" i="1"/>
  <c r="N2669" i="1"/>
  <c r="N2673" i="1"/>
  <c r="N2677" i="1"/>
  <c r="N2681" i="1"/>
  <c r="N2685" i="1"/>
  <c r="N2689" i="1"/>
  <c r="N2693" i="1"/>
  <c r="N2697" i="1"/>
  <c r="N2925" i="1"/>
  <c r="N2929" i="1"/>
  <c r="N2945" i="1"/>
  <c r="N2993" i="1"/>
  <c r="N2997" i="1"/>
  <c r="N3001" i="1"/>
  <c r="N3005" i="1"/>
  <c r="N3009" i="1"/>
  <c r="N3013" i="1"/>
  <c r="N3017" i="1"/>
  <c r="N3021" i="1"/>
  <c r="N2405" i="1"/>
  <c r="N2642" i="1"/>
  <c r="N2646" i="1"/>
  <c r="N2650" i="1"/>
  <c r="N2654" i="1"/>
  <c r="N2658" i="1"/>
  <c r="N2662" i="1"/>
  <c r="N2666" i="1"/>
  <c r="N2670" i="1"/>
  <c r="N2674" i="1"/>
  <c r="N2678" i="1"/>
  <c r="N2682" i="1"/>
  <c r="N2686" i="1"/>
  <c r="N2690" i="1"/>
  <c r="N2694" i="1"/>
  <c r="N2698" i="1"/>
  <c r="N2922" i="1"/>
  <c r="N2926" i="1"/>
  <c r="N2930" i="1"/>
  <c r="N2942" i="1"/>
  <c r="N2994" i="1"/>
  <c r="N2998" i="1"/>
  <c r="N3002" i="1"/>
  <c r="N3006" i="1"/>
  <c r="N3010" i="1"/>
  <c r="N3014" i="1"/>
  <c r="N3018" i="1"/>
  <c r="N3022" i="1"/>
  <c r="N419" i="1"/>
  <c r="N403" i="1"/>
  <c r="N387" i="1"/>
  <c r="N371" i="1"/>
  <c r="N355" i="1"/>
  <c r="N339" i="1"/>
  <c r="N320" i="1"/>
  <c r="N304" i="1"/>
  <c r="N150" i="1"/>
  <c r="N134" i="1"/>
  <c r="N118" i="1"/>
  <c r="N50" i="1"/>
  <c r="N34" i="1"/>
  <c r="N18" i="1"/>
  <c r="N122" i="1"/>
  <c r="N22" i="1"/>
  <c r="N415" i="1"/>
  <c r="N399" i="1"/>
  <c r="N383" i="1"/>
  <c r="N367" i="1"/>
  <c r="N351" i="1"/>
  <c r="N162" i="1"/>
  <c r="N146" i="1"/>
  <c r="N130" i="1"/>
  <c r="N114" i="1"/>
  <c r="N30" i="1"/>
  <c r="N14" i="1"/>
  <c r="N54" i="1"/>
  <c r="N411" i="1"/>
  <c r="N395" i="1"/>
  <c r="N379" i="1"/>
  <c r="N363" i="1"/>
  <c r="N347" i="1"/>
  <c r="N312" i="1"/>
  <c r="N174" i="1"/>
  <c r="N158" i="1"/>
  <c r="N142" i="1"/>
  <c r="N126" i="1"/>
  <c r="N58" i="1"/>
  <c r="N42" i="1"/>
  <c r="N26" i="1"/>
  <c r="N10" i="1"/>
  <c r="N407" i="1"/>
  <c r="N391" i="1"/>
  <c r="N375" i="1"/>
  <c r="N359" i="1"/>
  <c r="N343" i="1"/>
  <c r="N324" i="1"/>
  <c r="N308" i="1"/>
  <c r="N292" i="1"/>
  <c r="N170" i="1"/>
  <c r="N138" i="1"/>
  <c r="N38" i="1"/>
  <c r="N6" i="1"/>
  <c r="N67" i="1"/>
  <c r="N68" i="1"/>
  <c r="N65" i="1"/>
  <c r="N464" i="1"/>
  <c r="N462" i="1"/>
  <c r="N612" i="1"/>
  <c r="N780" i="1"/>
  <c r="N784" i="1"/>
  <c r="N781" i="1"/>
  <c r="N785" i="1"/>
  <c r="N782" i="1"/>
  <c r="N66" i="1"/>
  <c r="N783" i="1"/>
  <c r="N1337" i="1"/>
  <c r="N1341" i="1"/>
  <c r="N1345" i="1"/>
  <c r="N1334" i="1"/>
  <c r="N1338" i="1"/>
  <c r="N1342" i="1"/>
  <c r="N1346" i="1"/>
  <c r="N1335" i="1"/>
  <c r="N1339" i="1"/>
  <c r="N1343" i="1"/>
  <c r="N1344" i="1"/>
  <c r="N1802" i="1"/>
  <c r="N1806" i="1"/>
  <c r="N1803" i="1"/>
  <c r="N1807" i="1"/>
  <c r="N1336" i="1"/>
  <c r="N1804" i="1"/>
  <c r="N1808" i="1"/>
  <c r="N1340" i="1"/>
  <c r="N1805" i="1"/>
  <c r="N2192" i="1"/>
  <c r="N2196" i="1"/>
  <c r="N2193" i="1"/>
  <c r="N2197" i="1"/>
  <c r="N2190" i="1"/>
  <c r="N2194" i="1"/>
  <c r="N2198" i="1"/>
  <c r="N1809" i="1"/>
  <c r="N2191" i="1"/>
  <c r="N2195" i="1"/>
  <c r="N2503" i="1"/>
  <c r="N2500" i="1"/>
  <c r="N2501" i="1"/>
  <c r="N2745" i="1"/>
  <c r="N2502" i="1"/>
  <c r="N2746" i="1"/>
  <c r="N103" i="1"/>
  <c r="N107" i="1"/>
  <c r="N111" i="1"/>
  <c r="N220" i="1"/>
  <c r="N224" i="1"/>
  <c r="N228" i="1"/>
  <c r="N104" i="1"/>
  <c r="N108" i="1"/>
  <c r="N112" i="1"/>
  <c r="N221" i="1"/>
  <c r="N225" i="1"/>
  <c r="N229" i="1"/>
  <c r="N105" i="1"/>
  <c r="N109" i="1"/>
  <c r="N113" i="1"/>
  <c r="N219" i="1"/>
  <c r="N227" i="1"/>
  <c r="N487" i="1"/>
  <c r="N491" i="1"/>
  <c r="N495" i="1"/>
  <c r="N499" i="1"/>
  <c r="N503" i="1"/>
  <c r="N507" i="1"/>
  <c r="N511" i="1"/>
  <c r="N515" i="1"/>
  <c r="N519" i="1"/>
  <c r="N523" i="1"/>
  <c r="N527" i="1"/>
  <c r="N567" i="1"/>
  <c r="N571" i="1"/>
  <c r="N575" i="1"/>
  <c r="N106" i="1"/>
  <c r="N222" i="1"/>
  <c r="N230" i="1"/>
  <c r="N484" i="1"/>
  <c r="N488" i="1"/>
  <c r="N492" i="1"/>
  <c r="N496" i="1"/>
  <c r="N500" i="1"/>
  <c r="N504" i="1"/>
  <c r="N508" i="1"/>
  <c r="N512" i="1"/>
  <c r="N516" i="1"/>
  <c r="N520" i="1"/>
  <c r="N524" i="1"/>
  <c r="N568" i="1"/>
  <c r="N572" i="1"/>
  <c r="N576" i="1"/>
  <c r="N110" i="1"/>
  <c r="N223" i="1"/>
  <c r="N485" i="1"/>
  <c r="N489" i="1"/>
  <c r="N493" i="1"/>
  <c r="N497" i="1"/>
  <c r="N501" i="1"/>
  <c r="N505" i="1"/>
  <c r="N509" i="1"/>
  <c r="N513" i="1"/>
  <c r="N517" i="1"/>
  <c r="N521" i="1"/>
  <c r="N525" i="1"/>
  <c r="N569" i="1"/>
  <c r="N573" i="1"/>
  <c r="N494" i="1"/>
  <c r="N510" i="1"/>
  <c r="N526" i="1"/>
  <c r="N574" i="1"/>
  <c r="N760" i="1"/>
  <c r="N764" i="1"/>
  <c r="N768" i="1"/>
  <c r="N852" i="1"/>
  <c r="N856" i="1"/>
  <c r="N893" i="1"/>
  <c r="N897" i="1"/>
  <c r="N901" i="1"/>
  <c r="N913" i="1"/>
  <c r="N918" i="1"/>
  <c r="N922" i="1"/>
  <c r="N498" i="1"/>
  <c r="N514" i="1"/>
  <c r="N761" i="1"/>
  <c r="N765" i="1"/>
  <c r="N769" i="1"/>
  <c r="N853" i="1"/>
  <c r="N857" i="1"/>
  <c r="N894" i="1"/>
  <c r="N898" i="1"/>
  <c r="N902" i="1"/>
  <c r="N914" i="1"/>
  <c r="N919" i="1"/>
  <c r="N923" i="1"/>
  <c r="N226" i="1"/>
  <c r="N486" i="1"/>
  <c r="N502" i="1"/>
  <c r="N518" i="1"/>
  <c r="N730" i="1"/>
  <c r="N758" i="1"/>
  <c r="N762" i="1"/>
  <c r="N766" i="1"/>
  <c r="N770" i="1"/>
  <c r="N850" i="1"/>
  <c r="N854" i="1"/>
  <c r="N895" i="1"/>
  <c r="N899" i="1"/>
  <c r="N903" i="1"/>
  <c r="N911" i="1"/>
  <c r="N920" i="1"/>
  <c r="N522" i="1"/>
  <c r="N767" i="1"/>
  <c r="N892" i="1"/>
  <c r="N921" i="1"/>
  <c r="N1377" i="1"/>
  <c r="N1381" i="1"/>
  <c r="N1424" i="1"/>
  <c r="N1428" i="1"/>
  <c r="N1432" i="1"/>
  <c r="N1436" i="1"/>
  <c r="N851" i="1"/>
  <c r="N896" i="1"/>
  <c r="N912" i="1"/>
  <c r="N1378" i="1"/>
  <c r="N1421" i="1"/>
  <c r="N1425" i="1"/>
  <c r="N1429" i="1"/>
  <c r="N1433" i="1"/>
  <c r="N490" i="1"/>
  <c r="N759" i="1"/>
  <c r="N855" i="1"/>
  <c r="N900" i="1"/>
  <c r="N1379" i="1"/>
  <c r="N1422" i="1"/>
  <c r="N1426" i="1"/>
  <c r="N1430" i="1"/>
  <c r="N1434" i="1"/>
  <c r="N506" i="1"/>
  <c r="N570" i="1"/>
  <c r="N904" i="1"/>
  <c r="N1376" i="1"/>
  <c r="N1435" i="1"/>
  <c r="N731" i="1"/>
  <c r="N1380" i="1"/>
  <c r="N1423" i="1"/>
  <c r="N1427" i="1"/>
  <c r="N763" i="1"/>
  <c r="N1431" i="1"/>
  <c r="N1841" i="1"/>
  <c r="N1845" i="1"/>
  <c r="N1849" i="1"/>
  <c r="N1853" i="1"/>
  <c r="N1997" i="1"/>
  <c r="N2001" i="1"/>
  <c r="N2005" i="1"/>
  <c r="N2009" i="1"/>
  <c r="N2013" i="1"/>
  <c r="N2017" i="1"/>
  <c r="N2236" i="1"/>
  <c r="N2240" i="1"/>
  <c r="N2244" i="1"/>
  <c r="N2248" i="1"/>
  <c r="N2252" i="1"/>
  <c r="N2256" i="1"/>
  <c r="N2282" i="1"/>
  <c r="N2286" i="1"/>
  <c r="N2290" i="1"/>
  <c r="N2294" i="1"/>
  <c r="N2298" i="1"/>
  <c r="N2302" i="1"/>
  <c r="N2306" i="1"/>
  <c r="N2310" i="1"/>
  <c r="N2314" i="1"/>
  <c r="N2318" i="1"/>
  <c r="N2322" i="1"/>
  <c r="N2326" i="1"/>
  <c r="N1842" i="1"/>
  <c r="N1846" i="1"/>
  <c r="N1850" i="1"/>
  <c r="N1854" i="1"/>
  <c r="N1998" i="1"/>
  <c r="N2002" i="1"/>
  <c r="N2006" i="1"/>
  <c r="N2010" i="1"/>
  <c r="N2014" i="1"/>
  <c r="N2018" i="1"/>
  <c r="N2237" i="1"/>
  <c r="N2241" i="1"/>
  <c r="N2245" i="1"/>
  <c r="N2249" i="1"/>
  <c r="N2253" i="1"/>
  <c r="N2263" i="1"/>
  <c r="N2279" i="1"/>
  <c r="N2283" i="1"/>
  <c r="N2287" i="1"/>
  <c r="N2291" i="1"/>
  <c r="N2295" i="1"/>
  <c r="N2299" i="1"/>
  <c r="N2303" i="1"/>
  <c r="N2307" i="1"/>
  <c r="N2311" i="1"/>
  <c r="N2315" i="1"/>
  <c r="N2319" i="1"/>
  <c r="N2323" i="1"/>
  <c r="N1839" i="1"/>
  <c r="N1843" i="1"/>
  <c r="N1847" i="1"/>
  <c r="N1851" i="1"/>
  <c r="N1855" i="1"/>
  <c r="N1999" i="1"/>
  <c r="N2003" i="1"/>
  <c r="N2007" i="1"/>
  <c r="N2011" i="1"/>
  <c r="N2015" i="1"/>
  <c r="N2019" i="1"/>
  <c r="N2238" i="1"/>
  <c r="N2242" i="1"/>
  <c r="N2246" i="1"/>
  <c r="N2250" i="1"/>
  <c r="N2254" i="1"/>
  <c r="N2264" i="1"/>
  <c r="N2280" i="1"/>
  <c r="N2284" i="1"/>
  <c r="N2288" i="1"/>
  <c r="N2292" i="1"/>
  <c r="N2296" i="1"/>
  <c r="N2300" i="1"/>
  <c r="N2304" i="1"/>
  <c r="N2308" i="1"/>
  <c r="N2312" i="1"/>
  <c r="N2316" i="1"/>
  <c r="N2320" i="1"/>
  <c r="N2324" i="1"/>
  <c r="N1840" i="1"/>
  <c r="N1844" i="1"/>
  <c r="N1848" i="1"/>
  <c r="N1852" i="1"/>
  <c r="N2000" i="1"/>
  <c r="N2004" i="1"/>
  <c r="N2008" i="1"/>
  <c r="N2012" i="1"/>
  <c r="N2016" i="1"/>
  <c r="N2020" i="1"/>
  <c r="N2239" i="1"/>
  <c r="N2243" i="1"/>
  <c r="N2247" i="1"/>
  <c r="N2251" i="1"/>
  <c r="N2255" i="1"/>
  <c r="N2281" i="1"/>
  <c r="N2285" i="1"/>
  <c r="N2289" i="1"/>
  <c r="N2293" i="1"/>
  <c r="N2297" i="1"/>
  <c r="N2301" i="1"/>
  <c r="N2305" i="1"/>
  <c r="N2309" i="1"/>
  <c r="N2313" i="1"/>
  <c r="N2317" i="1"/>
  <c r="N2321" i="1"/>
  <c r="N2325" i="1"/>
  <c r="N2535" i="1"/>
  <c r="N2539" i="1"/>
  <c r="N2543" i="1"/>
  <c r="N2547" i="1"/>
  <c r="N2551" i="1"/>
  <c r="N2583" i="1"/>
  <c r="N2587" i="1"/>
  <c r="N2591" i="1"/>
  <c r="N2595" i="1"/>
  <c r="N2599" i="1"/>
  <c r="N2603" i="1"/>
  <c r="N2607" i="1"/>
  <c r="N2611" i="1"/>
  <c r="N2615" i="1"/>
  <c r="N2619" i="1"/>
  <c r="N2623" i="1"/>
  <c r="N2627" i="1"/>
  <c r="N2631" i="1"/>
  <c r="N2635" i="1"/>
  <c r="N2639" i="1"/>
  <c r="N2755" i="1"/>
  <c r="N2759" i="1"/>
  <c r="N2763" i="1"/>
  <c r="N2767" i="1"/>
  <c r="N2771" i="1"/>
  <c r="N2783" i="1"/>
  <c r="N2787" i="1"/>
  <c r="N2791" i="1"/>
  <c r="N2795" i="1"/>
  <c r="N2799" i="1"/>
  <c r="N2803" i="1"/>
  <c r="N2815" i="1"/>
  <c r="N2819" i="1"/>
  <c r="N2827" i="1"/>
  <c r="N2831" i="1"/>
  <c r="N2963" i="1"/>
  <c r="N2967" i="1"/>
  <c r="N2971" i="1"/>
  <c r="N2975" i="1"/>
  <c r="N2979" i="1"/>
  <c r="N2983" i="1"/>
  <c r="N2532" i="1"/>
  <c r="N2536" i="1"/>
  <c r="N2540" i="1"/>
  <c r="N2544" i="1"/>
  <c r="N2548" i="1"/>
  <c r="N2552" i="1"/>
  <c r="N2580" i="1"/>
  <c r="N2584" i="1"/>
  <c r="N2588" i="1"/>
  <c r="N2592" i="1"/>
  <c r="N2596" i="1"/>
  <c r="N2600" i="1"/>
  <c r="N2604" i="1"/>
  <c r="N2608" i="1"/>
  <c r="N2612" i="1"/>
  <c r="N2616" i="1"/>
  <c r="N2620" i="1"/>
  <c r="N2624" i="1"/>
  <c r="N2628" i="1"/>
  <c r="N2632" i="1"/>
  <c r="N2636" i="1"/>
  <c r="N2640" i="1"/>
  <c r="N2756" i="1"/>
  <c r="N2760" i="1"/>
  <c r="N2764" i="1"/>
  <c r="N2768" i="1"/>
  <c r="N2784" i="1"/>
  <c r="N2788" i="1"/>
  <c r="N2792" i="1"/>
  <c r="N2796" i="1"/>
  <c r="N2800" i="1"/>
  <c r="N2804" i="1"/>
  <c r="N2816" i="1"/>
  <c r="N2820" i="1"/>
  <c r="N2824" i="1"/>
  <c r="N2828" i="1"/>
  <c r="N2832" i="1"/>
  <c r="N2964" i="1"/>
  <c r="N2968" i="1"/>
  <c r="N2972" i="1"/>
  <c r="N2976" i="1"/>
  <c r="N2980" i="1"/>
  <c r="N2984" i="1"/>
  <c r="N2533" i="1"/>
  <c r="N2537" i="1"/>
  <c r="N2541" i="1"/>
  <c r="N2545" i="1"/>
  <c r="N2549" i="1"/>
  <c r="N2553" i="1"/>
  <c r="N2581" i="1"/>
  <c r="N2585" i="1"/>
  <c r="N2589" i="1"/>
  <c r="N2593" i="1"/>
  <c r="N2597" i="1"/>
  <c r="N2601" i="1"/>
  <c r="N2605" i="1"/>
  <c r="N2609" i="1"/>
  <c r="N2613" i="1"/>
  <c r="N2617" i="1"/>
  <c r="N2621" i="1"/>
  <c r="N2625" i="1"/>
  <c r="N2629" i="1"/>
  <c r="N2633" i="1"/>
  <c r="N2637" i="1"/>
  <c r="N2753" i="1"/>
  <c r="N2757" i="1"/>
  <c r="N2761" i="1"/>
  <c r="N2765" i="1"/>
  <c r="N2769" i="1"/>
  <c r="N2785" i="1"/>
  <c r="N2789" i="1"/>
  <c r="N2793" i="1"/>
  <c r="N2797" i="1"/>
  <c r="N2801" i="1"/>
  <c r="N2805" i="1"/>
  <c r="N2817" i="1"/>
  <c r="N2821" i="1"/>
  <c r="N2825" i="1"/>
  <c r="N2829" i="1"/>
  <c r="N2833" i="1"/>
  <c r="N2965" i="1"/>
  <c r="N2969" i="1"/>
  <c r="N2973" i="1"/>
  <c r="N2977" i="1"/>
  <c r="N2981" i="1"/>
  <c r="N2985" i="1"/>
  <c r="N2534" i="1"/>
  <c r="N2538" i="1"/>
  <c r="N2542" i="1"/>
  <c r="N2546" i="1"/>
  <c r="N2550" i="1"/>
  <c r="N2582" i="1"/>
  <c r="N2586" i="1"/>
  <c r="N2590" i="1"/>
  <c r="N2594" i="1"/>
  <c r="N2598" i="1"/>
  <c r="N2602" i="1"/>
  <c r="N2606" i="1"/>
  <c r="N2610" i="1"/>
  <c r="N2614" i="1"/>
  <c r="N2618" i="1"/>
  <c r="N2622" i="1"/>
  <c r="N2626" i="1"/>
  <c r="N2630" i="1"/>
  <c r="N2634" i="1"/>
  <c r="N2638" i="1"/>
  <c r="N2754" i="1"/>
  <c r="N2758" i="1"/>
  <c r="N2762" i="1"/>
  <c r="N2766" i="1"/>
  <c r="N2770" i="1"/>
  <c r="N2782" i="1"/>
  <c r="N2786" i="1"/>
  <c r="N2790" i="1"/>
  <c r="N2794" i="1"/>
  <c r="N2798" i="1"/>
  <c r="N2802" i="1"/>
  <c r="N2814" i="1"/>
  <c r="N2818" i="1"/>
  <c r="N2826" i="1"/>
  <c r="N2830" i="1"/>
  <c r="N2834" i="1"/>
  <c r="N2962" i="1"/>
  <c r="N2966" i="1"/>
  <c r="N2970" i="1"/>
  <c r="N2974" i="1"/>
  <c r="N2978" i="1"/>
  <c r="N2982" i="1"/>
  <c r="J206" i="1"/>
  <c r="J823" i="1"/>
  <c r="F2508" i="1"/>
  <c r="F2504" i="1"/>
  <c r="F1816" i="1"/>
  <c r="J238" i="1"/>
  <c r="J451" i="1"/>
  <c r="J675" i="1"/>
  <c r="J779" i="1"/>
  <c r="J1400" i="1"/>
  <c r="J1775" i="1"/>
  <c r="J1897" i="1"/>
  <c r="J2204" i="1"/>
  <c r="J589" i="1"/>
  <c r="J864" i="1"/>
  <c r="L2201" i="1"/>
  <c r="L2203" i="1"/>
  <c r="L1810" i="1"/>
  <c r="L2204" i="1"/>
  <c r="L1811" i="1"/>
  <c r="L778" i="1"/>
  <c r="L2776" i="1"/>
  <c r="L2375" i="1"/>
  <c r="L2343" i="1"/>
  <c r="L2205" i="1"/>
  <c r="L2900" i="1"/>
  <c r="L2931" i="1"/>
  <c r="L2899" i="1"/>
  <c r="L2747" i="1"/>
  <c r="L2372" i="1"/>
  <c r="L2340" i="1"/>
  <c r="L2578" i="1"/>
  <c r="L2363" i="1"/>
  <c r="L2331" i="1"/>
  <c r="L2910" i="1"/>
  <c r="L2933" i="1"/>
  <c r="L2901" i="1"/>
  <c r="L2577" i="1"/>
  <c r="L2368" i="1"/>
  <c r="L2336" i="1"/>
  <c r="L2515" i="1"/>
  <c r="L2369" i="1"/>
  <c r="L2353" i="1"/>
  <c r="L2337" i="1"/>
  <c r="L2219" i="1"/>
  <c r="L1964" i="1"/>
  <c r="L1884" i="1"/>
  <c r="L2222" i="1"/>
  <c r="L2206" i="1"/>
  <c r="L1890" i="1"/>
  <c r="L1818" i="1"/>
  <c r="L1944" i="1"/>
  <c r="L1880" i="1"/>
  <c r="L2516" i="1"/>
  <c r="L2370" i="1"/>
  <c r="L2354" i="1"/>
  <c r="L2338" i="1"/>
  <c r="L2220" i="1"/>
  <c r="L1966" i="1"/>
  <c r="L1934" i="1"/>
  <c r="L1822" i="1"/>
  <c r="L1951" i="1"/>
  <c r="L1899" i="1"/>
  <c r="L1879" i="1"/>
  <c r="L1823" i="1"/>
  <c r="L1414" i="1"/>
  <c r="L1363" i="1"/>
  <c r="L1420" i="1"/>
  <c r="L1388" i="1"/>
  <c r="L1965" i="1"/>
  <c r="L1949" i="1"/>
  <c r="L1901" i="1"/>
  <c r="L1877" i="1"/>
  <c r="L1817" i="1"/>
  <c r="L1402" i="1"/>
  <c r="L1445" i="1"/>
  <c r="L1392" i="1"/>
  <c r="L775" i="1"/>
  <c r="L1419" i="1"/>
  <c r="L1403" i="1"/>
  <c r="L1387" i="1"/>
  <c r="L1352" i="1"/>
  <c r="L689" i="1"/>
  <c r="L1450" i="1"/>
  <c r="L1413" i="1"/>
  <c r="L1397" i="1"/>
  <c r="L1358" i="1"/>
  <c r="L678" i="1"/>
  <c r="L465" i="1"/>
  <c r="L868" i="1"/>
  <c r="L698" i="1"/>
  <c r="L604" i="1"/>
  <c r="L331" i="1"/>
  <c r="L777" i="1"/>
  <c r="L686" i="1"/>
  <c r="L601" i="1"/>
  <c r="L878" i="1"/>
  <c r="L708" i="1"/>
  <c r="L685" i="1"/>
  <c r="L469" i="1"/>
  <c r="L691" i="1"/>
  <c r="L611" i="1"/>
  <c r="L473" i="1"/>
  <c r="L610" i="1"/>
  <c r="L477" i="1"/>
  <c r="L242" i="1"/>
  <c r="L468" i="1"/>
  <c r="L82" i="1"/>
  <c r="L241" i="1"/>
  <c r="L77" i="1"/>
  <c r="L240" i="1"/>
  <c r="L76" i="1"/>
  <c r="L79" i="1"/>
  <c r="L2896" i="1"/>
  <c r="L2716" i="1"/>
  <c r="L2445" i="1"/>
  <c r="L3040" i="1"/>
  <c r="L2892" i="1"/>
  <c r="L3035" i="1"/>
  <c r="L2891" i="1"/>
  <c r="L2723" i="1"/>
  <c r="L2707" i="1"/>
  <c r="L2426" i="1"/>
  <c r="L2710" i="1"/>
  <c r="L2433" i="1"/>
  <c r="L3030" i="1"/>
  <c r="L2890" i="1"/>
  <c r="L3037" i="1"/>
  <c r="L2897" i="1"/>
  <c r="L2881" i="1"/>
  <c r="L2713" i="1"/>
  <c r="L2446" i="1"/>
  <c r="L2447" i="1"/>
  <c r="L2431" i="1"/>
  <c r="L2127" i="1"/>
  <c r="L2112" i="1"/>
  <c r="L2096" i="1"/>
  <c r="L1758" i="1"/>
  <c r="L1697" i="1"/>
  <c r="L2118" i="1"/>
  <c r="L2103" i="1"/>
  <c r="L2087" i="1"/>
  <c r="L1738" i="1"/>
  <c r="L2129" i="1"/>
  <c r="L2114" i="1"/>
  <c r="L2098" i="1"/>
  <c r="L2082" i="1"/>
  <c r="L1718" i="1"/>
  <c r="L2444" i="1"/>
  <c r="L2428" i="1"/>
  <c r="L2128" i="1"/>
  <c r="L2113" i="1"/>
  <c r="L2097" i="1"/>
  <c r="L1762" i="1"/>
  <c r="L1701" i="1"/>
  <c r="L1757" i="1"/>
  <c r="L1741" i="1"/>
  <c r="L1725" i="1"/>
  <c r="L1709" i="1"/>
  <c r="L1696" i="1"/>
  <c r="L1681" i="1"/>
  <c r="L1666" i="1"/>
  <c r="L1650" i="1"/>
  <c r="L1635" i="1"/>
  <c r="L1760" i="1"/>
  <c r="L1744" i="1"/>
  <c r="L1728" i="1"/>
  <c r="L1712" i="1"/>
  <c r="L1699" i="1"/>
  <c r="L1684" i="1"/>
  <c r="L1669" i="1"/>
  <c r="L1653" i="1"/>
  <c r="L1638" i="1"/>
  <c r="L1763" i="1"/>
  <c r="L1747" i="1"/>
  <c r="L1731" i="1"/>
  <c r="L1715" i="1"/>
  <c r="L1702" i="1"/>
  <c r="L1687" i="1"/>
  <c r="L1672" i="1"/>
  <c r="L1656" i="1"/>
  <c r="L1641" i="1"/>
  <c r="L1278" i="1"/>
  <c r="L1671" i="1"/>
  <c r="L1655" i="1"/>
  <c r="L1640" i="1"/>
  <c r="L1275" i="1"/>
  <c r="L1263" i="1"/>
  <c r="L1249" i="1"/>
  <c r="L1221" i="1"/>
  <c r="L1209" i="1"/>
  <c r="L939" i="1"/>
  <c r="L711" i="1"/>
  <c r="L1289" i="1"/>
  <c r="L1274" i="1"/>
  <c r="L1262" i="1"/>
  <c r="L1248" i="1"/>
  <c r="L1233" i="1"/>
  <c r="L1208" i="1"/>
  <c r="L935" i="1"/>
  <c r="L1276" i="1"/>
  <c r="L1265" i="1"/>
  <c r="L1251" i="1"/>
  <c r="L1235" i="1"/>
  <c r="L1223" i="1"/>
  <c r="L1211" i="1"/>
  <c r="L933" i="1"/>
  <c r="L1291" i="1"/>
  <c r="L1264" i="1"/>
  <c r="L1250" i="1"/>
  <c r="L1234" i="1"/>
  <c r="L1222" i="1"/>
  <c r="L1210" i="1"/>
  <c r="L858" i="1"/>
  <c r="L437" i="1"/>
  <c r="L930" i="1"/>
  <c r="L872" i="1"/>
  <c r="L710" i="1"/>
  <c r="L425" i="1"/>
  <c r="L916" i="1"/>
  <c r="L887" i="1"/>
  <c r="L867" i="1"/>
  <c r="L697" i="1"/>
  <c r="L421" i="1"/>
  <c r="L936" i="1"/>
  <c r="L926" i="1"/>
  <c r="L890" i="1"/>
  <c r="L859" i="1"/>
  <c r="L674" i="1"/>
  <c r="L280" i="1"/>
  <c r="L423" i="1"/>
  <c r="L433" i="1"/>
  <c r="L275" i="1"/>
  <c r="L428" i="1"/>
  <c r="L282" i="1"/>
  <c r="L187" i="1"/>
  <c r="L180" i="1"/>
  <c r="L276" i="1"/>
  <c r="L184" i="1"/>
  <c r="N778" i="1"/>
  <c r="N1347" i="1"/>
  <c r="N779" i="1"/>
  <c r="N1813" i="1"/>
  <c r="N2200" i="1"/>
  <c r="N2204" i="1"/>
  <c r="N1810" i="1"/>
  <c r="N1814" i="1"/>
  <c r="N2201" i="1"/>
  <c r="N1811" i="1"/>
  <c r="N1815" i="1"/>
  <c r="N2202" i="1"/>
  <c r="N1812" i="1"/>
  <c r="N1816" i="1"/>
  <c r="N2199" i="1"/>
  <c r="N2203" i="1"/>
  <c r="N2507" i="1"/>
  <c r="N2504" i="1"/>
  <c r="N2508" i="1"/>
  <c r="N2505" i="1"/>
  <c r="N2849" i="1"/>
  <c r="N2506" i="1"/>
  <c r="N71" i="1"/>
  <c r="N75" i="1"/>
  <c r="N79" i="1"/>
  <c r="N83" i="1"/>
  <c r="N87" i="1"/>
  <c r="N240" i="1"/>
  <c r="N244" i="1"/>
  <c r="N72" i="1"/>
  <c r="N76" i="1"/>
  <c r="N80" i="1"/>
  <c r="N84" i="1"/>
  <c r="N88" i="1"/>
  <c r="N237" i="1"/>
  <c r="N241" i="1"/>
  <c r="N245" i="1"/>
  <c r="N330" i="1"/>
  <c r="N69" i="1"/>
  <c r="N73" i="1"/>
  <c r="N77" i="1"/>
  <c r="N81" i="1"/>
  <c r="N85" i="1"/>
  <c r="N70" i="1"/>
  <c r="N86" i="1"/>
  <c r="N243" i="1"/>
  <c r="N459" i="1"/>
  <c r="N463" i="1"/>
  <c r="N467" i="1"/>
  <c r="N471" i="1"/>
  <c r="N475" i="1"/>
  <c r="N74" i="1"/>
  <c r="N238" i="1"/>
  <c r="N331" i="1"/>
  <c r="N456" i="1"/>
  <c r="N460" i="1"/>
  <c r="N468" i="1"/>
  <c r="N472" i="1"/>
  <c r="N476" i="1"/>
  <c r="N596" i="1"/>
  <c r="N600" i="1"/>
  <c r="N604" i="1"/>
  <c r="N78" i="1"/>
  <c r="N239" i="1"/>
  <c r="N457" i="1"/>
  <c r="N461" i="1"/>
  <c r="N465" i="1"/>
  <c r="N469" i="1"/>
  <c r="N473" i="1"/>
  <c r="N477" i="1"/>
  <c r="N82" i="1"/>
  <c r="N242" i="1"/>
  <c r="N598" i="1"/>
  <c r="N603" i="1"/>
  <c r="N608" i="1"/>
  <c r="N676" i="1"/>
  <c r="N680" i="1"/>
  <c r="N684" i="1"/>
  <c r="N688" i="1"/>
  <c r="N700" i="1"/>
  <c r="N704" i="1"/>
  <c r="N708" i="1"/>
  <c r="N776" i="1"/>
  <c r="N863" i="1"/>
  <c r="N870" i="1"/>
  <c r="N878" i="1"/>
  <c r="N882" i="1"/>
  <c r="N466" i="1"/>
  <c r="N599" i="1"/>
  <c r="N605" i="1"/>
  <c r="N609" i="1"/>
  <c r="N677" i="1"/>
  <c r="N681" i="1"/>
  <c r="N685" i="1"/>
  <c r="N689" i="1"/>
  <c r="N701" i="1"/>
  <c r="N705" i="1"/>
  <c r="N709" i="1"/>
  <c r="N777" i="1"/>
  <c r="N864" i="1"/>
  <c r="N871" i="1"/>
  <c r="N470" i="1"/>
  <c r="N601" i="1"/>
  <c r="N606" i="1"/>
  <c r="N610" i="1"/>
  <c r="N678" i="1"/>
  <c r="N682" i="1"/>
  <c r="N686" i="1"/>
  <c r="N690" i="1"/>
  <c r="N698" i="1"/>
  <c r="N702" i="1"/>
  <c r="N706" i="1"/>
  <c r="N865" i="1"/>
  <c r="N868" i="1"/>
  <c r="N876" i="1"/>
  <c r="N880" i="1"/>
  <c r="N884" i="1"/>
  <c r="N458" i="1"/>
  <c r="N607" i="1"/>
  <c r="N687" i="1"/>
  <c r="N703" i="1"/>
  <c r="N877" i="1"/>
  <c r="N1349" i="1"/>
  <c r="N1353" i="1"/>
  <c r="N1357" i="1"/>
  <c r="N1361" i="1"/>
  <c r="N1388" i="1"/>
  <c r="N1392" i="1"/>
  <c r="N1396" i="1"/>
  <c r="N1400" i="1"/>
  <c r="N1404" i="1"/>
  <c r="N1408" i="1"/>
  <c r="N1412" i="1"/>
  <c r="N1416" i="1"/>
  <c r="N1420" i="1"/>
  <c r="N1441" i="1"/>
  <c r="N1445" i="1"/>
  <c r="N1449" i="1"/>
  <c r="N474" i="1"/>
  <c r="N611" i="1"/>
  <c r="N691" i="1"/>
  <c r="N707" i="1"/>
  <c r="N866" i="1"/>
  <c r="N1350" i="1"/>
  <c r="N1354" i="1"/>
  <c r="N1358" i="1"/>
  <c r="N1362" i="1"/>
  <c r="N1389" i="1"/>
  <c r="N1393" i="1"/>
  <c r="N1397" i="1"/>
  <c r="N1401" i="1"/>
  <c r="N1405" i="1"/>
  <c r="N1409" i="1"/>
  <c r="N1413" i="1"/>
  <c r="N1417" i="1"/>
  <c r="N1442" i="1"/>
  <c r="N1446" i="1"/>
  <c r="N1450" i="1"/>
  <c r="N597" i="1"/>
  <c r="N679" i="1"/>
  <c r="N775" i="1"/>
  <c r="N869" i="1"/>
  <c r="N1351" i="1"/>
  <c r="N1355" i="1"/>
  <c r="N1359" i="1"/>
  <c r="N1363" i="1"/>
  <c r="N1390" i="1"/>
  <c r="N1394" i="1"/>
  <c r="N1398" i="1"/>
  <c r="N1402" i="1"/>
  <c r="N1406" i="1"/>
  <c r="N1410" i="1"/>
  <c r="N1414" i="1"/>
  <c r="N1418" i="1"/>
  <c r="N1443" i="1"/>
  <c r="N1447" i="1"/>
  <c r="N1451" i="1"/>
  <c r="N1360" i="1"/>
  <c r="N1387" i="1"/>
  <c r="N1403" i="1"/>
  <c r="N1419" i="1"/>
  <c r="N1448" i="1"/>
  <c r="N602" i="1"/>
  <c r="N1348" i="1"/>
  <c r="N1364" i="1"/>
  <c r="N1391" i="1"/>
  <c r="N1407" i="1"/>
  <c r="N683" i="1"/>
  <c r="N1352" i="1"/>
  <c r="N1395" i="1"/>
  <c r="N1411" i="1"/>
  <c r="N1440" i="1"/>
  <c r="N699" i="1"/>
  <c r="N1356" i="1"/>
  <c r="N1399" i="1"/>
  <c r="N1415" i="1"/>
  <c r="N1444" i="1"/>
  <c r="N1817" i="1"/>
  <c r="N1821" i="1"/>
  <c r="N1825" i="1"/>
  <c r="N1829" i="1"/>
  <c r="N1877" i="1"/>
  <c r="N1889" i="1"/>
  <c r="N1893" i="1"/>
  <c r="N1897" i="1"/>
  <c r="N1901" i="1"/>
  <c r="N1937" i="1"/>
  <c r="N1941" i="1"/>
  <c r="N1945" i="1"/>
  <c r="N1949" i="1"/>
  <c r="N1953" i="1"/>
  <c r="N1957" i="1"/>
  <c r="N1961" i="1"/>
  <c r="N1965" i="1"/>
  <c r="N1969" i="1"/>
  <c r="N2208" i="1"/>
  <c r="N2212" i="1"/>
  <c r="N2216" i="1"/>
  <c r="N2220" i="1"/>
  <c r="N2224" i="1"/>
  <c r="N2330" i="1"/>
  <c r="N2334" i="1"/>
  <c r="N2338" i="1"/>
  <c r="N2342" i="1"/>
  <c r="N2346" i="1"/>
  <c r="N2350" i="1"/>
  <c r="N2354" i="1"/>
  <c r="N2358" i="1"/>
  <c r="N2362" i="1"/>
  <c r="N2366" i="1"/>
  <c r="N2370" i="1"/>
  <c r="N2374" i="1"/>
  <c r="N2378" i="1"/>
  <c r="N1818" i="1"/>
  <c r="N1822" i="1"/>
  <c r="N1826" i="1"/>
  <c r="N1830" i="1"/>
  <c r="N1874" i="1"/>
  <c r="N1878" i="1"/>
  <c r="N1882" i="1"/>
  <c r="N1886" i="1"/>
  <c r="N1890" i="1"/>
  <c r="N1934" i="1"/>
  <c r="N1938" i="1"/>
  <c r="N1942" i="1"/>
  <c r="N1950" i="1"/>
  <c r="N1958" i="1"/>
  <c r="N1962" i="1"/>
  <c r="N1966" i="1"/>
  <c r="N1970" i="1"/>
  <c r="N2205" i="1"/>
  <c r="N2209" i="1"/>
  <c r="N2213" i="1"/>
  <c r="N2217" i="1"/>
  <c r="N2221" i="1"/>
  <c r="N2327" i="1"/>
  <c r="N2331" i="1"/>
  <c r="N2335" i="1"/>
  <c r="N2339" i="1"/>
  <c r="N2343" i="1"/>
  <c r="N2347" i="1"/>
  <c r="N2351" i="1"/>
  <c r="N2355" i="1"/>
  <c r="N2359" i="1"/>
  <c r="N2363" i="1"/>
  <c r="N2367" i="1"/>
  <c r="N2371" i="1"/>
  <c r="N2375" i="1"/>
  <c r="N1819" i="1"/>
  <c r="N1823" i="1"/>
  <c r="N1827" i="1"/>
  <c r="N1831" i="1"/>
  <c r="N1875" i="1"/>
  <c r="N1879" i="1"/>
  <c r="N1887" i="1"/>
  <c r="N1891" i="1"/>
  <c r="N1895" i="1"/>
  <c r="N1899" i="1"/>
  <c r="N1935" i="1"/>
  <c r="N1939" i="1"/>
  <c r="N1943" i="1"/>
  <c r="N1951" i="1"/>
  <c r="N1959" i="1"/>
  <c r="N1963" i="1"/>
  <c r="N1967" i="1"/>
  <c r="N2206" i="1"/>
  <c r="N2210" i="1"/>
  <c r="N2214" i="1"/>
  <c r="N2218" i="1"/>
  <c r="N2222" i="1"/>
  <c r="N2328" i="1"/>
  <c r="N2332" i="1"/>
  <c r="N2336" i="1"/>
  <c r="N2340" i="1"/>
  <c r="N2344" i="1"/>
  <c r="N2348" i="1"/>
  <c r="N2352" i="1"/>
  <c r="N2356" i="1"/>
  <c r="N2360" i="1"/>
  <c r="N2364" i="1"/>
  <c r="N2368" i="1"/>
  <c r="N2372" i="1"/>
  <c r="N2376" i="1"/>
  <c r="N1820" i="1"/>
  <c r="N1824" i="1"/>
  <c r="N1828" i="1"/>
  <c r="N1832" i="1"/>
  <c r="N1876" i="1"/>
  <c r="N1880" i="1"/>
  <c r="N1884" i="1"/>
  <c r="N1888" i="1"/>
  <c r="N1892" i="1"/>
  <c r="N1896" i="1"/>
  <c r="N1936" i="1"/>
  <c r="N1940" i="1"/>
  <c r="N1944" i="1"/>
  <c r="N1948" i="1"/>
  <c r="N1952" i="1"/>
  <c r="N1960" i="1"/>
  <c r="N1964" i="1"/>
  <c r="N1968" i="1"/>
  <c r="N2207" i="1"/>
  <c r="N2211" i="1"/>
  <c r="N2215" i="1"/>
  <c r="N2219" i="1"/>
  <c r="N2223" i="1"/>
  <c r="N2329" i="1"/>
  <c r="N2333" i="1"/>
  <c r="N2337" i="1"/>
  <c r="N2341" i="1"/>
  <c r="N2345" i="1"/>
  <c r="N2349" i="1"/>
  <c r="N2353" i="1"/>
  <c r="N2357" i="1"/>
  <c r="N2361" i="1"/>
  <c r="N2365" i="1"/>
  <c r="N2369" i="1"/>
  <c r="N2373" i="1"/>
  <c r="N2377" i="1"/>
  <c r="N2511" i="1"/>
  <c r="N2515" i="1"/>
  <c r="N2519" i="1"/>
  <c r="N2579" i="1"/>
  <c r="N2747" i="1"/>
  <c r="N2775" i="1"/>
  <c r="N2779" i="1"/>
  <c r="N2847" i="1"/>
  <c r="N2899" i="1"/>
  <c r="N2903" i="1"/>
  <c r="N2907" i="1"/>
  <c r="N2911" i="1"/>
  <c r="N2931" i="1"/>
  <c r="N2935" i="1"/>
  <c r="N2512" i="1"/>
  <c r="N2516" i="1"/>
  <c r="N2520" i="1"/>
  <c r="N2576" i="1"/>
  <c r="N2776" i="1"/>
  <c r="N2780" i="1"/>
  <c r="N2848" i="1"/>
  <c r="N2900" i="1"/>
  <c r="N2904" i="1"/>
  <c r="N2908" i="1"/>
  <c r="N2912" i="1"/>
  <c r="N2932" i="1"/>
  <c r="N2936" i="1"/>
  <c r="N2509" i="1"/>
  <c r="N2513" i="1"/>
  <c r="N2517" i="1"/>
  <c r="N2521" i="1"/>
  <c r="N2577" i="1"/>
  <c r="N2777" i="1"/>
  <c r="N2781" i="1"/>
  <c r="N2845" i="1"/>
  <c r="N2901" i="1"/>
  <c r="N2905" i="1"/>
  <c r="N2909" i="1"/>
  <c r="N2913" i="1"/>
  <c r="N2933" i="1"/>
  <c r="N2510" i="1"/>
  <c r="N2514" i="1"/>
  <c r="N2518" i="1"/>
  <c r="N2522" i="1"/>
  <c r="N2578" i="1"/>
  <c r="N2778" i="1"/>
  <c r="N2846" i="1"/>
  <c r="N2902" i="1"/>
  <c r="N2906" i="1"/>
  <c r="N2910" i="1"/>
  <c r="N2914" i="1"/>
  <c r="N2934" i="1"/>
  <c r="N179" i="1"/>
  <c r="N182" i="1"/>
  <c r="N184" i="1"/>
  <c r="N188" i="1"/>
  <c r="N189" i="1"/>
  <c r="N193" i="1"/>
  <c r="N272" i="1"/>
  <c r="N278" i="1"/>
  <c r="N282" i="1"/>
  <c r="N183" i="1"/>
  <c r="N185" i="1"/>
  <c r="N190" i="1"/>
  <c r="N194" i="1"/>
  <c r="N273" i="1"/>
  <c r="N276" i="1"/>
  <c r="N279" i="1"/>
  <c r="N284" i="1"/>
  <c r="N180" i="1"/>
  <c r="N186" i="1"/>
  <c r="N191" i="1"/>
  <c r="N195" i="1"/>
  <c r="N181" i="1"/>
  <c r="N192" i="1"/>
  <c r="N275" i="1"/>
  <c r="N281" i="1"/>
  <c r="N286" i="1"/>
  <c r="N423" i="1"/>
  <c r="N427" i="1"/>
  <c r="N431" i="1"/>
  <c r="N435" i="1"/>
  <c r="N439" i="1"/>
  <c r="N443" i="1"/>
  <c r="N445" i="1"/>
  <c r="N196" i="1"/>
  <c r="N283" i="1"/>
  <c r="N420" i="1"/>
  <c r="N424" i="1"/>
  <c r="N428" i="1"/>
  <c r="N432" i="1"/>
  <c r="N436" i="1"/>
  <c r="N440" i="1"/>
  <c r="N446" i="1"/>
  <c r="N187" i="1"/>
  <c r="N271" i="1"/>
  <c r="N277" i="1"/>
  <c r="N421" i="1"/>
  <c r="N425" i="1"/>
  <c r="N429" i="1"/>
  <c r="N433" i="1"/>
  <c r="N437" i="1"/>
  <c r="N441" i="1"/>
  <c r="N274" i="1"/>
  <c r="N434" i="1"/>
  <c r="N447" i="1"/>
  <c r="N692" i="1"/>
  <c r="N696" i="1"/>
  <c r="N712" i="1"/>
  <c r="N832" i="1"/>
  <c r="N859" i="1"/>
  <c r="N874" i="1"/>
  <c r="N886" i="1"/>
  <c r="N890" i="1"/>
  <c r="N905" i="1"/>
  <c r="N909" i="1"/>
  <c r="N926" i="1"/>
  <c r="N929" i="1"/>
  <c r="N931" i="1"/>
  <c r="N934" i="1"/>
  <c r="N936" i="1"/>
  <c r="N940" i="1"/>
  <c r="N942" i="1"/>
  <c r="N946" i="1"/>
  <c r="N280" i="1"/>
  <c r="N422" i="1"/>
  <c r="N438" i="1"/>
  <c r="N673" i="1"/>
  <c r="N693" i="1"/>
  <c r="N697" i="1"/>
  <c r="N713" i="1"/>
  <c r="N833" i="1"/>
  <c r="N860" i="1"/>
  <c r="N867" i="1"/>
  <c r="N875" i="1"/>
  <c r="N879" i="1"/>
  <c r="N883" i="1"/>
  <c r="N887" i="1"/>
  <c r="N906" i="1"/>
  <c r="N910" i="1"/>
  <c r="N916" i="1"/>
  <c r="N927" i="1"/>
  <c r="N937" i="1"/>
  <c r="N943" i="1"/>
  <c r="N285" i="1"/>
  <c r="N426" i="1"/>
  <c r="N442" i="1"/>
  <c r="N674" i="1"/>
  <c r="N694" i="1"/>
  <c r="N710" i="1"/>
  <c r="N714" i="1"/>
  <c r="N861" i="1"/>
  <c r="N872" i="1"/>
  <c r="N888" i="1"/>
  <c r="N891" i="1"/>
  <c r="N907" i="1"/>
  <c r="N924" i="1"/>
  <c r="N930" i="1"/>
  <c r="N932" i="1"/>
  <c r="N938" i="1"/>
  <c r="N944" i="1"/>
  <c r="N862" i="1"/>
  <c r="N908" i="1"/>
  <c r="N933" i="1"/>
  <c r="N945" i="1"/>
  <c r="N1205" i="1"/>
  <c r="N1209" i="1"/>
  <c r="N1213" i="1"/>
  <c r="N1216" i="1"/>
  <c r="N1220" i="1"/>
  <c r="N1221" i="1"/>
  <c r="N1224" i="1"/>
  <c r="N1228" i="1"/>
  <c r="N1232" i="1"/>
  <c r="N1237" i="1"/>
  <c r="N1241" i="1"/>
  <c r="N1245" i="1"/>
  <c r="N1249" i="1"/>
  <c r="N1253" i="1"/>
  <c r="N1257" i="1"/>
  <c r="N1260" i="1"/>
  <c r="N1263" i="1"/>
  <c r="N1267" i="1"/>
  <c r="N1271" i="1"/>
  <c r="N1275" i="1"/>
  <c r="N1278" i="1"/>
  <c r="N1282" i="1"/>
  <c r="N1286" i="1"/>
  <c r="N1290" i="1"/>
  <c r="N1294" i="1"/>
  <c r="N675" i="1"/>
  <c r="N881" i="1"/>
  <c r="N925" i="1"/>
  <c r="N935" i="1"/>
  <c r="N1202" i="1"/>
  <c r="N1206" i="1"/>
  <c r="N1210" i="1"/>
  <c r="N1214" i="1"/>
  <c r="N1217" i="1"/>
  <c r="N1222" i="1"/>
  <c r="N1225" i="1"/>
  <c r="N1229" i="1"/>
  <c r="N1234" i="1"/>
  <c r="N1238" i="1"/>
  <c r="N1242" i="1"/>
  <c r="N1246" i="1"/>
  <c r="N1250" i="1"/>
  <c r="N1254" i="1"/>
  <c r="N1264" i="1"/>
  <c r="N1268" i="1"/>
  <c r="N1269" i="1"/>
  <c r="N1272" i="1"/>
  <c r="N1279" i="1"/>
  <c r="N1283" i="1"/>
  <c r="N1287" i="1"/>
  <c r="N1291" i="1"/>
  <c r="N1295" i="1"/>
  <c r="N1638" i="1"/>
  <c r="N1642" i="1"/>
  <c r="N1646" i="1"/>
  <c r="N1649" i="1"/>
  <c r="N430" i="1"/>
  <c r="N695" i="1"/>
  <c r="N711" i="1"/>
  <c r="N885" i="1"/>
  <c r="N915" i="1"/>
  <c r="N928" i="1"/>
  <c r="N939" i="1"/>
  <c r="N1203" i="1"/>
  <c r="N1207" i="1"/>
  <c r="N1211" i="1"/>
  <c r="N1215" i="1"/>
  <c r="N1218" i="1"/>
  <c r="N1223" i="1"/>
  <c r="N1226" i="1"/>
  <c r="N1230" i="1"/>
  <c r="N1235" i="1"/>
  <c r="N1239" i="1"/>
  <c r="N1243" i="1"/>
  <c r="N1247" i="1"/>
  <c r="N1251" i="1"/>
  <c r="N1255" i="1"/>
  <c r="N1258" i="1"/>
  <c r="N1261" i="1"/>
  <c r="N1265" i="1"/>
  <c r="N1270" i="1"/>
  <c r="N1273" i="1"/>
  <c r="N1276" i="1"/>
  <c r="N1280" i="1"/>
  <c r="N1284" i="1"/>
  <c r="N1288" i="1"/>
  <c r="N1292" i="1"/>
  <c r="N1296" i="1"/>
  <c r="N1635" i="1"/>
  <c r="N1639" i="1"/>
  <c r="N1643" i="1"/>
  <c r="N444" i="1"/>
  <c r="N715" i="1"/>
  <c r="N1201" i="1"/>
  <c r="N1227" i="1"/>
  <c r="N1240" i="1"/>
  <c r="N1256" i="1"/>
  <c r="N1281" i="1"/>
  <c r="N1297" i="1"/>
  <c r="N1641" i="1"/>
  <c r="N1647" i="1"/>
  <c r="N1652" i="1"/>
  <c r="N1656" i="1"/>
  <c r="N1660" i="1"/>
  <c r="N1664" i="1"/>
  <c r="N1668" i="1"/>
  <c r="N1672" i="1"/>
  <c r="N1679" i="1"/>
  <c r="N1683" i="1"/>
  <c r="N1687" i="1"/>
  <c r="N1691" i="1"/>
  <c r="N1695" i="1"/>
  <c r="N1698" i="1"/>
  <c r="N1702" i="1"/>
  <c r="N1706" i="1"/>
  <c r="N1707" i="1"/>
  <c r="N1711" i="1"/>
  <c r="N1715" i="1"/>
  <c r="N1719" i="1"/>
  <c r="N1723" i="1"/>
  <c r="N1727" i="1"/>
  <c r="N1731" i="1"/>
  <c r="N1735" i="1"/>
  <c r="N1739" i="1"/>
  <c r="N1743" i="1"/>
  <c r="N1747" i="1"/>
  <c r="N1751" i="1"/>
  <c r="N1755" i="1"/>
  <c r="N1759" i="1"/>
  <c r="N1763" i="1"/>
  <c r="N1767" i="1"/>
  <c r="N858" i="1"/>
  <c r="N917" i="1"/>
  <c r="N1204" i="1"/>
  <c r="N1219" i="1"/>
  <c r="N1231" i="1"/>
  <c r="N1244" i="1"/>
  <c r="N1259" i="1"/>
  <c r="N1285" i="1"/>
  <c r="N1636" i="1"/>
  <c r="N1644" i="1"/>
  <c r="N1648" i="1"/>
  <c r="N1653" i="1"/>
  <c r="N1657" i="1"/>
  <c r="N1661" i="1"/>
  <c r="N1665" i="1"/>
  <c r="N1669" i="1"/>
  <c r="N1673" i="1"/>
  <c r="N1676" i="1"/>
  <c r="N1680" i="1"/>
  <c r="N1684" i="1"/>
  <c r="N1688" i="1"/>
  <c r="N1692" i="1"/>
  <c r="N1699" i="1"/>
  <c r="N1703" i="1"/>
  <c r="N1708" i="1"/>
  <c r="N1712" i="1"/>
  <c r="N1716" i="1"/>
  <c r="N1720" i="1"/>
  <c r="N1724" i="1"/>
  <c r="N1728" i="1"/>
  <c r="N1732" i="1"/>
  <c r="N1736" i="1"/>
  <c r="N1740" i="1"/>
  <c r="N1744" i="1"/>
  <c r="N1748" i="1"/>
  <c r="N1752" i="1"/>
  <c r="N1756" i="1"/>
  <c r="N1760" i="1"/>
  <c r="N1764" i="1"/>
  <c r="N1768" i="1"/>
  <c r="N873" i="1"/>
  <c r="N1208" i="1"/>
  <c r="N1233" i="1"/>
  <c r="N1248" i="1"/>
  <c r="N1262" i="1"/>
  <c r="N1274" i="1"/>
  <c r="N1289" i="1"/>
  <c r="N1637" i="1"/>
  <c r="N1645" i="1"/>
  <c r="N1650" i="1"/>
  <c r="N1654" i="1"/>
  <c r="N1658" i="1"/>
  <c r="N1662" i="1"/>
  <c r="N1666" i="1"/>
  <c r="N1670" i="1"/>
  <c r="N1674" i="1"/>
  <c r="N1677" i="1"/>
  <c r="N1681" i="1"/>
  <c r="N1685" i="1"/>
  <c r="N1689" i="1"/>
  <c r="N1693" i="1"/>
  <c r="N1696" i="1"/>
  <c r="N1700" i="1"/>
  <c r="N1704" i="1"/>
  <c r="N1709" i="1"/>
  <c r="N1713" i="1"/>
  <c r="N1717" i="1"/>
  <c r="N1721" i="1"/>
  <c r="N1725" i="1"/>
  <c r="N1729" i="1"/>
  <c r="N1733" i="1"/>
  <c r="N1737" i="1"/>
  <c r="N1741" i="1"/>
  <c r="N1745" i="1"/>
  <c r="N1749" i="1"/>
  <c r="N1753" i="1"/>
  <c r="N1757" i="1"/>
  <c r="N1761" i="1"/>
  <c r="N1765" i="1"/>
  <c r="N889" i="1"/>
  <c r="N941" i="1"/>
  <c r="N1212" i="1"/>
  <c r="N1236" i="1"/>
  <c r="N1252" i="1"/>
  <c r="N1266" i="1"/>
  <c r="N1277" i="1"/>
  <c r="N1293" i="1"/>
  <c r="N1640" i="1"/>
  <c r="N1651" i="1"/>
  <c r="N1655" i="1"/>
  <c r="N1659" i="1"/>
  <c r="N1663" i="1"/>
  <c r="N1667" i="1"/>
  <c r="N1671" i="1"/>
  <c r="N1675" i="1"/>
  <c r="N1678" i="1"/>
  <c r="N1682" i="1"/>
  <c r="N1686" i="1"/>
  <c r="N1690" i="1"/>
  <c r="N1694" i="1"/>
  <c r="N1697" i="1"/>
  <c r="N1701" i="1"/>
  <c r="N1705" i="1"/>
  <c r="N1710" i="1"/>
  <c r="N1714" i="1"/>
  <c r="N1718" i="1"/>
  <c r="N1722" i="1"/>
  <c r="N1726" i="1"/>
  <c r="N1730" i="1"/>
  <c r="N1734" i="1"/>
  <c r="N1738" i="1"/>
  <c r="N1742" i="1"/>
  <c r="N1746" i="1"/>
  <c r="N1750" i="1"/>
  <c r="N1754" i="1"/>
  <c r="N1758" i="1"/>
  <c r="N1762" i="1"/>
  <c r="N1766" i="1"/>
  <c r="N2085" i="1"/>
  <c r="N2089" i="1"/>
  <c r="N2093" i="1"/>
  <c r="N2097" i="1"/>
  <c r="N2101" i="1"/>
  <c r="N2105" i="1"/>
  <c r="N2109" i="1"/>
  <c r="N2113" i="1"/>
  <c r="N2116" i="1"/>
  <c r="N2120" i="1"/>
  <c r="N2124" i="1"/>
  <c r="N2128" i="1"/>
  <c r="N2132" i="1"/>
  <c r="N2420" i="1"/>
  <c r="N2424" i="1"/>
  <c r="N2428" i="1"/>
  <c r="N2432" i="1"/>
  <c r="N2436" i="1"/>
  <c r="N2440" i="1"/>
  <c r="N2444" i="1"/>
  <c r="N2448" i="1"/>
  <c r="N2082" i="1"/>
  <c r="N2086" i="1"/>
  <c r="N2090" i="1"/>
  <c r="N2094" i="1"/>
  <c r="N2098" i="1"/>
  <c r="N2102" i="1"/>
  <c r="N2106" i="1"/>
  <c r="N2110" i="1"/>
  <c r="N2114" i="1"/>
  <c r="N2117" i="1"/>
  <c r="N2121" i="1"/>
  <c r="N2125" i="1"/>
  <c r="N2129" i="1"/>
  <c r="N2083" i="1"/>
  <c r="N2087" i="1"/>
  <c r="N2091" i="1"/>
  <c r="N2095" i="1"/>
  <c r="N2099" i="1"/>
  <c r="N2103" i="1"/>
  <c r="N2107" i="1"/>
  <c r="N2111" i="1"/>
  <c r="N2118" i="1"/>
  <c r="N2122" i="1"/>
  <c r="N2126" i="1"/>
  <c r="N2130" i="1"/>
  <c r="N2422" i="1"/>
  <c r="N2426" i="1"/>
  <c r="N2430" i="1"/>
  <c r="N2434" i="1"/>
  <c r="N2438" i="1"/>
  <c r="N2442" i="1"/>
  <c r="N2446" i="1"/>
  <c r="N2084" i="1"/>
  <c r="N2088" i="1"/>
  <c r="N2092" i="1"/>
  <c r="N2096" i="1"/>
  <c r="N2100" i="1"/>
  <c r="N2104" i="1"/>
  <c r="N2108" i="1"/>
  <c r="N2112" i="1"/>
  <c r="N2115" i="1"/>
  <c r="N2119" i="1"/>
  <c r="N2123" i="1"/>
  <c r="N2127" i="1"/>
  <c r="N2131" i="1"/>
  <c r="N2423" i="1"/>
  <c r="N2427" i="1"/>
  <c r="N2431" i="1"/>
  <c r="N2435" i="1"/>
  <c r="N2439" i="1"/>
  <c r="N2425" i="1"/>
  <c r="N2441" i="1"/>
  <c r="N2703" i="1"/>
  <c r="N2707" i="1"/>
  <c r="N2711" i="1"/>
  <c r="N2715" i="1"/>
  <c r="N2719" i="1"/>
  <c r="N2723" i="1"/>
  <c r="N2879" i="1"/>
  <c r="N2883" i="1"/>
  <c r="N2887" i="1"/>
  <c r="N2891" i="1"/>
  <c r="N2895" i="1"/>
  <c r="N3027" i="1"/>
  <c r="N3031" i="1"/>
  <c r="N3035" i="1"/>
  <c r="N3039" i="1"/>
  <c r="N2429" i="1"/>
  <c r="N2443" i="1"/>
  <c r="N2704" i="1"/>
  <c r="N2708" i="1"/>
  <c r="N2712" i="1"/>
  <c r="N2716" i="1"/>
  <c r="N2720" i="1"/>
  <c r="N2724" i="1"/>
  <c r="N2880" i="1"/>
  <c r="N2884" i="1"/>
  <c r="N2888" i="1"/>
  <c r="N2892" i="1"/>
  <c r="N2896" i="1"/>
  <c r="N3024" i="1"/>
  <c r="N3028" i="1"/>
  <c r="N3032" i="1"/>
  <c r="N3036" i="1"/>
  <c r="N3040" i="1"/>
  <c r="N2433" i="1"/>
  <c r="N2445" i="1"/>
  <c r="N2701" i="1"/>
  <c r="N2705" i="1"/>
  <c r="N2709" i="1"/>
  <c r="N2713" i="1"/>
  <c r="N2717" i="1"/>
  <c r="N2721" i="1"/>
  <c r="N2725" i="1"/>
  <c r="N2881" i="1"/>
  <c r="N2885" i="1"/>
  <c r="N2889" i="1"/>
  <c r="N2893" i="1"/>
  <c r="N2897" i="1"/>
  <c r="N3025" i="1"/>
  <c r="N3029" i="1"/>
  <c r="N3033" i="1"/>
  <c r="N3037" i="1"/>
  <c r="N2421" i="1"/>
  <c r="N2437" i="1"/>
  <c r="N2447" i="1"/>
  <c r="N2702" i="1"/>
  <c r="N2706" i="1"/>
  <c r="N2710" i="1"/>
  <c r="N2714" i="1"/>
  <c r="N2718" i="1"/>
  <c r="N2722" i="1"/>
  <c r="N2878" i="1"/>
  <c r="N2882" i="1"/>
  <c r="N2886" i="1"/>
  <c r="N2890" i="1"/>
  <c r="N2894" i="1"/>
  <c r="N2898" i="1"/>
  <c r="N3026" i="1"/>
  <c r="N3030" i="1"/>
  <c r="N3034" i="1"/>
  <c r="N3038" i="1"/>
  <c r="F2202" i="1"/>
  <c r="F1811" i="1"/>
  <c r="F2507" i="1"/>
  <c r="F1814" i="1"/>
  <c r="F1347" i="1"/>
  <c r="F2958" i="1"/>
  <c r="F2837" i="1"/>
  <c r="F2529" i="1"/>
  <c r="F2226" i="1"/>
  <c r="F2389" i="1"/>
  <c r="F2229" i="1"/>
  <c r="F2382" i="1"/>
  <c r="F1985" i="1"/>
  <c r="F2227" i="1"/>
  <c r="F1467" i="1"/>
  <c r="F1466" i="1"/>
  <c r="F1461" i="1"/>
  <c r="F1464" i="1"/>
  <c r="F838" i="1"/>
  <c r="F840" i="1"/>
  <c r="F586" i="1"/>
  <c r="F589" i="1"/>
  <c r="F588" i="1"/>
  <c r="F591" i="1"/>
  <c r="F479" i="1"/>
  <c r="F90" i="1"/>
  <c r="F2600" i="1"/>
  <c r="F2627" i="1"/>
  <c r="F2753" i="1"/>
  <c r="F2323" i="1"/>
  <c r="F2009" i="1"/>
  <c r="F1431" i="1"/>
  <c r="F521" i="1"/>
  <c r="F522" i="1"/>
  <c r="J6" i="1"/>
  <c r="J38" i="1"/>
  <c r="J74" i="1"/>
  <c r="J118" i="1"/>
  <c r="J150" i="1"/>
  <c r="J191" i="1"/>
  <c r="J242" i="1"/>
  <c r="J343" i="1"/>
  <c r="J375" i="1"/>
  <c r="J407" i="1"/>
  <c r="J471" i="1"/>
  <c r="J599" i="1"/>
  <c r="J691" i="1"/>
  <c r="J739" i="1"/>
  <c r="J819" i="1"/>
  <c r="J866" i="1"/>
  <c r="J953" i="1"/>
  <c r="J985" i="1"/>
  <c r="J31" i="1"/>
  <c r="J87" i="1"/>
  <c r="J163" i="1"/>
  <c r="J289" i="1"/>
  <c r="J352" i="1"/>
  <c r="J416" i="1"/>
  <c r="J748" i="1"/>
  <c r="J990" i="1"/>
  <c r="J1054" i="1"/>
  <c r="J1118" i="1"/>
  <c r="J1182" i="1"/>
  <c r="J1445" i="1"/>
  <c r="J1525" i="1"/>
  <c r="J1589" i="1"/>
  <c r="J1817" i="1"/>
  <c r="J1913" i="1"/>
  <c r="J2041" i="1"/>
  <c r="J2400" i="1"/>
  <c r="J36" i="1"/>
  <c r="J148" i="1"/>
  <c r="J609" i="1"/>
  <c r="J947" i="1"/>
  <c r="J1011" i="1"/>
  <c r="J1075" i="1"/>
  <c r="J1139" i="1"/>
  <c r="J9" i="1"/>
  <c r="J141" i="1"/>
  <c r="J1021" i="1"/>
  <c r="J1524" i="1"/>
  <c r="J2668" i="1"/>
  <c r="J2401" i="1"/>
  <c r="L2505" i="1"/>
  <c r="L2199" i="1"/>
  <c r="L1816" i="1"/>
  <c r="L2200" i="1"/>
  <c r="L2576" i="1"/>
  <c r="L2367" i="1"/>
  <c r="L2335" i="1"/>
  <c r="L2936" i="1"/>
  <c r="L2848" i="1"/>
  <c r="L2911" i="1"/>
  <c r="L2847" i="1"/>
  <c r="L2579" i="1"/>
  <c r="L2364" i="1"/>
  <c r="L2332" i="1"/>
  <c r="L2521" i="1"/>
  <c r="L2355" i="1"/>
  <c r="L2213" i="1"/>
  <c r="L2906" i="1"/>
  <c r="L2913" i="1"/>
  <c r="L2845" i="1"/>
  <c r="L2518" i="1"/>
  <c r="L2360" i="1"/>
  <c r="L2328" i="1"/>
  <c r="L2511" i="1"/>
  <c r="L2365" i="1"/>
  <c r="L2349" i="1"/>
  <c r="L2333" i="1"/>
  <c r="L2215" i="1"/>
  <c r="L1948" i="1"/>
  <c r="L1876" i="1"/>
  <c r="L2218" i="1"/>
  <c r="L1970" i="1"/>
  <c r="L1882" i="1"/>
  <c r="L1968" i="1"/>
  <c r="L1936" i="1"/>
  <c r="L1832" i="1"/>
  <c r="L2512" i="1"/>
  <c r="L2366" i="1"/>
  <c r="L2350" i="1"/>
  <c r="L2334" i="1"/>
  <c r="L2216" i="1"/>
  <c r="L1958" i="1"/>
  <c r="L1886" i="1"/>
  <c r="L1967" i="1"/>
  <c r="L1943" i="1"/>
  <c r="L1895" i="1"/>
  <c r="L1875" i="1"/>
  <c r="L1819" i="1"/>
  <c r="L1406" i="1"/>
  <c r="L1355" i="1"/>
  <c r="L1412" i="1"/>
  <c r="L1361" i="1"/>
  <c r="L1961" i="1"/>
  <c r="L1945" i="1"/>
  <c r="L1897" i="1"/>
  <c r="L1829" i="1"/>
  <c r="L1447" i="1"/>
  <c r="L1394" i="1"/>
  <c r="L1416" i="1"/>
  <c r="L1357" i="1"/>
  <c r="L1448" i="1"/>
  <c r="L1415" i="1"/>
  <c r="L1399" i="1"/>
  <c r="L1364" i="1"/>
  <c r="L1348" i="1"/>
  <c r="L877" i="1"/>
  <c r="L1446" i="1"/>
  <c r="L1409" i="1"/>
  <c r="L1393" i="1"/>
  <c r="L1354" i="1"/>
  <c r="L605" i="1"/>
  <c r="L884" i="1"/>
  <c r="L865" i="1"/>
  <c r="L688" i="1"/>
  <c r="L596" i="1"/>
  <c r="L74" i="1"/>
  <c r="L709" i="1"/>
  <c r="L681" i="1"/>
  <c r="L470" i="1"/>
  <c r="L870" i="1"/>
  <c r="L704" i="1"/>
  <c r="L680" i="1"/>
  <c r="L458" i="1"/>
  <c r="L687" i="1"/>
  <c r="L607" i="1"/>
  <c r="L467" i="1"/>
  <c r="L606" i="1"/>
  <c r="L471" i="1"/>
  <c r="L86" i="1"/>
  <c r="L460" i="1"/>
  <c r="L238" i="1"/>
  <c r="L237" i="1"/>
  <c r="L73" i="1"/>
  <c r="L88" i="1"/>
  <c r="L72" i="1"/>
  <c r="L2884" i="1"/>
  <c r="L2712" i="1"/>
  <c r="L2437" i="1"/>
  <c r="L3036" i="1"/>
  <c r="L2888" i="1"/>
  <c r="L3031" i="1"/>
  <c r="L2887" i="1"/>
  <c r="L2719" i="1"/>
  <c r="L2703" i="1"/>
  <c r="L2722" i="1"/>
  <c r="L2706" i="1"/>
  <c r="L2425" i="1"/>
  <c r="L3026" i="1"/>
  <c r="L2886" i="1"/>
  <c r="L3033" i="1"/>
  <c r="L2893" i="1"/>
  <c r="L2725" i="1"/>
  <c r="L2709" i="1"/>
  <c r="L2438" i="1"/>
  <c r="L2443" i="1"/>
  <c r="L2427" i="1"/>
  <c r="L2123" i="1"/>
  <c r="L2108" i="1"/>
  <c r="L2092" i="1"/>
  <c r="L1742" i="1"/>
  <c r="L2130" i="1"/>
  <c r="L2099" i="1"/>
  <c r="L2083" i="1"/>
  <c r="L1722" i="1"/>
  <c r="L2125" i="1"/>
  <c r="L2110" i="1"/>
  <c r="L2094" i="1"/>
  <c r="L1766" i="1"/>
  <c r="L1705" i="1"/>
  <c r="L2440" i="1"/>
  <c r="L2424" i="1"/>
  <c r="L2124" i="1"/>
  <c r="L2109" i="1"/>
  <c r="L2093" i="1"/>
  <c r="L1746" i="1"/>
  <c r="L1686" i="1"/>
  <c r="L1753" i="1"/>
  <c r="L1737" i="1"/>
  <c r="L1721" i="1"/>
  <c r="L1693" i="1"/>
  <c r="L1677" i="1"/>
  <c r="L1662" i="1"/>
  <c r="L1292" i="1"/>
  <c r="L1756" i="1"/>
  <c r="L1740" i="1"/>
  <c r="L1724" i="1"/>
  <c r="L1708" i="1"/>
  <c r="L1680" i="1"/>
  <c r="L1665" i="1"/>
  <c r="L1649" i="1"/>
  <c r="L1290" i="1"/>
  <c r="L1759" i="1"/>
  <c r="L1743" i="1"/>
  <c r="L1727" i="1"/>
  <c r="L1711" i="1"/>
  <c r="L1698" i="1"/>
  <c r="L1683" i="1"/>
  <c r="L1668" i="1"/>
  <c r="L1652" i="1"/>
  <c r="L1637" i="1"/>
  <c r="L1682" i="1"/>
  <c r="L1667" i="1"/>
  <c r="L1651" i="1"/>
  <c r="L1636" i="1"/>
  <c r="L1271" i="1"/>
  <c r="L1260" i="1"/>
  <c r="L1245" i="1"/>
  <c r="L1232" i="1"/>
  <c r="L1220" i="1"/>
  <c r="L1205" i="1"/>
  <c r="L928" i="1"/>
  <c r="L694" i="1"/>
  <c r="L1285" i="1"/>
  <c r="L1259" i="1"/>
  <c r="L1244" i="1"/>
  <c r="L1231" i="1"/>
  <c r="L1219" i="1"/>
  <c r="L1204" i="1"/>
  <c r="L925" i="1"/>
  <c r="L1273" i="1"/>
  <c r="L1261" i="1"/>
  <c r="L1247" i="1"/>
  <c r="L1207" i="1"/>
  <c r="L908" i="1"/>
  <c r="L1287" i="1"/>
  <c r="L1272" i="1"/>
  <c r="L1246" i="1"/>
  <c r="L1206" i="1"/>
  <c r="L917" i="1"/>
  <c r="L715" i="1"/>
  <c r="L426" i="1"/>
  <c r="L938" i="1"/>
  <c r="L907" i="1"/>
  <c r="L861" i="1"/>
  <c r="L693" i="1"/>
  <c r="L943" i="1"/>
  <c r="L910" i="1"/>
  <c r="L883" i="1"/>
  <c r="L860" i="1"/>
  <c r="L692" i="1"/>
  <c r="L934" i="1"/>
  <c r="L886" i="1"/>
  <c r="L832" i="1"/>
  <c r="L695" i="1"/>
  <c r="L439" i="1"/>
  <c r="L427" i="1"/>
  <c r="L195" i="1"/>
  <c r="L440" i="1"/>
  <c r="L424" i="1"/>
  <c r="L277" i="1"/>
  <c r="L181" i="1"/>
  <c r="L272" i="1"/>
  <c r="L284" i="1"/>
  <c r="L273" i="1"/>
  <c r="L185" i="1"/>
  <c r="L193" i="1"/>
  <c r="N200" i="1"/>
  <c r="N204" i="1"/>
  <c r="N208" i="1"/>
  <c r="N197" i="1"/>
  <c r="N201" i="1"/>
  <c r="N205" i="1"/>
  <c r="N198" i="1"/>
  <c r="N203" i="1"/>
  <c r="N451" i="1"/>
  <c r="N206" i="1"/>
  <c r="N448" i="1"/>
  <c r="N199" i="1"/>
  <c r="N207" i="1"/>
  <c r="N449" i="1"/>
  <c r="N668" i="1"/>
  <c r="N672" i="1"/>
  <c r="N812" i="1"/>
  <c r="N816" i="1"/>
  <c r="N820" i="1"/>
  <c r="N824" i="1"/>
  <c r="N828" i="1"/>
  <c r="N450" i="1"/>
  <c r="N665" i="1"/>
  <c r="N669" i="1"/>
  <c r="N813" i="1"/>
  <c r="N817" i="1"/>
  <c r="N821" i="1"/>
  <c r="N825" i="1"/>
  <c r="N829" i="1"/>
  <c r="N666" i="1"/>
  <c r="N810" i="1"/>
  <c r="N814" i="1"/>
  <c r="N818" i="1"/>
  <c r="N822" i="1"/>
  <c r="N826" i="1"/>
  <c r="N830" i="1"/>
  <c r="N671" i="1"/>
  <c r="N815" i="1"/>
  <c r="N831" i="1"/>
  <c r="N1298" i="1"/>
  <c r="N1302" i="1"/>
  <c r="N1306" i="1"/>
  <c r="N1310" i="1"/>
  <c r="N819" i="1"/>
  <c r="N1299" i="1"/>
  <c r="N1303" i="1"/>
  <c r="N1307" i="1"/>
  <c r="N202" i="1"/>
  <c r="N823" i="1"/>
  <c r="N1300" i="1"/>
  <c r="N1304" i="1"/>
  <c r="N1308" i="1"/>
  <c r="N1771" i="1"/>
  <c r="N1775" i="1"/>
  <c r="N1779" i="1"/>
  <c r="N1783" i="1"/>
  <c r="N667" i="1"/>
  <c r="N1301" i="1"/>
  <c r="N1772" i="1"/>
  <c r="N1776" i="1"/>
  <c r="N1780" i="1"/>
  <c r="N1784" i="1"/>
  <c r="N811" i="1"/>
  <c r="N1305" i="1"/>
  <c r="N1769" i="1"/>
  <c r="N1773" i="1"/>
  <c r="N1777" i="1"/>
  <c r="N1781" i="1"/>
  <c r="N1785" i="1"/>
  <c r="N827" i="1"/>
  <c r="N1309" i="1"/>
  <c r="N1770" i="1"/>
  <c r="N1774" i="1"/>
  <c r="N1778" i="1"/>
  <c r="N1782" i="1"/>
  <c r="N2136" i="1"/>
  <c r="N2140" i="1"/>
  <c r="N2144" i="1"/>
  <c r="N2148" i="1"/>
  <c r="N2152" i="1"/>
  <c r="N2452" i="1"/>
  <c r="N2456" i="1"/>
  <c r="N2460" i="1"/>
  <c r="N2133" i="1"/>
  <c r="N2137" i="1"/>
  <c r="N2141" i="1"/>
  <c r="N2145" i="1"/>
  <c r="N2149" i="1"/>
  <c r="N2134" i="1"/>
  <c r="N2138" i="1"/>
  <c r="N2142" i="1"/>
  <c r="N2146" i="1"/>
  <c r="N2150" i="1"/>
  <c r="N2450" i="1"/>
  <c r="N2454" i="1"/>
  <c r="N2458" i="1"/>
  <c r="N2135" i="1"/>
  <c r="N2139" i="1"/>
  <c r="N2143" i="1"/>
  <c r="N2147" i="1"/>
  <c r="N2151" i="1"/>
  <c r="N2449" i="1"/>
  <c r="N2457" i="1"/>
  <c r="N2727" i="1"/>
  <c r="N2731" i="1"/>
  <c r="N2871" i="1"/>
  <c r="N2875" i="1"/>
  <c r="N2451" i="1"/>
  <c r="N2459" i="1"/>
  <c r="N2728" i="1"/>
  <c r="N2732" i="1"/>
  <c r="N2872" i="1"/>
  <c r="N2876" i="1"/>
  <c r="N2453" i="1"/>
  <c r="N2461" i="1"/>
  <c r="N2729" i="1"/>
  <c r="N2873" i="1"/>
  <c r="N2877" i="1"/>
  <c r="N2455" i="1"/>
  <c r="N2726" i="1"/>
  <c r="N2730" i="1"/>
  <c r="N2874" i="1"/>
  <c r="N248" i="1"/>
  <c r="N252" i="1"/>
  <c r="N256" i="1"/>
  <c r="N260" i="1"/>
  <c r="N264" i="1"/>
  <c r="N268" i="1"/>
  <c r="N249" i="1"/>
  <c r="N253" i="1"/>
  <c r="N257" i="1"/>
  <c r="N261" i="1"/>
  <c r="N265" i="1"/>
  <c r="N269" i="1"/>
  <c r="N251" i="1"/>
  <c r="N259" i="1"/>
  <c r="N267" i="1"/>
  <c r="N254" i="1"/>
  <c r="N262" i="1"/>
  <c r="N270" i="1"/>
  <c r="N452" i="1"/>
  <c r="N247" i="1"/>
  <c r="N255" i="1"/>
  <c r="N263" i="1"/>
  <c r="N453" i="1"/>
  <c r="N616" i="1"/>
  <c r="N620" i="1"/>
  <c r="N624" i="1"/>
  <c r="N628" i="1"/>
  <c r="N632" i="1"/>
  <c r="N636" i="1"/>
  <c r="N640" i="1"/>
  <c r="N644" i="1"/>
  <c r="N648" i="1"/>
  <c r="N652" i="1"/>
  <c r="N656" i="1"/>
  <c r="N660" i="1"/>
  <c r="N664" i="1"/>
  <c r="N792" i="1"/>
  <c r="N796" i="1"/>
  <c r="N800" i="1"/>
  <c r="N804" i="1"/>
  <c r="N808" i="1"/>
  <c r="N250" i="1"/>
  <c r="N617" i="1"/>
  <c r="N621" i="1"/>
  <c r="N625" i="1"/>
  <c r="N629" i="1"/>
  <c r="N633" i="1"/>
  <c r="N637" i="1"/>
  <c r="N641" i="1"/>
  <c r="N645" i="1"/>
  <c r="N649" i="1"/>
  <c r="N653" i="1"/>
  <c r="N657" i="1"/>
  <c r="N661" i="1"/>
  <c r="N793" i="1"/>
  <c r="N797" i="1"/>
  <c r="N801" i="1"/>
  <c r="N805" i="1"/>
  <c r="N809" i="1"/>
  <c r="N258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70" i="1"/>
  <c r="N790" i="1"/>
  <c r="N794" i="1"/>
  <c r="N798" i="1"/>
  <c r="N802" i="1"/>
  <c r="N806" i="1"/>
  <c r="N266" i="1"/>
  <c r="N623" i="1"/>
  <c r="N639" i="1"/>
  <c r="N655" i="1"/>
  <c r="N799" i="1"/>
  <c r="N1314" i="1"/>
  <c r="N1318" i="1"/>
  <c r="N1322" i="1"/>
  <c r="N1326" i="1"/>
  <c r="N627" i="1"/>
  <c r="N643" i="1"/>
  <c r="N659" i="1"/>
  <c r="N803" i="1"/>
  <c r="N1311" i="1"/>
  <c r="N1315" i="1"/>
  <c r="N1319" i="1"/>
  <c r="N1323" i="1"/>
  <c r="N1327" i="1"/>
  <c r="N615" i="1"/>
  <c r="N631" i="1"/>
  <c r="N647" i="1"/>
  <c r="N663" i="1"/>
  <c r="N791" i="1"/>
  <c r="N807" i="1"/>
  <c r="N1312" i="1"/>
  <c r="N1316" i="1"/>
  <c r="N1320" i="1"/>
  <c r="N1324" i="1"/>
  <c r="N1328" i="1"/>
  <c r="N651" i="1"/>
  <c r="N1313" i="1"/>
  <c r="N1329" i="1"/>
  <c r="N1787" i="1"/>
  <c r="N1791" i="1"/>
  <c r="N1795" i="1"/>
  <c r="N795" i="1"/>
  <c r="N1317" i="1"/>
  <c r="N1788" i="1"/>
  <c r="N1792" i="1"/>
  <c r="N1796" i="1"/>
  <c r="N619" i="1"/>
  <c r="N1321" i="1"/>
  <c r="N1789" i="1"/>
  <c r="N1793" i="1"/>
  <c r="N1797" i="1"/>
  <c r="N635" i="1"/>
  <c r="N1325" i="1"/>
  <c r="N1786" i="1"/>
  <c r="N1790" i="1"/>
  <c r="N1794" i="1"/>
  <c r="N2156" i="1"/>
  <c r="N2160" i="1"/>
  <c r="N2164" i="1"/>
  <c r="N2168" i="1"/>
  <c r="N2172" i="1"/>
  <c r="N2176" i="1"/>
  <c r="N2180" i="1"/>
  <c r="N2464" i="1"/>
  <c r="N2468" i="1"/>
  <c r="N2472" i="1"/>
  <c r="N2153" i="1"/>
  <c r="N2157" i="1"/>
  <c r="N2161" i="1"/>
  <c r="N2165" i="1"/>
  <c r="N2169" i="1"/>
  <c r="N2173" i="1"/>
  <c r="N2177" i="1"/>
  <c r="N2154" i="1"/>
  <c r="N2158" i="1"/>
  <c r="N2162" i="1"/>
  <c r="N2166" i="1"/>
  <c r="N2170" i="1"/>
  <c r="N2174" i="1"/>
  <c r="N2178" i="1"/>
  <c r="N2462" i="1"/>
  <c r="N2466" i="1"/>
  <c r="N2470" i="1"/>
  <c r="N2474" i="1"/>
  <c r="N2478" i="1"/>
  <c r="N2155" i="1"/>
  <c r="N2159" i="1"/>
  <c r="N2163" i="1"/>
  <c r="N2167" i="1"/>
  <c r="N2171" i="1"/>
  <c r="N2175" i="1"/>
  <c r="N2179" i="1"/>
  <c r="N2465" i="1"/>
  <c r="N2473" i="1"/>
  <c r="N2479" i="1"/>
  <c r="N2483" i="1"/>
  <c r="N2487" i="1"/>
  <c r="N2735" i="1"/>
  <c r="N2739" i="1"/>
  <c r="N2855" i="1"/>
  <c r="N2859" i="1"/>
  <c r="N2863" i="1"/>
  <c r="N2867" i="1"/>
  <c r="N2467" i="1"/>
  <c r="N2475" i="1"/>
  <c r="N2480" i="1"/>
  <c r="N2484" i="1"/>
  <c r="N2736" i="1"/>
  <c r="N2740" i="1"/>
  <c r="N2856" i="1"/>
  <c r="N2860" i="1"/>
  <c r="N2864" i="1"/>
  <c r="N2868" i="1"/>
  <c r="N2469" i="1"/>
  <c r="N2476" i="1"/>
  <c r="N2481" i="1"/>
  <c r="N2485" i="1"/>
  <c r="N2733" i="1"/>
  <c r="N2737" i="1"/>
  <c r="N2853" i="1"/>
  <c r="N2857" i="1"/>
  <c r="N2861" i="1"/>
  <c r="N2865" i="1"/>
  <c r="N2869" i="1"/>
  <c r="N2463" i="1"/>
  <c r="N2471" i="1"/>
  <c r="N2477" i="1"/>
  <c r="N2482" i="1"/>
  <c r="N2486" i="1"/>
  <c r="N2734" i="1"/>
  <c r="N2738" i="1"/>
  <c r="N2854" i="1"/>
  <c r="N2858" i="1"/>
  <c r="N2862" i="1"/>
  <c r="N2866" i="1"/>
  <c r="N2870" i="1"/>
  <c r="N91" i="1"/>
  <c r="N95" i="1"/>
  <c r="N99" i="1"/>
  <c r="N232" i="1"/>
  <c r="N236" i="1"/>
  <c r="N92" i="1"/>
  <c r="N96" i="1"/>
  <c r="N100" i="1"/>
  <c r="N233" i="1"/>
  <c r="N89" i="1"/>
  <c r="N93" i="1"/>
  <c r="N97" i="1"/>
  <c r="N101" i="1"/>
  <c r="N102" i="1"/>
  <c r="N235" i="1"/>
  <c r="N479" i="1"/>
  <c r="N483" i="1"/>
  <c r="N579" i="1"/>
  <c r="N90" i="1"/>
  <c r="N480" i="1"/>
  <c r="N580" i="1"/>
  <c r="N584" i="1"/>
  <c r="N588" i="1"/>
  <c r="N592" i="1"/>
  <c r="N94" i="1"/>
  <c r="N231" i="1"/>
  <c r="N481" i="1"/>
  <c r="N577" i="1"/>
  <c r="N581" i="1"/>
  <c r="N585" i="1"/>
  <c r="N589" i="1"/>
  <c r="N478" i="1"/>
  <c r="N586" i="1"/>
  <c r="N593" i="1"/>
  <c r="N716" i="1"/>
  <c r="N720" i="1"/>
  <c r="N724" i="1"/>
  <c r="N728" i="1"/>
  <c r="N772" i="1"/>
  <c r="N836" i="1"/>
  <c r="N840" i="1"/>
  <c r="N844" i="1"/>
  <c r="N848" i="1"/>
  <c r="N98" i="1"/>
  <c r="N482" i="1"/>
  <c r="N578" i="1"/>
  <c r="N587" i="1"/>
  <c r="N594" i="1"/>
  <c r="N717" i="1"/>
  <c r="N721" i="1"/>
  <c r="N725" i="1"/>
  <c r="N729" i="1"/>
  <c r="N773" i="1"/>
  <c r="N837" i="1"/>
  <c r="N841" i="1"/>
  <c r="N845" i="1"/>
  <c r="N849" i="1"/>
  <c r="N582" i="1"/>
  <c r="N590" i="1"/>
  <c r="N595" i="1"/>
  <c r="N718" i="1"/>
  <c r="N722" i="1"/>
  <c r="N726" i="1"/>
  <c r="N774" i="1"/>
  <c r="N834" i="1"/>
  <c r="N838" i="1"/>
  <c r="N842" i="1"/>
  <c r="N846" i="1"/>
  <c r="N583" i="1"/>
  <c r="N719" i="1"/>
  <c r="N847" i="1"/>
  <c r="N1365" i="1"/>
  <c r="N1369" i="1"/>
  <c r="N1373" i="1"/>
  <c r="N1453" i="1"/>
  <c r="N1457" i="1"/>
  <c r="N1461" i="1"/>
  <c r="N1465" i="1"/>
  <c r="N1469" i="1"/>
  <c r="N1473" i="1"/>
  <c r="N1477" i="1"/>
  <c r="N591" i="1"/>
  <c r="N723" i="1"/>
  <c r="N771" i="1"/>
  <c r="N835" i="1"/>
  <c r="N1366" i="1"/>
  <c r="N1370" i="1"/>
  <c r="N1374" i="1"/>
  <c r="N1454" i="1"/>
  <c r="N1458" i="1"/>
  <c r="N1462" i="1"/>
  <c r="N1466" i="1"/>
  <c r="N1470" i="1"/>
  <c r="N1474" i="1"/>
  <c r="N727" i="1"/>
  <c r="N839" i="1"/>
  <c r="N1367" i="1"/>
  <c r="N1371" i="1"/>
  <c r="N1375" i="1"/>
  <c r="N1455" i="1"/>
  <c r="N1459" i="1"/>
  <c r="N1463" i="1"/>
  <c r="N1467" i="1"/>
  <c r="N1471" i="1"/>
  <c r="N1475" i="1"/>
  <c r="N234" i="1"/>
  <c r="N843" i="1"/>
  <c r="N1464" i="1"/>
  <c r="N1452" i="1"/>
  <c r="N1468" i="1"/>
  <c r="N1368" i="1"/>
  <c r="N1456" i="1"/>
  <c r="N1472" i="1"/>
  <c r="N1372" i="1"/>
  <c r="N1460" i="1"/>
  <c r="N1476" i="1"/>
  <c r="N1833" i="1"/>
  <c r="N1837" i="1"/>
  <c r="N1977" i="1"/>
  <c r="N1985" i="1"/>
  <c r="N1989" i="1"/>
  <c r="N1993" i="1"/>
  <c r="N2228" i="1"/>
  <c r="N2232" i="1"/>
  <c r="N2266" i="1"/>
  <c r="N2270" i="1"/>
  <c r="N2274" i="1"/>
  <c r="N2278" i="1"/>
  <c r="N2382" i="1"/>
  <c r="N2388" i="1"/>
  <c r="N1834" i="1"/>
  <c r="N1838" i="1"/>
  <c r="N1974" i="1"/>
  <c r="N1978" i="1"/>
  <c r="N1986" i="1"/>
  <c r="N1990" i="1"/>
  <c r="N1994" i="1"/>
  <c r="N2225" i="1"/>
  <c r="N2229" i="1"/>
  <c r="N2233" i="1"/>
  <c r="N2267" i="1"/>
  <c r="N2271" i="1"/>
  <c r="N2275" i="1"/>
  <c r="N2379" i="1"/>
  <c r="N2389" i="1"/>
  <c r="N1835" i="1"/>
  <c r="N1975" i="1"/>
  <c r="N1979" i="1"/>
  <c r="N1983" i="1"/>
  <c r="N1987" i="1"/>
  <c r="N1991" i="1"/>
  <c r="N2226" i="1"/>
  <c r="N2230" i="1"/>
  <c r="N2234" i="1"/>
  <c r="N2268" i="1"/>
  <c r="N2272" i="1"/>
  <c r="N2276" i="1"/>
  <c r="N2380" i="1"/>
  <c r="N1836" i="1"/>
  <c r="N1976" i="1"/>
  <c r="N1984" i="1"/>
  <c r="N1988" i="1"/>
  <c r="N1992" i="1"/>
  <c r="N2227" i="1"/>
  <c r="N2231" i="1"/>
  <c r="N2235" i="1"/>
  <c r="N2265" i="1"/>
  <c r="N2269" i="1"/>
  <c r="N2273" i="1"/>
  <c r="N2277" i="1"/>
  <c r="N2381" i="1"/>
  <c r="N2523" i="1"/>
  <c r="N2527" i="1"/>
  <c r="N2531" i="1"/>
  <c r="N2555" i="1"/>
  <c r="N2559" i="1"/>
  <c r="N2563" i="1"/>
  <c r="N2567" i="1"/>
  <c r="N2571" i="1"/>
  <c r="N2575" i="1"/>
  <c r="N2751" i="1"/>
  <c r="N2835" i="1"/>
  <c r="N2839" i="1"/>
  <c r="N2843" i="1"/>
  <c r="N2919" i="1"/>
  <c r="N2939" i="1"/>
  <c r="N2947" i="1"/>
  <c r="N2951" i="1"/>
  <c r="N2955" i="1"/>
  <c r="N2959" i="1"/>
  <c r="N2524" i="1"/>
  <c r="N2528" i="1"/>
  <c r="N2556" i="1"/>
  <c r="N2560" i="1"/>
  <c r="N2564" i="1"/>
  <c r="N2568" i="1"/>
  <c r="N2572" i="1"/>
  <c r="N2748" i="1"/>
  <c r="N2752" i="1"/>
  <c r="N2836" i="1"/>
  <c r="N2840" i="1"/>
  <c r="N2844" i="1"/>
  <c r="N2916" i="1"/>
  <c r="N2920" i="1"/>
  <c r="N2940" i="1"/>
  <c r="N2944" i="1"/>
  <c r="N2948" i="1"/>
  <c r="N2952" i="1"/>
  <c r="N2956" i="1"/>
  <c r="N2960" i="1"/>
  <c r="N2525" i="1"/>
  <c r="N2529" i="1"/>
  <c r="N2557" i="1"/>
  <c r="N2561" i="1"/>
  <c r="N2565" i="1"/>
  <c r="N2569" i="1"/>
  <c r="N2573" i="1"/>
  <c r="N2749" i="1"/>
  <c r="N2837" i="1"/>
  <c r="N2841" i="1"/>
  <c r="N2917" i="1"/>
  <c r="N2921" i="1"/>
  <c r="N2937" i="1"/>
  <c r="N2941" i="1"/>
  <c r="N2949" i="1"/>
  <c r="N2953" i="1"/>
  <c r="N2957" i="1"/>
  <c r="N2961" i="1"/>
  <c r="N2526" i="1"/>
  <c r="N2530" i="1"/>
  <c r="N2554" i="1"/>
  <c r="N2558" i="1"/>
  <c r="N2562" i="1"/>
  <c r="N2566" i="1"/>
  <c r="N2570" i="1"/>
  <c r="N2574" i="1"/>
  <c r="N2750" i="1"/>
  <c r="N2838" i="1"/>
  <c r="N2842" i="1"/>
  <c r="N2918" i="1"/>
  <c r="N2938" i="1"/>
  <c r="N2946" i="1"/>
  <c r="N2950" i="1"/>
  <c r="N2954" i="1"/>
  <c r="N2958" i="1"/>
  <c r="J2260" i="1"/>
  <c r="J157" i="1"/>
  <c r="J989" i="1"/>
  <c r="J1085" i="1"/>
  <c r="J1197" i="1"/>
  <c r="J1588" i="1"/>
  <c r="J2040" i="1"/>
  <c r="J1494" i="1"/>
  <c r="J2026" i="1"/>
  <c r="J968" i="1"/>
  <c r="J684" i="1"/>
  <c r="J1961" i="1"/>
  <c r="J2338" i="1"/>
  <c r="J529" i="1"/>
  <c r="J1005" i="1"/>
  <c r="J1117" i="1"/>
  <c r="J1508" i="1"/>
  <c r="J1620" i="1"/>
  <c r="J2072" i="1"/>
  <c r="J1590" i="1"/>
  <c r="J2058" i="1"/>
  <c r="J2395" i="1"/>
  <c r="J2" i="1"/>
  <c r="J180" i="1"/>
  <c r="J643" i="1"/>
  <c r="L3" i="1"/>
  <c r="L7" i="1"/>
  <c r="L11" i="1"/>
  <c r="L15" i="1"/>
  <c r="L19" i="1"/>
  <c r="L23" i="1"/>
  <c r="L27" i="1"/>
  <c r="L31" i="1"/>
  <c r="L35" i="1"/>
  <c r="L39" i="1"/>
  <c r="L47" i="1"/>
  <c r="L51" i="1"/>
  <c r="L55" i="1"/>
  <c r="L4" i="1"/>
  <c r="L8" i="1"/>
  <c r="L12" i="1"/>
  <c r="L16" i="1"/>
  <c r="L20" i="1"/>
  <c r="L24" i="1"/>
  <c r="L28" i="1"/>
  <c r="L32" i="1"/>
  <c r="L36" i="1"/>
  <c r="L40" i="1"/>
  <c r="L48" i="1"/>
  <c r="L52" i="1"/>
  <c r="L56" i="1"/>
  <c r="L120" i="1"/>
  <c r="L124" i="1"/>
  <c r="L128" i="1"/>
  <c r="L132" i="1"/>
  <c r="L144" i="1"/>
  <c r="L148" i="1"/>
  <c r="L152" i="1"/>
  <c r="L172" i="1"/>
  <c r="L176" i="1"/>
  <c r="L5" i="1"/>
  <c r="L9" i="1"/>
  <c r="L13" i="1"/>
  <c r="L17" i="1"/>
  <c r="L25" i="1"/>
  <c r="L29" i="1"/>
  <c r="L33" i="1"/>
  <c r="L37" i="1"/>
  <c r="L41" i="1"/>
  <c r="L49" i="1"/>
  <c r="L53" i="1"/>
  <c r="L57" i="1"/>
  <c r="L117" i="1"/>
  <c r="L121" i="1"/>
  <c r="L129" i="1"/>
  <c r="L141" i="1"/>
  <c r="L145" i="1"/>
  <c r="L149" i="1"/>
  <c r="L153" i="1"/>
  <c r="L157" i="1"/>
  <c r="L161" i="1"/>
  <c r="L165" i="1"/>
  <c r="L169" i="1"/>
  <c r="L173" i="1"/>
  <c r="L177" i="1"/>
  <c r="L287" i="1"/>
  <c r="L291" i="1"/>
  <c r="L295" i="1"/>
  <c r="L299" i="1"/>
  <c r="L303" i="1"/>
  <c r="L14" i="1"/>
  <c r="L30" i="1"/>
  <c r="L118" i="1"/>
  <c r="L126" i="1"/>
  <c r="L134" i="1"/>
  <c r="L142" i="1"/>
  <c r="L150" i="1"/>
  <c r="L158" i="1"/>
  <c r="L174" i="1"/>
  <c r="L293" i="1"/>
  <c r="L304" i="1"/>
  <c r="L308" i="1"/>
  <c r="L312" i="1"/>
  <c r="L320" i="1"/>
  <c r="L324" i="1"/>
  <c r="L339" i="1"/>
  <c r="L343" i="1"/>
  <c r="L347" i="1"/>
  <c r="L351" i="1"/>
  <c r="L355" i="1"/>
  <c r="L359" i="1"/>
  <c r="L363" i="1"/>
  <c r="L367" i="1"/>
  <c r="L371" i="1"/>
  <c r="L375" i="1"/>
  <c r="L379" i="1"/>
  <c r="L383" i="1"/>
  <c r="L387" i="1"/>
  <c r="L391" i="1"/>
  <c r="L395" i="1"/>
  <c r="L399" i="1"/>
  <c r="L403" i="1"/>
  <c r="L407" i="1"/>
  <c r="L18" i="1"/>
  <c r="L34" i="1"/>
  <c r="L50" i="1"/>
  <c r="L119" i="1"/>
  <c r="L135" i="1"/>
  <c r="L143" i="1"/>
  <c r="L151" i="1"/>
  <c r="L159" i="1"/>
  <c r="L167" i="1"/>
  <c r="L175" i="1"/>
  <c r="L289" i="1"/>
  <c r="L294" i="1"/>
  <c r="L305" i="1"/>
  <c r="L309" i="1"/>
  <c r="L313" i="1"/>
  <c r="L321" i="1"/>
  <c r="L325" i="1"/>
  <c r="L329" i="1"/>
  <c r="L340" i="1"/>
  <c r="L344" i="1"/>
  <c r="L348" i="1"/>
  <c r="L352" i="1"/>
  <c r="L360" i="1"/>
  <c r="L364" i="1"/>
  <c r="L368" i="1"/>
  <c r="L372" i="1"/>
  <c r="L380" i="1"/>
  <c r="L388" i="1"/>
  <c r="L392" i="1"/>
  <c r="L396" i="1"/>
  <c r="L400" i="1"/>
  <c r="L404" i="1"/>
  <c r="L408" i="1"/>
  <c r="L412" i="1"/>
  <c r="L416" i="1"/>
  <c r="L22" i="1"/>
  <c r="L54" i="1"/>
  <c r="L122" i="1"/>
  <c r="L138" i="1"/>
  <c r="L170" i="1"/>
  <c r="L290" i="1"/>
  <c r="L301" i="1"/>
  <c r="L310" i="1"/>
  <c r="L341" i="1"/>
  <c r="L349" i="1"/>
  <c r="L365" i="1"/>
  <c r="L373" i="1"/>
  <c r="L381" i="1"/>
  <c r="L397" i="1"/>
  <c r="L405" i="1"/>
  <c r="L411" i="1"/>
  <c r="L417" i="1"/>
  <c r="L26" i="1"/>
  <c r="L58" i="1"/>
  <c r="L123" i="1"/>
  <c r="L139" i="1"/>
  <c r="L171" i="1"/>
  <c r="L292" i="1"/>
  <c r="L302" i="1"/>
  <c r="L319" i="1"/>
  <c r="L327" i="1"/>
  <c r="L334" i="1"/>
  <c r="L342" i="1"/>
  <c r="L350" i="1"/>
  <c r="L358" i="1"/>
  <c r="L366" i="1"/>
  <c r="L374" i="1"/>
  <c r="L382" i="1"/>
  <c r="L390" i="1"/>
  <c r="L398" i="1"/>
  <c r="L406" i="1"/>
  <c r="L413" i="1"/>
  <c r="L418" i="1"/>
  <c r="L6" i="1"/>
  <c r="L38" i="1"/>
  <c r="L114" i="1"/>
  <c r="L130" i="1"/>
  <c r="L146" i="1"/>
  <c r="L162" i="1"/>
  <c r="L314" i="1"/>
  <c r="L337" i="1"/>
  <c r="L345" i="1"/>
  <c r="L353" i="1"/>
  <c r="L361" i="1"/>
  <c r="L369" i="1"/>
  <c r="L10" i="1"/>
  <c r="L115" i="1"/>
  <c r="L315" i="1"/>
  <c r="L377" i="1"/>
  <c r="L393" i="1"/>
  <c r="L409" i="1"/>
  <c r="L419" i="1"/>
  <c r="L732" i="1"/>
  <c r="L736" i="1"/>
  <c r="L740" i="1"/>
  <c r="L744" i="1"/>
  <c r="L748" i="1"/>
  <c r="L752" i="1"/>
  <c r="L756" i="1"/>
  <c r="L42" i="1"/>
  <c r="L354" i="1"/>
  <c r="L378" i="1"/>
  <c r="L394" i="1"/>
  <c r="L410" i="1"/>
  <c r="L733" i="1"/>
  <c r="L737" i="1"/>
  <c r="L741" i="1"/>
  <c r="L745" i="1"/>
  <c r="L749" i="1"/>
  <c r="L753" i="1"/>
  <c r="L757" i="1"/>
  <c r="L947" i="1"/>
  <c r="L951" i="1"/>
  <c r="L955" i="1"/>
  <c r="L959" i="1"/>
  <c r="L963" i="1"/>
  <c r="L967" i="1"/>
  <c r="L971" i="1"/>
  <c r="L975" i="1"/>
  <c r="L979" i="1"/>
  <c r="L983" i="1"/>
  <c r="L987" i="1"/>
  <c r="L991" i="1"/>
  <c r="L995" i="1"/>
  <c r="L999" i="1"/>
  <c r="L1003" i="1"/>
  <c r="L147" i="1"/>
  <c r="L297" i="1"/>
  <c r="L385" i="1"/>
  <c r="L401" i="1"/>
  <c r="L414" i="1"/>
  <c r="L734" i="1"/>
  <c r="L738" i="1"/>
  <c r="L742" i="1"/>
  <c r="L746" i="1"/>
  <c r="L750" i="1"/>
  <c r="L754" i="1"/>
  <c r="L948" i="1"/>
  <c r="L952" i="1"/>
  <c r="L956" i="1"/>
  <c r="L960" i="1"/>
  <c r="L964" i="1"/>
  <c r="L968" i="1"/>
  <c r="L972" i="1"/>
  <c r="L976" i="1"/>
  <c r="L980" i="1"/>
  <c r="L984" i="1"/>
  <c r="L988" i="1"/>
  <c r="L992" i="1"/>
  <c r="L996" i="1"/>
  <c r="L1000" i="1"/>
  <c r="L1004" i="1"/>
  <c r="L1008" i="1"/>
  <c r="L1012" i="1"/>
  <c r="L1016" i="1"/>
  <c r="L1020" i="1"/>
  <c r="L1024" i="1"/>
  <c r="L1028" i="1"/>
  <c r="L1032" i="1"/>
  <c r="L1036" i="1"/>
  <c r="L1040" i="1"/>
  <c r="L1044" i="1"/>
  <c r="L1048" i="1"/>
  <c r="L1052" i="1"/>
  <c r="L1056" i="1"/>
  <c r="L1060" i="1"/>
  <c r="L1064" i="1"/>
  <c r="L1068" i="1"/>
  <c r="L1072" i="1"/>
  <c r="L1076" i="1"/>
  <c r="L1080" i="1"/>
  <c r="L1084" i="1"/>
  <c r="L1088" i="1"/>
  <c r="L1092" i="1"/>
  <c r="L1096" i="1"/>
  <c r="L1100" i="1"/>
  <c r="L1104" i="1"/>
  <c r="L1108" i="1"/>
  <c r="L1112" i="1"/>
  <c r="L1116" i="1"/>
  <c r="L1120" i="1"/>
  <c r="L1124" i="1"/>
  <c r="L1128" i="1"/>
  <c r="L1132" i="1"/>
  <c r="L1136" i="1"/>
  <c r="L1140" i="1"/>
  <c r="L1144" i="1"/>
  <c r="L1148" i="1"/>
  <c r="L1152" i="1"/>
  <c r="L1156" i="1"/>
  <c r="L1160" i="1"/>
  <c r="L1164" i="1"/>
  <c r="L1168" i="1"/>
  <c r="L1172" i="1"/>
  <c r="L163" i="1"/>
  <c r="L307" i="1"/>
  <c r="L338" i="1"/>
  <c r="L370" i="1"/>
  <c r="L386" i="1"/>
  <c r="L402" i="1"/>
  <c r="L415" i="1"/>
  <c r="L747" i="1"/>
  <c r="L949" i="1"/>
  <c r="L957" i="1"/>
  <c r="L965" i="1"/>
  <c r="L973" i="1"/>
  <c r="L981" i="1"/>
  <c r="L989" i="1"/>
  <c r="L997" i="1"/>
  <c r="L1005" i="1"/>
  <c r="L1010" i="1"/>
  <c r="L1015" i="1"/>
  <c r="L1021" i="1"/>
  <c r="L1026" i="1"/>
  <c r="L1031" i="1"/>
  <c r="L1037" i="1"/>
  <c r="L1042" i="1"/>
  <c r="L1047" i="1"/>
  <c r="L1053" i="1"/>
  <c r="L1058" i="1"/>
  <c r="L1063" i="1"/>
  <c r="L1069" i="1"/>
  <c r="L1074" i="1"/>
  <c r="L1079" i="1"/>
  <c r="L1085" i="1"/>
  <c r="L1090" i="1"/>
  <c r="L1095" i="1"/>
  <c r="L1101" i="1"/>
  <c r="L1106" i="1"/>
  <c r="L1111" i="1"/>
  <c r="L1117" i="1"/>
  <c r="L1122" i="1"/>
  <c r="L1127" i="1"/>
  <c r="L1133" i="1"/>
  <c r="L1138" i="1"/>
  <c r="L1143" i="1"/>
  <c r="L1149" i="1"/>
  <c r="L1154" i="1"/>
  <c r="L1159" i="1"/>
  <c r="L1165" i="1"/>
  <c r="L1170" i="1"/>
  <c r="L1175" i="1"/>
  <c r="L1179" i="1"/>
  <c r="L1183" i="1"/>
  <c r="L1187" i="1"/>
  <c r="L1191" i="1"/>
  <c r="L1195" i="1"/>
  <c r="L1199" i="1"/>
  <c r="L1478" i="1"/>
  <c r="L1482" i="1"/>
  <c r="L1486" i="1"/>
  <c r="L1490" i="1"/>
  <c r="L1494" i="1"/>
  <c r="L1498" i="1"/>
  <c r="L735" i="1"/>
  <c r="L751" i="1"/>
  <c r="L950" i="1"/>
  <c r="L958" i="1"/>
  <c r="L966" i="1"/>
  <c r="L974" i="1"/>
  <c r="L982" i="1"/>
  <c r="L990" i="1"/>
  <c r="L998" i="1"/>
  <c r="L1006" i="1"/>
  <c r="L1011" i="1"/>
  <c r="L1017" i="1"/>
  <c r="L1022" i="1"/>
  <c r="L1027" i="1"/>
  <c r="L1033" i="1"/>
  <c r="L1038" i="1"/>
  <c r="L1043" i="1"/>
  <c r="L1049" i="1"/>
  <c r="L1054" i="1"/>
  <c r="L1059" i="1"/>
  <c r="L1065" i="1"/>
  <c r="L1070" i="1"/>
  <c r="L1075" i="1"/>
  <c r="L1081" i="1"/>
  <c r="L1086" i="1"/>
  <c r="L1091" i="1"/>
  <c r="L1097" i="1"/>
  <c r="L1102" i="1"/>
  <c r="L1107" i="1"/>
  <c r="L1113" i="1"/>
  <c r="L1118" i="1"/>
  <c r="L1123" i="1"/>
  <c r="L1129" i="1"/>
  <c r="L1134" i="1"/>
  <c r="L1139" i="1"/>
  <c r="L1145" i="1"/>
  <c r="L1150" i="1"/>
  <c r="L1155" i="1"/>
  <c r="L1161" i="1"/>
  <c r="L1166" i="1"/>
  <c r="L1171" i="1"/>
  <c r="L1176" i="1"/>
  <c r="L1180" i="1"/>
  <c r="L1184" i="1"/>
  <c r="L1188" i="1"/>
  <c r="L1192" i="1"/>
  <c r="L1196" i="1"/>
  <c r="L1200" i="1"/>
  <c r="L739" i="1"/>
  <c r="L755" i="1"/>
  <c r="L953" i="1"/>
  <c r="L961" i="1"/>
  <c r="L969" i="1"/>
  <c r="L977" i="1"/>
  <c r="L985" i="1"/>
  <c r="L993" i="1"/>
  <c r="L1001" i="1"/>
  <c r="L1007" i="1"/>
  <c r="L1013" i="1"/>
  <c r="L1018" i="1"/>
  <c r="L1023" i="1"/>
  <c r="L1029" i="1"/>
  <c r="L1034" i="1"/>
  <c r="L1039" i="1"/>
  <c r="L1045" i="1"/>
  <c r="L1050" i="1"/>
  <c r="L1055" i="1"/>
  <c r="L1061" i="1"/>
  <c r="L1066" i="1"/>
  <c r="L1071" i="1"/>
  <c r="L1077" i="1"/>
  <c r="L1082" i="1"/>
  <c r="L1087" i="1"/>
  <c r="L1093" i="1"/>
  <c r="L1098" i="1"/>
  <c r="L1103" i="1"/>
  <c r="L1109" i="1"/>
  <c r="L1114" i="1"/>
  <c r="L1119" i="1"/>
  <c r="L1125" i="1"/>
  <c r="L1130" i="1"/>
  <c r="L1135" i="1"/>
  <c r="L1141" i="1"/>
  <c r="L1146" i="1"/>
  <c r="L1151" i="1"/>
  <c r="L1157" i="1"/>
  <c r="L1162" i="1"/>
  <c r="L1167" i="1"/>
  <c r="L1173" i="1"/>
  <c r="L1177" i="1"/>
  <c r="L1181" i="1"/>
  <c r="L1185" i="1"/>
  <c r="L1189" i="1"/>
  <c r="L1193" i="1"/>
  <c r="L1197" i="1"/>
  <c r="L1480" i="1"/>
  <c r="L1484" i="1"/>
  <c r="L1488" i="1"/>
  <c r="L1492" i="1"/>
  <c r="L1496" i="1"/>
  <c r="L743" i="1"/>
  <c r="L954" i="1"/>
  <c r="L962" i="1"/>
  <c r="L970" i="1"/>
  <c r="L978" i="1"/>
  <c r="L986" i="1"/>
  <c r="L994" i="1"/>
  <c r="L1002" i="1"/>
  <c r="L1009" i="1"/>
  <c r="L1014" i="1"/>
  <c r="L1019" i="1"/>
  <c r="L1025" i="1"/>
  <c r="L1030" i="1"/>
  <c r="L1035" i="1"/>
  <c r="L1041" i="1"/>
  <c r="L1046" i="1"/>
  <c r="L1051" i="1"/>
  <c r="L1057" i="1"/>
  <c r="L1062" i="1"/>
  <c r="L1067" i="1"/>
  <c r="L1073" i="1"/>
  <c r="L1078" i="1"/>
  <c r="L1083" i="1"/>
  <c r="L1089" i="1"/>
  <c r="L1094" i="1"/>
  <c r="L1099" i="1"/>
  <c r="L1105" i="1"/>
  <c r="L1110" i="1"/>
  <c r="L1115" i="1"/>
  <c r="L1121" i="1"/>
  <c r="L1126" i="1"/>
  <c r="L1131" i="1"/>
  <c r="L1137" i="1"/>
  <c r="L1142" i="1"/>
  <c r="L1147" i="1"/>
  <c r="L1153" i="1"/>
  <c r="L1158" i="1"/>
  <c r="L1163" i="1"/>
  <c r="L1169" i="1"/>
  <c r="L1174" i="1"/>
  <c r="L1178" i="1"/>
  <c r="L1182" i="1"/>
  <c r="L1186" i="1"/>
  <c r="L1190" i="1"/>
  <c r="L1194" i="1"/>
  <c r="L1198" i="1"/>
  <c r="L1485" i="1"/>
  <c r="L1493" i="1"/>
  <c r="L1500" i="1"/>
  <c r="L1504" i="1"/>
  <c r="L1508" i="1"/>
  <c r="L1512" i="1"/>
  <c r="L1516" i="1"/>
  <c r="L1520" i="1"/>
  <c r="L1524" i="1"/>
  <c r="L1528" i="1"/>
  <c r="L1532" i="1"/>
  <c r="L1536" i="1"/>
  <c r="L1540" i="1"/>
  <c r="L1544" i="1"/>
  <c r="L1548" i="1"/>
  <c r="L1552" i="1"/>
  <c r="L1556" i="1"/>
  <c r="L1560" i="1"/>
  <c r="L1564" i="1"/>
  <c r="L1568" i="1"/>
  <c r="L1572" i="1"/>
  <c r="L1576" i="1"/>
  <c r="L1580" i="1"/>
  <c r="L1584" i="1"/>
  <c r="L1588" i="1"/>
  <c r="L1592" i="1"/>
  <c r="L1596" i="1"/>
  <c r="L1600" i="1"/>
  <c r="L1604" i="1"/>
  <c r="L1608" i="1"/>
  <c r="L1612" i="1"/>
  <c r="L1616" i="1"/>
  <c r="L1620" i="1"/>
  <c r="L1624" i="1"/>
  <c r="L1628" i="1"/>
  <c r="L1632" i="1"/>
  <c r="L1479" i="1"/>
  <c r="L1487" i="1"/>
  <c r="L1495" i="1"/>
  <c r="L1501" i="1"/>
  <c r="L1505" i="1"/>
  <c r="L1509" i="1"/>
  <c r="L1513" i="1"/>
  <c r="L1517" i="1"/>
  <c r="L1521" i="1"/>
  <c r="L1525" i="1"/>
  <c r="L1529" i="1"/>
  <c r="L1533" i="1"/>
  <c r="L1537" i="1"/>
  <c r="L1541" i="1"/>
  <c r="L1545" i="1"/>
  <c r="L1549" i="1"/>
  <c r="L1553" i="1"/>
  <c r="L1557" i="1"/>
  <c r="L1561" i="1"/>
  <c r="L1565" i="1"/>
  <c r="L1569" i="1"/>
  <c r="L1573" i="1"/>
  <c r="L1577" i="1"/>
  <c r="L1581" i="1"/>
  <c r="L1585" i="1"/>
  <c r="L1589" i="1"/>
  <c r="L1593" i="1"/>
  <c r="L1597" i="1"/>
  <c r="L1601" i="1"/>
  <c r="L1605" i="1"/>
  <c r="L1609" i="1"/>
  <c r="L1613" i="1"/>
  <c r="L1617" i="1"/>
  <c r="L1621" i="1"/>
  <c r="L1625" i="1"/>
  <c r="L1629" i="1"/>
  <c r="L1633" i="1"/>
  <c r="L1857" i="1"/>
  <c r="L1861" i="1"/>
  <c r="L1865" i="1"/>
  <c r="L1869" i="1"/>
  <c r="L1873" i="1"/>
  <c r="L1881" i="1"/>
  <c r="L1885" i="1"/>
  <c r="L1905" i="1"/>
  <c r="L1909" i="1"/>
  <c r="L1913" i="1"/>
  <c r="L1917" i="1"/>
  <c r="L1921" i="1"/>
  <c r="L1925" i="1"/>
  <c r="L1929" i="1"/>
  <c r="L1933" i="1"/>
  <c r="L1973" i="1"/>
  <c r="L1981" i="1"/>
  <c r="L2021" i="1"/>
  <c r="L2025" i="1"/>
  <c r="L2029" i="1"/>
  <c r="L2033" i="1"/>
  <c r="L2037" i="1"/>
  <c r="L2041" i="1"/>
  <c r="L2045" i="1"/>
  <c r="L2049" i="1"/>
  <c r="L1481" i="1"/>
  <c r="L1489" i="1"/>
  <c r="L1497" i="1"/>
  <c r="L1502" i="1"/>
  <c r="L1506" i="1"/>
  <c r="L1510" i="1"/>
  <c r="L1514" i="1"/>
  <c r="L1518" i="1"/>
  <c r="L1522" i="1"/>
  <c r="L1526" i="1"/>
  <c r="L1530" i="1"/>
  <c r="L1534" i="1"/>
  <c r="L1538" i="1"/>
  <c r="L1542" i="1"/>
  <c r="L1546" i="1"/>
  <c r="L1550" i="1"/>
  <c r="L1554" i="1"/>
  <c r="L1558" i="1"/>
  <c r="L1562" i="1"/>
  <c r="L1566" i="1"/>
  <c r="L1570" i="1"/>
  <c r="L1574" i="1"/>
  <c r="L1578" i="1"/>
  <c r="L1582" i="1"/>
  <c r="L1586" i="1"/>
  <c r="L1590" i="1"/>
  <c r="L1594" i="1"/>
  <c r="L1598" i="1"/>
  <c r="L1602" i="1"/>
  <c r="L1606" i="1"/>
  <c r="L1610" i="1"/>
  <c r="L1614" i="1"/>
  <c r="L1618" i="1"/>
  <c r="L1622" i="1"/>
  <c r="L1626" i="1"/>
  <c r="L1630" i="1"/>
  <c r="L1634" i="1"/>
  <c r="L1483" i="1"/>
  <c r="L1491" i="1"/>
  <c r="L1499" i="1"/>
  <c r="L1503" i="1"/>
  <c r="L1507" i="1"/>
  <c r="L1511" i="1"/>
  <c r="L1515" i="1"/>
  <c r="L1519" i="1"/>
  <c r="L1523" i="1"/>
  <c r="L1527" i="1"/>
  <c r="L1531" i="1"/>
  <c r="L1535" i="1"/>
  <c r="L1539" i="1"/>
  <c r="L1543" i="1"/>
  <c r="L1547" i="1"/>
  <c r="L1551" i="1"/>
  <c r="L1555" i="1"/>
  <c r="L1559" i="1"/>
  <c r="L1563" i="1"/>
  <c r="L1567" i="1"/>
  <c r="L1571" i="1"/>
  <c r="L1575" i="1"/>
  <c r="L1579" i="1"/>
  <c r="L1583" i="1"/>
  <c r="L1587" i="1"/>
  <c r="L1591" i="1"/>
  <c r="L1595" i="1"/>
  <c r="L1599" i="1"/>
  <c r="L1603" i="1"/>
  <c r="L1607" i="1"/>
  <c r="L1611" i="1"/>
  <c r="L1615" i="1"/>
  <c r="L1619" i="1"/>
  <c r="L1623" i="1"/>
  <c r="L1627" i="1"/>
  <c r="L1631" i="1"/>
  <c r="L1859" i="1"/>
  <c r="L1863" i="1"/>
  <c r="L1867" i="1"/>
  <c r="L1871" i="1"/>
  <c r="L1883" i="1"/>
  <c r="L1903" i="1"/>
  <c r="L1907" i="1"/>
  <c r="L1911" i="1"/>
  <c r="L1915" i="1"/>
  <c r="L1919" i="1"/>
  <c r="L1923" i="1"/>
  <c r="L1927" i="1"/>
  <c r="L1931" i="1"/>
  <c r="L1947" i="1"/>
  <c r="L1955" i="1"/>
  <c r="L1971" i="1"/>
  <c r="L1995" i="1"/>
  <c r="L2023" i="1"/>
  <c r="L2027" i="1"/>
  <c r="L2031" i="1"/>
  <c r="L2035" i="1"/>
  <c r="L2039" i="1"/>
  <c r="L2043" i="1"/>
  <c r="L2047" i="1"/>
  <c r="L2051" i="1"/>
  <c r="L1862" i="1"/>
  <c r="L1870" i="1"/>
  <c r="L1894" i="1"/>
  <c r="L1902" i="1"/>
  <c r="L1910" i="1"/>
  <c r="L1918" i="1"/>
  <c r="L1926" i="1"/>
  <c r="L1982" i="1"/>
  <c r="L2022" i="1"/>
  <c r="L2030" i="1"/>
  <c r="L2038" i="1"/>
  <c r="L2046" i="1"/>
  <c r="L2053" i="1"/>
  <c r="L2057" i="1"/>
  <c r="L2061" i="1"/>
  <c r="L2065" i="1"/>
  <c r="L2069" i="1"/>
  <c r="L2073" i="1"/>
  <c r="L2077" i="1"/>
  <c r="L2081" i="1"/>
  <c r="L2392" i="1"/>
  <c r="L2396" i="1"/>
  <c r="L2400" i="1"/>
  <c r="L2404" i="1"/>
  <c r="L2408" i="1"/>
  <c r="L2412" i="1"/>
  <c r="L2416" i="1"/>
  <c r="L1856" i="1"/>
  <c r="L1864" i="1"/>
  <c r="L1872" i="1"/>
  <c r="L1904" i="1"/>
  <c r="L1912" i="1"/>
  <c r="L1920" i="1"/>
  <c r="L1928" i="1"/>
  <c r="L2024" i="1"/>
  <c r="L2032" i="1"/>
  <c r="L2040" i="1"/>
  <c r="L2048" i="1"/>
  <c r="L2054" i="1"/>
  <c r="L2058" i="1"/>
  <c r="L2062" i="1"/>
  <c r="L2066" i="1"/>
  <c r="L2070" i="1"/>
  <c r="L2074" i="1"/>
  <c r="L2078" i="1"/>
  <c r="L1858" i="1"/>
  <c r="L1866" i="1"/>
  <c r="L1898" i="1"/>
  <c r="L1906" i="1"/>
  <c r="L1914" i="1"/>
  <c r="L1922" i="1"/>
  <c r="L1930" i="1"/>
  <c r="L1946" i="1"/>
  <c r="L1954" i="1"/>
  <c r="L2026" i="1"/>
  <c r="L2034" i="1"/>
  <c r="L2042" i="1"/>
  <c r="L2050" i="1"/>
  <c r="L2055" i="1"/>
  <c r="L2059" i="1"/>
  <c r="L2063" i="1"/>
  <c r="L2067" i="1"/>
  <c r="L2071" i="1"/>
  <c r="L2075" i="1"/>
  <c r="L2079" i="1"/>
  <c r="L1860" i="1"/>
  <c r="L1868" i="1"/>
  <c r="L1900" i="1"/>
  <c r="L1908" i="1"/>
  <c r="L1916" i="1"/>
  <c r="L1924" i="1"/>
  <c r="L1932" i="1"/>
  <c r="L1956" i="1"/>
  <c r="L1972" i="1"/>
  <c r="L1980" i="1"/>
  <c r="L1996" i="1"/>
  <c r="L2028" i="1"/>
  <c r="L2036" i="1"/>
  <c r="L2044" i="1"/>
  <c r="L2052" i="1"/>
  <c r="L2056" i="1"/>
  <c r="L2060" i="1"/>
  <c r="L2064" i="1"/>
  <c r="L2068" i="1"/>
  <c r="L2072" i="1"/>
  <c r="L2076" i="1"/>
  <c r="L2080" i="1"/>
  <c r="L2391" i="1"/>
  <c r="L2395" i="1"/>
  <c r="L2399" i="1"/>
  <c r="L2403" i="1"/>
  <c r="L2407" i="1"/>
  <c r="L2411" i="1"/>
  <c r="L2415" i="1"/>
  <c r="L2419" i="1"/>
  <c r="L2390" i="1"/>
  <c r="L2398" i="1"/>
  <c r="L2406" i="1"/>
  <c r="L2414" i="1"/>
  <c r="L2641" i="1"/>
  <c r="L2645" i="1"/>
  <c r="L2649" i="1"/>
  <c r="L2653" i="1"/>
  <c r="L2657" i="1"/>
  <c r="L2661" i="1"/>
  <c r="L2665" i="1"/>
  <c r="L2669" i="1"/>
  <c r="L2673" i="1"/>
  <c r="L2677" i="1"/>
  <c r="L2681" i="1"/>
  <c r="L2685" i="1"/>
  <c r="L2689" i="1"/>
  <c r="L2693" i="1"/>
  <c r="L2697" i="1"/>
  <c r="L2925" i="1"/>
  <c r="L2929" i="1"/>
  <c r="L2945" i="1"/>
  <c r="L2993" i="1"/>
  <c r="L2997" i="1"/>
  <c r="L3001" i="1"/>
  <c r="L3005" i="1"/>
  <c r="L3009" i="1"/>
  <c r="L3013" i="1"/>
  <c r="L3017" i="1"/>
  <c r="L3021" i="1"/>
  <c r="L2922" i="1"/>
  <c r="L2926" i="1"/>
  <c r="L2930" i="1"/>
  <c r="L2942" i="1"/>
  <c r="L2994" i="1"/>
  <c r="L2998" i="1"/>
  <c r="L3002" i="1"/>
  <c r="L3006" i="1"/>
  <c r="L3010" i="1"/>
  <c r="L3014" i="1"/>
  <c r="L3018" i="1"/>
  <c r="L3022" i="1"/>
  <c r="L2393" i="1"/>
  <c r="L2401" i="1"/>
  <c r="L2409" i="1"/>
  <c r="L2417" i="1"/>
  <c r="L2642" i="1"/>
  <c r="L2646" i="1"/>
  <c r="L2650" i="1"/>
  <c r="L2654" i="1"/>
  <c r="L2658" i="1"/>
  <c r="L2662" i="1"/>
  <c r="L2666" i="1"/>
  <c r="L2670" i="1"/>
  <c r="L2674" i="1"/>
  <c r="L2678" i="1"/>
  <c r="L2682" i="1"/>
  <c r="L2686" i="1"/>
  <c r="L2690" i="1"/>
  <c r="L2694" i="1"/>
  <c r="L2698" i="1"/>
  <c r="L2394" i="1"/>
  <c r="L2402" i="1"/>
  <c r="L2410" i="1"/>
  <c r="L2418" i="1"/>
  <c r="L2643" i="1"/>
  <c r="L2647" i="1"/>
  <c r="L2651" i="1"/>
  <c r="L2655" i="1"/>
  <c r="L2659" i="1"/>
  <c r="L2663" i="1"/>
  <c r="L2667" i="1"/>
  <c r="L2671" i="1"/>
  <c r="L2675" i="1"/>
  <c r="L2679" i="1"/>
  <c r="L2683" i="1"/>
  <c r="L2687" i="1"/>
  <c r="L2691" i="1"/>
  <c r="L2695" i="1"/>
  <c r="L2699" i="1"/>
  <c r="L2915" i="1"/>
  <c r="L2923" i="1"/>
  <c r="L2927" i="1"/>
  <c r="L2943" i="1"/>
  <c r="L2995" i="1"/>
  <c r="L2999" i="1"/>
  <c r="L3003" i="1"/>
  <c r="L3007" i="1"/>
  <c r="L3011" i="1"/>
  <c r="L3015" i="1"/>
  <c r="L3019" i="1"/>
  <c r="L3023" i="1"/>
  <c r="L2928" i="1"/>
  <c r="L2992" i="1"/>
  <c r="L2996" i="1"/>
  <c r="L3000" i="1"/>
  <c r="L3008" i="1"/>
  <c r="L3012" i="1"/>
  <c r="L3016" i="1"/>
  <c r="L2397" i="1"/>
  <c r="L2405" i="1"/>
  <c r="L2413" i="1"/>
  <c r="L2644" i="1"/>
  <c r="L2648" i="1"/>
  <c r="L2652" i="1"/>
  <c r="L2656" i="1"/>
  <c r="L2660" i="1"/>
  <c r="L2664" i="1"/>
  <c r="L2668" i="1"/>
  <c r="L2672" i="1"/>
  <c r="L2676" i="1"/>
  <c r="L2680" i="1"/>
  <c r="L2684" i="1"/>
  <c r="L2688" i="1"/>
  <c r="L2692" i="1"/>
  <c r="L2696" i="1"/>
  <c r="L2700" i="1"/>
  <c r="L2924" i="1"/>
  <c r="L3004" i="1"/>
  <c r="L3020" i="1"/>
  <c r="F209" i="1"/>
  <c r="F215" i="1"/>
  <c r="F547" i="1"/>
  <c r="F550" i="1"/>
  <c r="F560" i="1"/>
  <c r="F541" i="1"/>
  <c r="F1438" i="1"/>
  <c r="F2260" i="1"/>
  <c r="F2823" i="1"/>
  <c r="F2822" i="1"/>
  <c r="F530" i="1"/>
  <c r="F540" i="1"/>
  <c r="F556" i="1"/>
  <c r="F562" i="1"/>
  <c r="F1437" i="1"/>
  <c r="F2257" i="1"/>
  <c r="F2809" i="1"/>
  <c r="F2812" i="1"/>
  <c r="F544" i="1"/>
  <c r="F2874" i="1"/>
  <c r="F2731" i="1"/>
  <c r="F2457" i="1"/>
  <c r="F1303" i="1"/>
  <c r="F2813" i="1"/>
  <c r="F537" i="1"/>
  <c r="F528" i="1"/>
  <c r="F213" i="1"/>
  <c r="F197" i="1"/>
  <c r="F202" i="1"/>
  <c r="F203" i="1"/>
  <c r="F449" i="1"/>
  <c r="F672" i="1"/>
  <c r="F811" i="1"/>
  <c r="F827" i="1"/>
  <c r="F820" i="1"/>
  <c r="F817" i="1"/>
  <c r="F810" i="1"/>
  <c r="F826" i="1"/>
  <c r="F1309" i="1"/>
  <c r="F1310" i="1"/>
  <c r="F1300" i="1"/>
  <c r="F1774" i="1"/>
  <c r="F2139" i="1"/>
  <c r="F1771" i="1"/>
  <c r="F2136" i="1"/>
  <c r="F2152" i="1"/>
  <c r="F1784" i="1"/>
  <c r="F2145" i="1"/>
  <c r="F2452" i="1"/>
  <c r="F2877" i="1"/>
  <c r="F2146" i="1"/>
  <c r="F1769" i="1"/>
  <c r="F2148" i="1"/>
  <c r="F2143" i="1"/>
  <c r="F1298" i="1"/>
  <c r="F825" i="1"/>
  <c r="F669" i="1"/>
  <c r="F450" i="1"/>
  <c r="F2726" i="1"/>
  <c r="F2727" i="1"/>
  <c r="F2873" i="1"/>
  <c r="F2142" i="1"/>
  <c r="F2149" i="1"/>
  <c r="F2144" i="1"/>
  <c r="F2135" i="1"/>
  <c r="F1299" i="1"/>
  <c r="F818" i="1"/>
  <c r="F816" i="1"/>
  <c r="F665" i="1"/>
  <c r="F199" i="1"/>
  <c r="F201" i="1"/>
  <c r="F2988" i="1"/>
  <c r="F1384" i="1"/>
  <c r="F563" i="1"/>
  <c r="F539" i="1"/>
  <c r="F216" i="1"/>
  <c r="F2811" i="1"/>
  <c r="F1382" i="1"/>
  <c r="F553" i="1"/>
  <c r="F218" i="1"/>
  <c r="F2732" i="1"/>
  <c r="F2451" i="1"/>
  <c r="F1785" i="1"/>
  <c r="F2133" i="1"/>
  <c r="F1779" i="1"/>
  <c r="F1770" i="1"/>
  <c r="F822" i="1"/>
  <c r="F824" i="1"/>
  <c r="F667" i="1"/>
  <c r="F205" i="1"/>
  <c r="F200" i="1"/>
  <c r="F2728" i="1"/>
  <c r="F2730" i="1"/>
  <c r="F2458" i="1"/>
  <c r="F2453" i="1"/>
  <c r="F1781" i="1"/>
  <c r="F1780" i="1"/>
  <c r="F1775" i="1"/>
  <c r="F1308" i="1"/>
  <c r="F1305" i="1"/>
  <c r="F821" i="1"/>
  <c r="F819" i="1"/>
  <c r="F448" i="1"/>
  <c r="F2876" i="1"/>
  <c r="F2460" i="1"/>
  <c r="F2875" i="1"/>
  <c r="F2459" i="1"/>
  <c r="F2454" i="1"/>
  <c r="F2729" i="1"/>
  <c r="F2449" i="1"/>
  <c r="F2138" i="1"/>
  <c r="F1777" i="1"/>
  <c r="F2141" i="1"/>
  <c r="F1776" i="1"/>
  <c r="F2140" i="1"/>
  <c r="F2151" i="1"/>
  <c r="F1782" i="1"/>
  <c r="F1304" i="1"/>
  <c r="F1306" i="1"/>
  <c r="F1301" i="1"/>
  <c r="F814" i="1"/>
  <c r="F813" i="1"/>
  <c r="F812" i="1"/>
  <c r="F815" i="1"/>
  <c r="F668" i="1"/>
  <c r="F207" i="1"/>
  <c r="F206" i="1"/>
  <c r="F208" i="1"/>
  <c r="F2991" i="1"/>
  <c r="F2383" i="1"/>
  <c r="F565" i="1"/>
  <c r="F555" i="1"/>
  <c r="F531" i="1"/>
  <c r="F249" i="1"/>
  <c r="F269" i="1"/>
  <c r="F266" i="1"/>
  <c r="F248" i="1"/>
  <c r="F452" i="1"/>
  <c r="F627" i="1"/>
  <c r="F647" i="1"/>
  <c r="F795" i="1"/>
  <c r="F620" i="1"/>
  <c r="F640" i="1"/>
  <c r="F664" i="1"/>
  <c r="F252" i="1"/>
  <c r="F633" i="1"/>
  <c r="F657" i="1"/>
  <c r="F805" i="1"/>
  <c r="F630" i="1"/>
  <c r="F654" i="1"/>
  <c r="F807" i="1"/>
  <c r="F790" i="1"/>
  <c r="F1329" i="1"/>
  <c r="F1311" i="1"/>
  <c r="F1312" i="1"/>
  <c r="F1790" i="1"/>
  <c r="F2167" i="1"/>
  <c r="F1791" i="1"/>
  <c r="F2172" i="1"/>
  <c r="F1796" i="1"/>
  <c r="F2169" i="1"/>
  <c r="F2154" i="1"/>
  <c r="F2174" i="1"/>
  <c r="F2477" i="1"/>
  <c r="F2857" i="1"/>
  <c r="F2858" i="1"/>
  <c r="F2474" i="1"/>
  <c r="F2471" i="1"/>
  <c r="F2735" i="1"/>
  <c r="F2867" i="1"/>
  <c r="F2480" i="1"/>
  <c r="F2860" i="1"/>
  <c r="F2862" i="1"/>
  <c r="F2594" i="1"/>
  <c r="F2784" i="1"/>
  <c r="F2540" i="1"/>
  <c r="F2791" i="1"/>
  <c r="F2539" i="1"/>
  <c r="F2833" i="1"/>
  <c r="F2589" i="1"/>
  <c r="F2246" i="1"/>
  <c r="F2283" i="1"/>
  <c r="F2256" i="1"/>
  <c r="F2301" i="1"/>
  <c r="F1426" i="1"/>
  <c r="F919" i="1"/>
  <c r="F851" i="1"/>
  <c r="F517" i="1"/>
  <c r="F515" i="1"/>
  <c r="F222" i="1"/>
  <c r="F2977" i="1"/>
  <c r="F2636" i="1"/>
  <c r="F2634" i="1"/>
  <c r="F2759" i="1"/>
  <c r="F2538" i="1"/>
  <c r="F2785" i="1"/>
  <c r="F2541" i="1"/>
  <c r="F2007" i="1"/>
  <c r="F2010" i="1"/>
  <c r="F2248" i="1"/>
  <c r="F2255" i="1"/>
  <c r="F1424" i="1"/>
  <c r="F853" i="1"/>
  <c r="F570" i="1"/>
  <c r="F571" i="1"/>
  <c r="F491" i="1"/>
  <c r="J1848" i="1"/>
  <c r="J515" i="1"/>
  <c r="J855" i="1"/>
  <c r="J2193" i="1"/>
  <c r="J1341" i="1"/>
  <c r="J67" i="1"/>
  <c r="J66" i="1"/>
  <c r="J2196" i="1"/>
  <c r="F108" i="1"/>
  <c r="F220" i="1"/>
  <c r="F502" i="1"/>
  <c r="F223" i="1"/>
  <c r="F731" i="1"/>
  <c r="F769" i="1"/>
  <c r="F856" i="1"/>
  <c r="F854" i="1"/>
  <c r="F1425" i="1"/>
  <c r="F2239" i="1"/>
  <c r="F1849" i="1"/>
  <c r="F2302" i="1"/>
  <c r="F2249" i="1"/>
  <c r="F1847" i="1"/>
  <c r="F2300" i="1"/>
  <c r="F2609" i="1"/>
  <c r="F2801" i="1"/>
  <c r="F2798" i="1"/>
  <c r="F2611" i="1"/>
  <c r="F2815" i="1"/>
  <c r="F2814" i="1"/>
  <c r="F2620" i="1"/>
  <c r="F2824" i="1"/>
  <c r="F2786" i="1"/>
  <c r="F1974" i="1"/>
  <c r="F2266" i="1"/>
  <c r="F1977" i="1"/>
  <c r="F2265" i="1"/>
  <c r="F1836" i="1"/>
  <c r="F1375" i="1"/>
  <c r="F1462" i="1"/>
  <c r="F1469" i="1"/>
  <c r="F1365" i="1"/>
  <c r="F1452" i="1"/>
  <c r="F726" i="1"/>
  <c r="F848" i="1"/>
  <c r="F839" i="1"/>
  <c r="F729" i="1"/>
  <c r="F581" i="1"/>
  <c r="F720" i="1"/>
  <c r="F723" i="1"/>
  <c r="F481" i="1"/>
  <c r="F99" i="1"/>
  <c r="F94" i="1"/>
  <c r="J70" i="1"/>
  <c r="J210" i="1"/>
  <c r="J258" i="1"/>
  <c r="J467" i="1"/>
  <c r="J535" i="1"/>
  <c r="J627" i="1"/>
  <c r="J679" i="1"/>
  <c r="J775" i="1"/>
  <c r="J803" i="1"/>
  <c r="J885" i="1"/>
  <c r="J75" i="1"/>
  <c r="J203" i="1"/>
  <c r="J476" i="1"/>
  <c r="J1357" i="1"/>
  <c r="J2354" i="1"/>
  <c r="J449" i="1"/>
  <c r="J817" i="1"/>
  <c r="J173" i="1"/>
  <c r="J1053" i="1"/>
  <c r="J1133" i="1"/>
  <c r="J1492" i="1"/>
  <c r="J1572" i="1"/>
  <c r="J1928" i="1"/>
  <c r="J2652" i="1"/>
  <c r="J1558" i="1"/>
  <c r="J1898" i="1"/>
  <c r="J382" i="1"/>
  <c r="J2651" i="1"/>
  <c r="J551" i="1"/>
  <c r="J556" i="1"/>
  <c r="J615" i="1"/>
  <c r="J791" i="1"/>
  <c r="J2136" i="1"/>
  <c r="J204" i="1"/>
  <c r="J561" i="1"/>
  <c r="J780" i="1"/>
  <c r="J931" i="1"/>
  <c r="J1802" i="1"/>
  <c r="J68" i="1"/>
  <c r="J252" i="1"/>
  <c r="J673" i="1"/>
  <c r="J1217" i="1"/>
  <c r="J2848" i="1"/>
  <c r="J2402" i="1"/>
  <c r="J247" i="1"/>
  <c r="J700" i="1"/>
  <c r="J796" i="1"/>
  <c r="J1253" i="1"/>
  <c r="J1806" i="1"/>
  <c r="J1945" i="1"/>
  <c r="J2168" i="1"/>
  <c r="J2216" i="1"/>
  <c r="J2370" i="1"/>
  <c r="J84" i="1"/>
  <c r="J268" i="1"/>
  <c r="J689" i="1"/>
  <c r="J785" i="1"/>
  <c r="J1283" i="1"/>
  <c r="J1342" i="1"/>
  <c r="J659" i="1"/>
  <c r="J807" i="1"/>
  <c r="J1337" i="1"/>
  <c r="J1698" i="1"/>
  <c r="J2192" i="1"/>
  <c r="J179" i="1"/>
  <c r="J705" i="1"/>
  <c r="J1315" i="1"/>
  <c r="J254" i="1"/>
  <c r="J285" i="1"/>
  <c r="J423" i="1"/>
  <c r="J631" i="1"/>
  <c r="J663" i="1"/>
  <c r="J925" i="1"/>
  <c r="J620" i="1"/>
  <c r="J222" i="1"/>
  <c r="J499" i="1"/>
  <c r="J759" i="1"/>
  <c r="J900" i="1"/>
  <c r="J2434" i="1"/>
  <c r="J3033" i="1"/>
  <c r="J1712" i="1"/>
  <c r="J2088" i="1"/>
  <c r="J1758" i="1"/>
  <c r="J1697" i="1"/>
  <c r="J1636" i="1"/>
  <c r="J1252" i="1"/>
  <c r="J185" i="1"/>
  <c r="J1242" i="1"/>
  <c r="J879" i="1"/>
  <c r="J833" i="1"/>
  <c r="J421" i="1"/>
  <c r="J189" i="1"/>
  <c r="J2448" i="1"/>
  <c r="J2089" i="1"/>
  <c r="J1727" i="1"/>
  <c r="J1668" i="1"/>
  <c r="J1267" i="1"/>
  <c r="J1213" i="1"/>
  <c r="J905" i="1"/>
  <c r="J446" i="1"/>
  <c r="J935" i="1"/>
  <c r="J2121" i="1"/>
  <c r="J1684" i="1"/>
  <c r="J2716" i="1"/>
  <c r="J1742" i="1"/>
  <c r="J1682" i="1"/>
  <c r="J1293" i="1"/>
  <c r="J1236" i="1"/>
  <c r="J2099" i="1"/>
  <c r="J3030" i="1"/>
  <c r="J2427" i="1"/>
  <c r="J938" i="1"/>
  <c r="J2433" i="1"/>
  <c r="J2090" i="1"/>
  <c r="J1653" i="1"/>
  <c r="J2880" i="1"/>
  <c r="J2119" i="1"/>
  <c r="J1726" i="1"/>
  <c r="J1667" i="1"/>
  <c r="J1277" i="1"/>
  <c r="J235" i="1"/>
  <c r="J492" i="1"/>
  <c r="J584" i="1"/>
  <c r="J636" i="1"/>
  <c r="J716" i="1"/>
  <c r="J772" i="1"/>
  <c r="J836" i="1"/>
  <c r="J890" i="1"/>
  <c r="J1224" i="1"/>
  <c r="J1294" i="1"/>
  <c r="J1432" i="1"/>
  <c r="J1469" i="1"/>
  <c r="J1652" i="1"/>
  <c r="J1743" i="1"/>
  <c r="J1849" i="1"/>
  <c r="J1977" i="1"/>
  <c r="J2105" i="1"/>
  <c r="J2228" i="1"/>
  <c r="J2274" i="1"/>
  <c r="J2432" i="1"/>
  <c r="J96" i="1"/>
  <c r="J220" i="1"/>
  <c r="J282" i="1"/>
  <c r="J497" i="1"/>
  <c r="J577" i="1"/>
  <c r="J625" i="1"/>
  <c r="J849" i="1"/>
  <c r="J923" i="1"/>
  <c r="J1266" i="1"/>
  <c r="J1976" i="1"/>
  <c r="J2104" i="1"/>
  <c r="J2620" i="1"/>
  <c r="J2764" i="1"/>
  <c r="J444" i="1"/>
  <c r="J2715" i="1"/>
  <c r="J90" i="1"/>
  <c r="J106" i="1"/>
  <c r="J195" i="1"/>
  <c r="J226" i="1"/>
  <c r="J283" i="1"/>
  <c r="J443" i="1"/>
  <c r="J479" i="1"/>
  <c r="J503" i="1"/>
  <c r="J591" i="1"/>
  <c r="J711" i="1"/>
  <c r="J771" i="1"/>
  <c r="J851" i="1"/>
  <c r="J881" i="1"/>
  <c r="J915" i="1"/>
  <c r="J91" i="1"/>
  <c r="J2158" i="1"/>
  <c r="J2153" i="1"/>
  <c r="J657" i="1"/>
  <c r="J1791" i="1"/>
  <c r="J1326" i="1"/>
  <c r="J263" i="1"/>
  <c r="J2465" i="1"/>
  <c r="J2167" i="1"/>
  <c r="J2466" i="1"/>
  <c r="J790" i="1"/>
  <c r="J269" i="1"/>
  <c r="J432" i="1"/>
  <c r="J524" i="1"/>
  <c r="J588" i="1"/>
  <c r="J652" i="1"/>
  <c r="J728" i="1"/>
  <c r="J840" i="1"/>
  <c r="J918" i="1"/>
  <c r="J1237" i="1"/>
  <c r="J1369" i="1"/>
  <c r="J1473" i="1"/>
  <c r="J1683" i="1"/>
  <c r="J1759" i="1"/>
  <c r="J1989" i="1"/>
  <c r="J2120" i="1"/>
  <c r="J2248" i="1"/>
  <c r="J2290" i="1"/>
  <c r="J2464" i="1"/>
  <c r="J100" i="1"/>
  <c r="J232" i="1"/>
  <c r="J437" i="1"/>
  <c r="J513" i="1"/>
  <c r="J585" i="1"/>
  <c r="J641" i="1"/>
  <c r="J729" i="1"/>
  <c r="J801" i="1"/>
  <c r="J1202" i="1"/>
  <c r="J1269" i="1"/>
  <c r="J253" i="1"/>
  <c r="J1325" i="1"/>
  <c r="J634" i="1"/>
  <c r="J3035" i="1"/>
  <c r="J2250" i="1"/>
  <c r="J2304" i="1"/>
  <c r="J2971" i="1"/>
  <c r="J762" i="1"/>
  <c r="J570" i="1"/>
  <c r="J2307" i="1"/>
  <c r="J2976" i="1"/>
  <c r="J2828" i="1"/>
  <c r="J2604" i="1"/>
  <c r="J2540" i="1"/>
  <c r="J2289" i="1"/>
  <c r="J1431" i="1"/>
  <c r="J769" i="1"/>
  <c r="J2322" i="1"/>
  <c r="J764" i="1"/>
  <c r="J508" i="1"/>
  <c r="J912" i="1"/>
  <c r="J2969" i="1"/>
  <c r="J2585" i="1"/>
  <c r="J854" i="1"/>
  <c r="J730" i="1"/>
  <c r="J1433" i="1"/>
  <c r="J2796" i="1"/>
  <c r="J2588" i="1"/>
  <c r="J2008" i="1"/>
  <c r="J221" i="1"/>
  <c r="J109" i="1"/>
  <c r="J2619" i="1"/>
  <c r="J506" i="1"/>
  <c r="J2249" i="1"/>
  <c r="J2636" i="1"/>
  <c r="J2247" i="1"/>
  <c r="J2306" i="1"/>
  <c r="J894" i="1"/>
  <c r="J2230" i="1"/>
  <c r="J2555" i="1"/>
  <c r="J2529" i="1"/>
  <c r="J1462" i="1"/>
  <c r="J2748" i="1"/>
  <c r="J721" i="1"/>
  <c r="J593" i="1"/>
  <c r="J481" i="1"/>
  <c r="J236" i="1"/>
  <c r="J92" i="1"/>
  <c r="J2382" i="1"/>
  <c r="J2270" i="1"/>
  <c r="J2232" i="1"/>
  <c r="J1985" i="1"/>
  <c r="J1477" i="1"/>
  <c r="J1457" i="1"/>
  <c r="J1365" i="1"/>
  <c r="J844" i="1"/>
  <c r="J724" i="1"/>
  <c r="J580" i="1"/>
  <c r="J231" i="1"/>
  <c r="J99" i="1"/>
  <c r="J2843" i="1"/>
  <c r="J2523" i="1"/>
  <c r="J2275" i="1"/>
  <c r="J1994" i="1"/>
  <c r="J1834" i="1"/>
  <c r="J2944" i="1"/>
  <c r="J2524" i="1"/>
  <c r="J2273" i="1"/>
  <c r="J1372" i="1"/>
  <c r="J2841" i="1"/>
  <c r="J1374" i="1"/>
  <c r="J2572" i="1"/>
  <c r="J1992" i="1"/>
  <c r="J1476" i="1"/>
  <c r="J93" i="1"/>
  <c r="J1460" i="1"/>
  <c r="J1651" i="1"/>
  <c r="J2305" i="1"/>
  <c r="J2561" i="1"/>
  <c r="J2505" i="1"/>
  <c r="J2199" i="1"/>
  <c r="J1816" i="1"/>
  <c r="J2200" i="1"/>
  <c r="J1813" i="1"/>
  <c r="J1812" i="1"/>
  <c r="J2508" i="1"/>
  <c r="J2587" i="1"/>
  <c r="J2713" i="1"/>
  <c r="F2849" i="1"/>
  <c r="F2201" i="1"/>
  <c r="F2203" i="1"/>
  <c r="F2986" i="1"/>
  <c r="F2772" i="1"/>
  <c r="F2806" i="1"/>
  <c r="F2261" i="1"/>
  <c r="F2259" i="1"/>
  <c r="F1439" i="1"/>
  <c r="F1385" i="1"/>
  <c r="F554" i="1"/>
  <c r="F546" i="1"/>
  <c r="F545" i="1"/>
  <c r="F548" i="1"/>
  <c r="F332" i="1"/>
  <c r="F217" i="1"/>
  <c r="J98" i="1"/>
  <c r="J427" i="1"/>
  <c r="J487" i="1"/>
  <c r="J519" i="1"/>
  <c r="J579" i="1"/>
  <c r="J695" i="1"/>
  <c r="J723" i="1"/>
  <c r="J839" i="1"/>
  <c r="J896" i="1"/>
  <c r="J928" i="1"/>
  <c r="J103" i="1"/>
  <c r="J219" i="1"/>
  <c r="J277" i="1"/>
  <c r="J572" i="1"/>
  <c r="J874" i="1"/>
  <c r="J942" i="1"/>
  <c r="J1278" i="1"/>
  <c r="J1461" i="1"/>
  <c r="J1637" i="1"/>
  <c r="J1711" i="1"/>
  <c r="J1833" i="1"/>
  <c r="J2009" i="1"/>
  <c r="J2266" i="1"/>
  <c r="J841" i="1"/>
  <c r="J910" i="1"/>
  <c r="J1229" i="1"/>
  <c r="J1309" i="1"/>
  <c r="J1299" i="1"/>
  <c r="J2152" i="1"/>
  <c r="J812" i="1"/>
  <c r="J668" i="1"/>
  <c r="J666" i="1"/>
  <c r="J1212" i="1"/>
  <c r="J1710" i="1"/>
  <c r="J2556" i="1"/>
  <c r="J1744" i="1"/>
  <c r="J1983" i="1"/>
  <c r="J327" i="1"/>
  <c r="J1037" i="1"/>
  <c r="J1101" i="1"/>
  <c r="J1165" i="1"/>
  <c r="J1340" i="1"/>
  <c r="J1540" i="1"/>
  <c r="J1604" i="1"/>
  <c r="J1805" i="1"/>
  <c r="J1864" i="1"/>
  <c r="J2056" i="1"/>
  <c r="J2700" i="1"/>
  <c r="J2780" i="1"/>
  <c r="J1526" i="1"/>
  <c r="J1807" i="1"/>
  <c r="J1930" i="1"/>
  <c r="J350" i="1"/>
  <c r="J2811" i="1"/>
  <c r="J538" i="1"/>
  <c r="J2206" i="1"/>
  <c r="J71" i="1"/>
  <c r="J612" i="1"/>
  <c r="J1416" i="1"/>
  <c r="J81" i="1"/>
  <c r="J237" i="1"/>
  <c r="J414" i="1"/>
  <c r="J884" i="1"/>
  <c r="J1000" i="1"/>
  <c r="J2683" i="1"/>
  <c r="J2742" i="1"/>
  <c r="J2495" i="1"/>
  <c r="J2189" i="1"/>
  <c r="J1331" i="1"/>
  <c r="J2852" i="1"/>
  <c r="J1801" i="1"/>
  <c r="J2186" i="1"/>
  <c r="J1332" i="1"/>
  <c r="J2494" i="1"/>
  <c r="J2741" i="1"/>
  <c r="J2743" i="1"/>
  <c r="J786" i="1"/>
  <c r="J614" i="1"/>
  <c r="J454" i="1"/>
  <c r="J2493" i="1"/>
  <c r="J2181" i="1"/>
  <c r="J2850" i="1"/>
  <c r="J2490" i="1"/>
  <c r="J2851" i="1"/>
  <c r="J2182" i="1"/>
  <c r="J2489" i="1"/>
  <c r="J1800" i="1"/>
  <c r="J2744" i="1"/>
  <c r="J2488" i="1"/>
  <c r="J64" i="1"/>
  <c r="J2498" i="1"/>
  <c r="J1798" i="1"/>
  <c r="J60" i="1"/>
  <c r="J1799" i="1"/>
  <c r="J1333" i="1"/>
  <c r="J788" i="1"/>
  <c r="J2499" i="1"/>
  <c r="J2496" i="1"/>
  <c r="J2187" i="1"/>
  <c r="J61" i="1"/>
  <c r="J789" i="1"/>
  <c r="J613" i="1"/>
  <c r="J2188" i="1"/>
  <c r="J1330" i="1"/>
  <c r="J63" i="1"/>
  <c r="J246" i="1"/>
  <c r="J62" i="1"/>
  <c r="J2185" i="1"/>
  <c r="F2630" i="1"/>
  <c r="F2984" i="1"/>
  <c r="F2816" i="1"/>
  <c r="F2760" i="1"/>
  <c r="F2604" i="1"/>
  <c r="F2548" i="1"/>
  <c r="F2802" i="1"/>
  <c r="F2971" i="1"/>
  <c r="F2795" i="1"/>
  <c r="F2755" i="1"/>
  <c r="F2599" i="1"/>
  <c r="F2535" i="1"/>
  <c r="F2770" i="1"/>
  <c r="F2965" i="1"/>
  <c r="F2797" i="1"/>
  <c r="F2637" i="1"/>
  <c r="F2593" i="1"/>
  <c r="F2533" i="1"/>
  <c r="F2296" i="1"/>
  <c r="F2019" i="1"/>
  <c r="F1843" i="1"/>
  <c r="F2291" i="1"/>
  <c r="F2018" i="1"/>
  <c r="F1846" i="1"/>
  <c r="F2294" i="1"/>
  <c r="F2017" i="1"/>
  <c r="F2325" i="1"/>
  <c r="F2293" i="1"/>
  <c r="F2016" i="1"/>
  <c r="F1430" i="1"/>
  <c r="F1436" i="1"/>
  <c r="F1376" i="1"/>
  <c r="F758" i="1"/>
  <c r="F770" i="1"/>
  <c r="F912" i="1"/>
  <c r="F574" i="1"/>
  <c r="F765" i="1"/>
  <c r="F572" i="1"/>
  <c r="F575" i="1"/>
  <c r="F508" i="1"/>
  <c r="F519" i="1"/>
  <c r="F487" i="1"/>
  <c r="F498" i="1"/>
  <c r="F225" i="1"/>
  <c r="J531" i="1"/>
  <c r="J563" i="1"/>
  <c r="J787" i="1"/>
  <c r="J59" i="1"/>
  <c r="J540" i="1"/>
  <c r="J1773" i="1"/>
  <c r="J1308" i="1"/>
  <c r="J2726" i="1"/>
  <c r="J2454" i="1"/>
  <c r="J2138" i="1"/>
  <c r="J2877" i="1"/>
  <c r="J826" i="1"/>
  <c r="J810" i="1"/>
  <c r="J2453" i="1"/>
  <c r="J2141" i="1"/>
  <c r="J1780" i="1"/>
  <c r="J1785" i="1"/>
  <c r="J1769" i="1"/>
  <c r="J1304" i="1"/>
  <c r="J2874" i="1"/>
  <c r="J2142" i="1"/>
  <c r="J1781" i="1"/>
  <c r="J1300" i="1"/>
  <c r="J2150" i="1"/>
  <c r="J2871" i="1"/>
  <c r="J2727" i="1"/>
  <c r="J2455" i="1"/>
  <c r="J818" i="1"/>
  <c r="J2461" i="1"/>
  <c r="J2149" i="1"/>
  <c r="J2133" i="1"/>
  <c r="J1772" i="1"/>
  <c r="J2876" i="1"/>
  <c r="J2134" i="1"/>
  <c r="J1777" i="1"/>
  <c r="J2730" i="1"/>
  <c r="J2458" i="1"/>
  <c r="J2146" i="1"/>
  <c r="J2450" i="1"/>
  <c r="J2451" i="1"/>
  <c r="J814" i="1"/>
  <c r="J2457" i="1"/>
  <c r="J2145" i="1"/>
  <c r="J2872" i="1"/>
  <c r="J2728" i="1"/>
  <c r="J2147" i="1"/>
  <c r="J1770" i="1"/>
  <c r="J1305" i="1"/>
  <c r="J205" i="1"/>
  <c r="J829" i="1"/>
  <c r="J813" i="1"/>
  <c r="J669" i="1"/>
  <c r="J200" i="1"/>
  <c r="J2460" i="1"/>
  <c r="J2148" i="1"/>
  <c r="J1771" i="1"/>
  <c r="J1306" i="1"/>
  <c r="J824" i="1"/>
  <c r="J199" i="1"/>
  <c r="J2873" i="1"/>
  <c r="J2875" i="1"/>
  <c r="J2731" i="1"/>
  <c r="J2449" i="1"/>
  <c r="J2137" i="1"/>
  <c r="J2143" i="1"/>
  <c r="J1782" i="1"/>
  <c r="J1301" i="1"/>
  <c r="J201" i="1"/>
  <c r="J1307" i="1"/>
  <c r="J825" i="1"/>
  <c r="J665" i="1"/>
  <c r="J2456" i="1"/>
  <c r="J2144" i="1"/>
  <c r="J1783" i="1"/>
  <c r="J1302" i="1"/>
  <c r="J820" i="1"/>
  <c r="J831" i="1"/>
  <c r="J815" i="1"/>
  <c r="J671" i="1"/>
  <c r="J202" i="1"/>
  <c r="J2729" i="1"/>
  <c r="J830" i="1"/>
  <c r="J450" i="1"/>
  <c r="J1784" i="1"/>
  <c r="J2139" i="1"/>
  <c r="J1778" i="1"/>
  <c r="J197" i="1"/>
  <c r="J1303" i="1"/>
  <c r="J821" i="1"/>
  <c r="J208" i="1"/>
  <c r="J2452" i="1"/>
  <c r="J2140" i="1"/>
  <c r="J1779" i="1"/>
  <c r="J1298" i="1"/>
  <c r="J816" i="1"/>
  <c r="J672" i="1"/>
  <c r="J448" i="1"/>
  <c r="J207" i="1"/>
  <c r="J827" i="1"/>
  <c r="J811" i="1"/>
  <c r="J667" i="1"/>
  <c r="J198" i="1"/>
  <c r="J1444" i="1"/>
  <c r="J2183" i="1"/>
  <c r="J2732" i="1"/>
  <c r="J1962" i="1"/>
  <c r="J698" i="1"/>
  <c r="J2333" i="1"/>
  <c r="J2459" i="1"/>
  <c r="J2777" i="1"/>
  <c r="F100" i="1"/>
  <c r="F101" i="1"/>
  <c r="F98" i="1"/>
  <c r="F231" i="1"/>
  <c r="F232" i="1"/>
  <c r="F480" i="1"/>
  <c r="F583" i="1"/>
  <c r="F719" i="1"/>
  <c r="F580" i="1"/>
  <c r="F716" i="1"/>
  <c r="F772" i="1"/>
  <c r="F585" i="1"/>
  <c r="F721" i="1"/>
  <c r="F578" i="1"/>
  <c r="F594" i="1"/>
  <c r="F847" i="1"/>
  <c r="F844" i="1"/>
  <c r="F841" i="1"/>
  <c r="F774" i="1"/>
  <c r="F846" i="1"/>
  <c r="F1456" i="1"/>
  <c r="F1472" i="1"/>
  <c r="F1373" i="1"/>
  <c r="F1465" i="1"/>
  <c r="F1366" i="1"/>
  <c r="F1458" i="1"/>
  <c r="F1474" i="1"/>
  <c r="F1455" i="1"/>
  <c r="F1471" i="1"/>
  <c r="F1984" i="1"/>
  <c r="F2231" i="1"/>
  <c r="F2273" i="1"/>
  <c r="F1837" i="1"/>
  <c r="F1993" i="1"/>
  <c r="F2270" i="1"/>
  <c r="F2388" i="1"/>
  <c r="F1978" i="1"/>
  <c r="F2225" i="1"/>
  <c r="F2271" i="1"/>
  <c r="F1835" i="1"/>
  <c r="F1987" i="1"/>
  <c r="F2234" i="1"/>
  <c r="F2380" i="1"/>
  <c r="F2561" i="1"/>
  <c r="F2749" i="1"/>
  <c r="F2842" i="1"/>
  <c r="F2526" i="1"/>
  <c r="F2531" i="1"/>
  <c r="F2567" i="1"/>
  <c r="F2835" i="1"/>
  <c r="F2939" i="1"/>
  <c r="F2959" i="1"/>
  <c r="F2957" i="1"/>
  <c r="F2556" i="1"/>
  <c r="F2572" i="1"/>
  <c r="F2840" i="1"/>
  <c r="F2940" i="1"/>
  <c r="F2956" i="1"/>
  <c r="F2961" i="1"/>
  <c r="F2566" i="1"/>
  <c r="F2838" i="1"/>
  <c r="F68" i="1"/>
  <c r="F67" i="1"/>
  <c r="F780" i="1"/>
  <c r="F782" i="1"/>
  <c r="F1337" i="1"/>
  <c r="F1338" i="1"/>
  <c r="F1339" i="1"/>
  <c r="F1809" i="1"/>
  <c r="F1806" i="1"/>
  <c r="F2196" i="1"/>
  <c r="F2193" i="1"/>
  <c r="F2501" i="1"/>
  <c r="F2503" i="1"/>
  <c r="J2261" i="1"/>
  <c r="J2822" i="1"/>
  <c r="J2806" i="1"/>
  <c r="J2774" i="1"/>
  <c r="J2989" i="1"/>
  <c r="J2813" i="1"/>
  <c r="J2991" i="1"/>
  <c r="J2384" i="1"/>
  <c r="J558" i="1"/>
  <c r="J542" i="1"/>
  <c r="J1437" i="1"/>
  <c r="J1383" i="1"/>
  <c r="J2773" i="1"/>
  <c r="J2823" i="1"/>
  <c r="J2807" i="1"/>
  <c r="J566" i="1"/>
  <c r="J550" i="1"/>
  <c r="J534" i="1"/>
  <c r="J2383" i="1"/>
  <c r="J2988" i="1"/>
  <c r="J2990" i="1"/>
  <c r="J2810" i="1"/>
  <c r="J2258" i="1"/>
  <c r="J2387" i="1"/>
  <c r="J2986" i="1"/>
  <c r="J562" i="1"/>
  <c r="J530" i="1"/>
  <c r="J2808" i="1"/>
  <c r="J1384" i="1"/>
  <c r="J217" i="1"/>
  <c r="J557" i="1"/>
  <c r="J541" i="1"/>
  <c r="J216" i="1"/>
  <c r="J2257" i="1"/>
  <c r="J552" i="1"/>
  <c r="J536" i="1"/>
  <c r="J215" i="1"/>
  <c r="J2809" i="1"/>
  <c r="J554" i="1"/>
  <c r="J2386" i="1"/>
  <c r="J1386" i="1"/>
  <c r="J2772" i="1"/>
  <c r="J213" i="1"/>
  <c r="J553" i="1"/>
  <c r="J537" i="1"/>
  <c r="J212" i="1"/>
  <c r="J1438" i="1"/>
  <c r="J564" i="1"/>
  <c r="J548" i="1"/>
  <c r="J532" i="1"/>
  <c r="J211" i="1"/>
  <c r="J559" i="1"/>
  <c r="J543" i="1"/>
  <c r="J218" i="1"/>
  <c r="J2987" i="1"/>
  <c r="J546" i="1"/>
  <c r="J1439" i="1"/>
  <c r="J1382" i="1"/>
  <c r="J2262" i="1"/>
  <c r="J209" i="1"/>
  <c r="J565" i="1"/>
  <c r="J549" i="1"/>
  <c r="J533" i="1"/>
  <c r="J560" i="1"/>
  <c r="J544" i="1"/>
  <c r="J528" i="1"/>
  <c r="J555" i="1"/>
  <c r="J539" i="1"/>
  <c r="J214" i="1"/>
  <c r="J1399" i="1"/>
  <c r="J1774" i="1"/>
  <c r="J1880" i="1"/>
  <c r="J1944" i="1"/>
  <c r="J2135" i="1"/>
  <c r="J2259" i="1"/>
  <c r="J2492" i="1"/>
  <c r="J2812" i="1"/>
  <c r="J2912" i="1"/>
  <c r="J2217" i="1"/>
  <c r="J2339" i="1"/>
  <c r="J474" i="1"/>
  <c r="J602" i="1"/>
  <c r="J822" i="1"/>
  <c r="J2365" i="1"/>
  <c r="J2491" i="1"/>
  <c r="J2747" i="1"/>
  <c r="F104" i="1"/>
  <c r="F228" i="1"/>
  <c r="F229" i="1"/>
  <c r="F490" i="1"/>
  <c r="F518" i="1"/>
  <c r="F499" i="1"/>
  <c r="F103" i="1"/>
  <c r="F500" i="1"/>
  <c r="F497" i="1"/>
  <c r="F767" i="1"/>
  <c r="F760" i="1"/>
  <c r="F569" i="1"/>
  <c r="F509" i="1"/>
  <c r="F855" i="1"/>
  <c r="F766" i="1"/>
  <c r="F922" i="1"/>
  <c r="F902" i="1"/>
  <c r="F895" i="1"/>
  <c r="F1427" i="1"/>
  <c r="F1432" i="1"/>
  <c r="F1433" i="1"/>
  <c r="F1848" i="1"/>
  <c r="F2020" i="1"/>
  <c r="F2285" i="1"/>
  <c r="F2317" i="1"/>
  <c r="F1853" i="1"/>
  <c r="F2236" i="1"/>
  <c r="F2290" i="1"/>
  <c r="F2318" i="1"/>
  <c r="F1854" i="1"/>
  <c r="F2241" i="1"/>
  <c r="F2287" i="1"/>
  <c r="F2315" i="1"/>
  <c r="F1999" i="1"/>
  <c r="F2238" i="1"/>
  <c r="F2284" i="1"/>
  <c r="F2316" i="1"/>
  <c r="F2549" i="1"/>
  <c r="F2597" i="1"/>
  <c r="F2629" i="1"/>
  <c r="F2769" i="1"/>
  <c r="F2817" i="1"/>
  <c r="F2582" i="1"/>
  <c r="F2638" i="1"/>
  <c r="F2970" i="1"/>
  <c r="F2551" i="1"/>
  <c r="F2607" i="1"/>
  <c r="F2631" i="1"/>
  <c r="F2783" i="1"/>
  <c r="F2819" i="1"/>
  <c r="F2979" i="1"/>
  <c r="F2790" i="1"/>
  <c r="F2532" i="1"/>
  <c r="F2584" i="1"/>
  <c r="F2616" i="1"/>
  <c r="F2756" i="1"/>
  <c r="F2792" i="1"/>
  <c r="F2832" i="1"/>
  <c r="F2973" i="1"/>
  <c r="F2614" i="1"/>
  <c r="F2974" i="1"/>
  <c r="F2506" i="1"/>
  <c r="F1815" i="1"/>
  <c r="F1810" i="1"/>
  <c r="F2199" i="1"/>
  <c r="F779" i="1"/>
  <c r="F2868" i="1"/>
  <c r="F2740" i="1"/>
  <c r="F2476" i="1"/>
  <c r="F2866" i="1"/>
  <c r="F2855" i="1"/>
  <c r="F2483" i="1"/>
  <c r="F2467" i="1"/>
  <c r="F2478" i="1"/>
  <c r="F2462" i="1"/>
  <c r="F2869" i="1"/>
  <c r="F2853" i="1"/>
  <c r="F2481" i="1"/>
  <c r="F2465" i="1"/>
  <c r="F2166" i="1"/>
  <c r="F1797" i="1"/>
  <c r="F2173" i="1"/>
  <c r="F2157" i="1"/>
  <c r="F1788" i="1"/>
  <c r="F2168" i="1"/>
  <c r="F1795" i="1"/>
  <c r="F2175" i="1"/>
  <c r="F2159" i="1"/>
  <c r="F1786" i="1"/>
  <c r="F1316" i="1"/>
  <c r="F1319" i="1"/>
  <c r="F1322" i="1"/>
  <c r="F1325" i="1"/>
  <c r="F806" i="1"/>
  <c r="F808" i="1"/>
  <c r="F670" i="1"/>
  <c r="F650" i="1"/>
  <c r="F634" i="1"/>
  <c r="F618" i="1"/>
  <c r="F797" i="1"/>
  <c r="F653" i="1"/>
  <c r="F637" i="1"/>
  <c r="F621" i="1"/>
  <c r="F800" i="1"/>
  <c r="F660" i="1"/>
  <c r="F644" i="1"/>
  <c r="F628" i="1"/>
  <c r="F453" i="1"/>
  <c r="F791" i="1"/>
  <c r="F651" i="1"/>
  <c r="F635" i="1"/>
  <c r="F619" i="1"/>
  <c r="F267" i="1"/>
  <c r="F256" i="1"/>
  <c r="F247" i="1"/>
  <c r="F258" i="1"/>
  <c r="F265" i="1"/>
  <c r="F2574" i="1"/>
  <c r="F2554" i="1"/>
  <c r="F2952" i="1"/>
  <c r="F2916" i="1"/>
  <c r="F2748" i="1"/>
  <c r="F2528" i="1"/>
  <c r="F2937" i="1"/>
  <c r="F2947" i="1"/>
  <c r="F2751" i="1"/>
  <c r="F2559" i="1"/>
  <c r="F2530" i="1"/>
  <c r="F2941" i="1"/>
  <c r="F2569" i="1"/>
  <c r="F2525" i="1"/>
  <c r="F2230" i="1"/>
  <c r="F1979" i="1"/>
  <c r="F2275" i="1"/>
  <c r="F1994" i="1"/>
  <c r="F1838" i="1"/>
  <c r="F2274" i="1"/>
  <c r="F1989" i="1"/>
  <c r="F2381" i="1"/>
  <c r="F2235" i="1"/>
  <c r="F1976" i="1"/>
  <c r="F1463" i="1"/>
  <c r="F1367" i="1"/>
  <c r="F1454" i="1"/>
  <c r="F1473" i="1"/>
  <c r="F1453" i="1"/>
  <c r="F1468" i="1"/>
  <c r="F1372" i="1"/>
  <c r="F834" i="1"/>
  <c r="F837" i="1"/>
  <c r="F836" i="1"/>
  <c r="F835" i="1"/>
  <c r="F773" i="1"/>
  <c r="F593" i="1"/>
  <c r="F91" i="1"/>
  <c r="F592" i="1"/>
  <c r="F727" i="1"/>
  <c r="F587" i="1"/>
  <c r="F235" i="1"/>
  <c r="F482" i="1"/>
  <c r="F102" i="1"/>
  <c r="F97" i="1"/>
  <c r="F92" i="1"/>
  <c r="F2745" i="1"/>
  <c r="F1808" i="1"/>
  <c r="F1807" i="1"/>
  <c r="F1346" i="1"/>
  <c r="F1341" i="1"/>
  <c r="F785" i="1"/>
  <c r="F783" i="1"/>
  <c r="F65" i="1"/>
  <c r="F2794" i="1"/>
  <c r="F2586" i="1"/>
  <c r="F2968" i="1"/>
  <c r="F2788" i="1"/>
  <c r="F2628" i="1"/>
  <c r="F2596" i="1"/>
  <c r="F2982" i="1"/>
  <c r="F2610" i="1"/>
  <c r="F2827" i="1"/>
  <c r="F2767" i="1"/>
  <c r="F2623" i="1"/>
  <c r="F2583" i="1"/>
  <c r="F2826" i="1"/>
  <c r="F2598" i="1"/>
  <c r="F2825" i="1"/>
  <c r="F2765" i="1"/>
  <c r="F2613" i="1"/>
  <c r="F2553" i="1"/>
  <c r="F2304" i="1"/>
  <c r="F2254" i="1"/>
  <c r="F2003" i="1"/>
  <c r="F2307" i="1"/>
  <c r="F2253" i="1"/>
  <c r="F2006" i="1"/>
  <c r="F2310" i="1"/>
  <c r="F2252" i="1"/>
  <c r="F2001" i="1"/>
  <c r="F2305" i="1"/>
  <c r="F2251" i="1"/>
  <c r="F2000" i="1"/>
  <c r="F1429" i="1"/>
  <c r="F1377" i="1"/>
  <c r="F911" i="1"/>
  <c r="F898" i="1"/>
  <c r="F897" i="1"/>
  <c r="F892" i="1"/>
  <c r="F227" i="1"/>
  <c r="F505" i="1"/>
  <c r="F485" i="1"/>
  <c r="F524" i="1"/>
  <c r="F484" i="1"/>
  <c r="F507" i="1"/>
  <c r="F514" i="1"/>
  <c r="F226" i="1"/>
  <c r="F105" i="1"/>
  <c r="J332" i="1"/>
  <c r="J455" i="1"/>
  <c r="J547" i="1"/>
  <c r="J1385" i="1"/>
  <c r="J2184" i="1"/>
  <c r="J2385" i="1"/>
  <c r="J545" i="1"/>
  <c r="J2356" i="1"/>
  <c r="J2214" i="1"/>
  <c r="J1879" i="1"/>
  <c r="J1831" i="1"/>
  <c r="J1443" i="1"/>
  <c r="J1414" i="1"/>
  <c r="J1398" i="1"/>
  <c r="J1355" i="1"/>
  <c r="J2934" i="1"/>
  <c r="J2846" i="1"/>
  <c r="J2518" i="1"/>
  <c r="J2372" i="1"/>
  <c r="J2344" i="1"/>
  <c r="J2210" i="1"/>
  <c r="J1963" i="1"/>
  <c r="J2909" i="1"/>
  <c r="J2845" i="1"/>
  <c r="J2781" i="1"/>
  <c r="J2906" i="1"/>
  <c r="J2911" i="1"/>
  <c r="J2847" i="1"/>
  <c r="J2511" i="1"/>
  <c r="J2369" i="1"/>
  <c r="J2353" i="1"/>
  <c r="J2337" i="1"/>
  <c r="J702" i="1"/>
  <c r="J686" i="1"/>
  <c r="J606" i="1"/>
  <c r="J2517" i="1"/>
  <c r="J2375" i="1"/>
  <c r="J2359" i="1"/>
  <c r="J2343" i="1"/>
  <c r="J2327" i="1"/>
  <c r="J2221" i="1"/>
  <c r="J2205" i="1"/>
  <c r="J1966" i="1"/>
  <c r="J1950" i="1"/>
  <c r="J1934" i="1"/>
  <c r="J1886" i="1"/>
  <c r="J1822" i="1"/>
  <c r="J1450" i="1"/>
  <c r="J1405" i="1"/>
  <c r="J1389" i="1"/>
  <c r="J1362" i="1"/>
  <c r="J2932" i="1"/>
  <c r="J2900" i="1"/>
  <c r="J2914" i="1"/>
  <c r="J2352" i="1"/>
  <c r="J1943" i="1"/>
  <c r="J1875" i="1"/>
  <c r="J1827" i="1"/>
  <c r="J1410" i="1"/>
  <c r="J1394" i="1"/>
  <c r="J1351" i="1"/>
  <c r="J2578" i="1"/>
  <c r="J2902" i="1"/>
  <c r="J2376" i="1"/>
  <c r="J2340" i="1"/>
  <c r="J1967" i="1"/>
  <c r="J1935" i="1"/>
  <c r="J1899" i="1"/>
  <c r="J1823" i="1"/>
  <c r="J1451" i="1"/>
  <c r="J1406" i="1"/>
  <c r="J1390" i="1"/>
  <c r="J1363" i="1"/>
  <c r="J2910" i="1"/>
  <c r="J2510" i="1"/>
  <c r="J2360" i="1"/>
  <c r="J2328" i="1"/>
  <c r="J2222" i="1"/>
  <c r="J1891" i="1"/>
  <c r="J2933" i="1"/>
  <c r="J2901" i="1"/>
  <c r="J2935" i="1"/>
  <c r="J2903" i="1"/>
  <c r="J2775" i="1"/>
  <c r="J2519" i="1"/>
  <c r="J2377" i="1"/>
  <c r="J2361" i="1"/>
  <c r="J2345" i="1"/>
  <c r="J2329" i="1"/>
  <c r="J880" i="1"/>
  <c r="J865" i="1"/>
  <c r="J678" i="1"/>
  <c r="J598" i="1"/>
  <c r="J470" i="1"/>
  <c r="J2509" i="1"/>
  <c r="J2367" i="1"/>
  <c r="J2351" i="1"/>
  <c r="J2335" i="1"/>
  <c r="J2213" i="1"/>
  <c r="J1958" i="1"/>
  <c r="J1942" i="1"/>
  <c r="J1878" i="1"/>
  <c r="J1830" i="1"/>
  <c r="J1442" i="1"/>
  <c r="J1413" i="1"/>
  <c r="J1397" i="1"/>
  <c r="J1354" i="1"/>
  <c r="J2908" i="1"/>
  <c r="J2364" i="1"/>
  <c r="J2332" i="1"/>
  <c r="J1959" i="1"/>
  <c r="J1819" i="1"/>
  <c r="J1447" i="1"/>
  <c r="J1418" i="1"/>
  <c r="J1402" i="1"/>
  <c r="J1359" i="1"/>
  <c r="J2778" i="1"/>
  <c r="J2522" i="1"/>
  <c r="J2348" i="1"/>
  <c r="J2218" i="1"/>
  <c r="J1939" i="1"/>
  <c r="J1887" i="1"/>
  <c r="J2913" i="1"/>
  <c r="J2931" i="1"/>
  <c r="J2899" i="1"/>
  <c r="J2514" i="1"/>
  <c r="J1951" i="1"/>
  <c r="J2579" i="1"/>
  <c r="J2515" i="1"/>
  <c r="J2357" i="1"/>
  <c r="J876" i="1"/>
  <c r="J690" i="1"/>
  <c r="J466" i="1"/>
  <c r="J2521" i="1"/>
  <c r="J2363" i="1"/>
  <c r="J2331" i="1"/>
  <c r="J2209" i="1"/>
  <c r="J1890" i="1"/>
  <c r="J1826" i="1"/>
  <c r="J1393" i="1"/>
  <c r="J2936" i="1"/>
  <c r="J2904" i="1"/>
  <c r="J2776" i="1"/>
  <c r="J2520" i="1"/>
  <c r="J2211" i="1"/>
  <c r="J1940" i="1"/>
  <c r="J1892" i="1"/>
  <c r="J1876" i="1"/>
  <c r="J1828" i="1"/>
  <c r="J1440" i="1"/>
  <c r="J1411" i="1"/>
  <c r="J1395" i="1"/>
  <c r="J1352" i="1"/>
  <c r="J77" i="1"/>
  <c r="J701" i="1"/>
  <c r="J685" i="1"/>
  <c r="J605" i="1"/>
  <c r="J477" i="1"/>
  <c r="J461" i="1"/>
  <c r="J80" i="1"/>
  <c r="J2366" i="1"/>
  <c r="J2350" i="1"/>
  <c r="J2334" i="1"/>
  <c r="J2212" i="1"/>
  <c r="J1957" i="1"/>
  <c r="J1941" i="1"/>
  <c r="J1893" i="1"/>
  <c r="J1877" i="1"/>
  <c r="J1829" i="1"/>
  <c r="J1441" i="1"/>
  <c r="J1412" i="1"/>
  <c r="J1396" i="1"/>
  <c r="J1353" i="1"/>
  <c r="J870" i="1"/>
  <c r="J776" i="1"/>
  <c r="J680" i="1"/>
  <c r="J600" i="1"/>
  <c r="J472" i="1"/>
  <c r="J456" i="1"/>
  <c r="J2368" i="1"/>
  <c r="J2349" i="1"/>
  <c r="J868" i="1"/>
  <c r="J682" i="1"/>
  <c r="J458" i="1"/>
  <c r="J2577" i="1"/>
  <c r="J2513" i="1"/>
  <c r="J2355" i="1"/>
  <c r="J1882" i="1"/>
  <c r="J1818" i="1"/>
  <c r="J1446" i="1"/>
  <c r="J1417" i="1"/>
  <c r="J1358" i="1"/>
  <c r="J2516" i="1"/>
  <c r="J2223" i="1"/>
  <c r="J2207" i="1"/>
  <c r="J1968" i="1"/>
  <c r="J1952" i="1"/>
  <c r="J1936" i="1"/>
  <c r="J1888" i="1"/>
  <c r="J1824" i="1"/>
  <c r="J1407" i="1"/>
  <c r="J1391" i="1"/>
  <c r="J1364" i="1"/>
  <c r="J1348" i="1"/>
  <c r="J245" i="1"/>
  <c r="J73" i="1"/>
  <c r="J871" i="1"/>
  <c r="J777" i="1"/>
  <c r="J681" i="1"/>
  <c r="J601" i="1"/>
  <c r="J473" i="1"/>
  <c r="J457" i="1"/>
  <c r="J244" i="1"/>
  <c r="J76" i="1"/>
  <c r="J2378" i="1"/>
  <c r="J2362" i="1"/>
  <c r="J2346" i="1"/>
  <c r="J2330" i="1"/>
  <c r="J2224" i="1"/>
  <c r="J2208" i="1"/>
  <c r="J1969" i="1"/>
  <c r="J1953" i="1"/>
  <c r="J1937" i="1"/>
  <c r="J1889" i="1"/>
  <c r="J1825" i="1"/>
  <c r="J1408" i="1"/>
  <c r="J1392" i="1"/>
  <c r="J1349" i="1"/>
  <c r="J882" i="1"/>
  <c r="J708" i="1"/>
  <c r="J676" i="1"/>
  <c r="J596" i="1"/>
  <c r="J468" i="1"/>
  <c r="J243" i="1"/>
  <c r="J83" i="1"/>
  <c r="J877" i="1"/>
  <c r="J703" i="1"/>
  <c r="J687" i="1"/>
  <c r="J607" i="1"/>
  <c r="J463" i="1"/>
  <c r="J82" i="1"/>
  <c r="J2336" i="1"/>
  <c r="J1895" i="1"/>
  <c r="J2373" i="1"/>
  <c r="J2341" i="1"/>
  <c r="J706" i="1"/>
  <c r="J610" i="1"/>
  <c r="J2347" i="1"/>
  <c r="J1970" i="1"/>
  <c r="J1938" i="1"/>
  <c r="J1874" i="1"/>
  <c r="J1409" i="1"/>
  <c r="J1350" i="1"/>
  <c r="J2576" i="1"/>
  <c r="J2512" i="1"/>
  <c r="J2219" i="1"/>
  <c r="J1964" i="1"/>
  <c r="J1948" i="1"/>
  <c r="J1884" i="1"/>
  <c r="J1820" i="1"/>
  <c r="J1448" i="1"/>
  <c r="J1419" i="1"/>
  <c r="J1403" i="1"/>
  <c r="J1387" i="1"/>
  <c r="J1360" i="1"/>
  <c r="J331" i="1"/>
  <c r="J241" i="1"/>
  <c r="J85" i="1"/>
  <c r="J69" i="1"/>
  <c r="J709" i="1"/>
  <c r="J677" i="1"/>
  <c r="J597" i="1"/>
  <c r="J469" i="1"/>
  <c r="J330" i="1"/>
  <c r="J240" i="1"/>
  <c r="J88" i="1"/>
  <c r="J72" i="1"/>
  <c r="J2374" i="1"/>
  <c r="J2358" i="1"/>
  <c r="J2342" i="1"/>
  <c r="J2220" i="1"/>
  <c r="J1965" i="1"/>
  <c r="J1949" i="1"/>
  <c r="J1901" i="1"/>
  <c r="J1821" i="1"/>
  <c r="J1449" i="1"/>
  <c r="J1420" i="1"/>
  <c r="J1404" i="1"/>
  <c r="J1388" i="1"/>
  <c r="J1361" i="1"/>
  <c r="J878" i="1"/>
  <c r="J863" i="1"/>
  <c r="J704" i="1"/>
  <c r="J688" i="1"/>
  <c r="J608" i="1"/>
  <c r="J239" i="1"/>
  <c r="J79" i="1"/>
  <c r="J699" i="1"/>
  <c r="J683" i="1"/>
  <c r="J603" i="1"/>
  <c r="J475" i="1"/>
  <c r="J459" i="1"/>
  <c r="J78" i="1"/>
  <c r="J1356" i="1"/>
  <c r="J1415" i="1"/>
  <c r="J1832" i="1"/>
  <c r="J1896" i="1"/>
  <c r="J1960" i="1"/>
  <c r="J2151" i="1"/>
  <c r="J2215" i="1"/>
  <c r="J1401" i="1"/>
  <c r="J1776" i="1"/>
  <c r="J2371" i="1"/>
  <c r="J2497" i="1"/>
  <c r="J2779" i="1"/>
  <c r="J2905" i="1"/>
  <c r="F148" i="1"/>
  <c r="F124" i="1"/>
  <c r="F48" i="1"/>
  <c r="F28" i="1"/>
  <c r="J14" i="1"/>
  <c r="J30" i="1"/>
  <c r="J110" i="1"/>
  <c r="J126" i="1"/>
  <c r="J142" i="1"/>
  <c r="J158" i="1"/>
  <c r="J174" i="1"/>
  <c r="J186" i="1"/>
  <c r="J230" i="1"/>
  <c r="J262" i="1"/>
  <c r="J304" i="1"/>
  <c r="J320" i="1"/>
  <c r="J351" i="1"/>
  <c r="J367" i="1"/>
  <c r="J383" i="1"/>
  <c r="J399" i="1"/>
  <c r="J415" i="1"/>
  <c r="J431" i="1"/>
  <c r="J445" i="1"/>
  <c r="J491" i="1"/>
  <c r="J507" i="1"/>
  <c r="J523" i="1"/>
  <c r="J571" i="1"/>
  <c r="J587" i="1"/>
  <c r="J619" i="1"/>
  <c r="J635" i="1"/>
  <c r="J651" i="1"/>
  <c r="J715" i="1"/>
  <c r="J731" i="1"/>
  <c r="J747" i="1"/>
  <c r="J763" i="1"/>
  <c r="J795" i="1"/>
  <c r="J843" i="1"/>
  <c r="J858" i="1"/>
  <c r="J873" i="1"/>
  <c r="J889" i="1"/>
  <c r="J904" i="1"/>
  <c r="J917" i="1"/>
  <c r="J941" i="1"/>
  <c r="J957" i="1"/>
  <c r="J973" i="1"/>
  <c r="J3" i="1"/>
  <c r="J19" i="1"/>
  <c r="J35" i="1"/>
  <c r="J51" i="1"/>
  <c r="J95" i="1"/>
  <c r="J107" i="1"/>
  <c r="J123" i="1"/>
  <c r="J139" i="1"/>
  <c r="J171" i="1"/>
  <c r="J181" i="1"/>
  <c r="J192" i="1"/>
  <c r="J223" i="1"/>
  <c r="J251" i="1"/>
  <c r="J267" i="1"/>
  <c r="J281" i="1"/>
  <c r="J293" i="1"/>
  <c r="J309" i="1"/>
  <c r="J325" i="1"/>
  <c r="J340" i="1"/>
  <c r="J372" i="1"/>
  <c r="J388" i="1"/>
  <c r="J404" i="1"/>
  <c r="J420" i="1"/>
  <c r="J436" i="1"/>
  <c r="J464" i="1"/>
  <c r="J480" i="1"/>
  <c r="J496" i="1"/>
  <c r="J512" i="1"/>
  <c r="J576" i="1"/>
  <c r="J592" i="1"/>
  <c r="J624" i="1"/>
  <c r="J640" i="1"/>
  <c r="J656" i="1"/>
  <c r="J720" i="1"/>
  <c r="J736" i="1"/>
  <c r="J752" i="1"/>
  <c r="J768" i="1"/>
  <c r="J784" i="1"/>
  <c r="J800" i="1"/>
  <c r="J832" i="1"/>
  <c r="J848" i="1"/>
  <c r="J893" i="1"/>
  <c r="J909" i="1"/>
  <c r="J922" i="1"/>
  <c r="J934" i="1"/>
  <c r="J946" i="1"/>
  <c r="J962" i="1"/>
  <c r="J978" i="1"/>
  <c r="J994" i="1"/>
  <c r="J1010" i="1"/>
  <c r="J1026" i="1"/>
  <c r="J1042" i="1"/>
  <c r="J1058" i="1"/>
  <c r="J1074" i="1"/>
  <c r="J1090" i="1"/>
  <c r="J1106" i="1"/>
  <c r="J1122" i="1"/>
  <c r="J1138" i="1"/>
  <c r="J1154" i="1"/>
  <c r="J1170" i="1"/>
  <c r="J1186" i="1"/>
  <c r="J1216" i="1"/>
  <c r="J1228" i="1"/>
  <c r="J1241" i="1"/>
  <c r="J1257" i="1"/>
  <c r="J1282" i="1"/>
  <c r="J1314" i="1"/>
  <c r="J1345" i="1"/>
  <c r="J1377" i="1"/>
  <c r="J1436" i="1"/>
  <c r="J1465" i="1"/>
  <c r="J1481" i="1"/>
  <c r="J1497" i="1"/>
  <c r="J1513" i="1"/>
  <c r="J1529" i="1"/>
  <c r="J1545" i="1"/>
  <c r="J1561" i="1"/>
  <c r="J1577" i="1"/>
  <c r="J1593" i="1"/>
  <c r="J1609" i="1"/>
  <c r="J1625" i="1"/>
  <c r="J1641" i="1"/>
  <c r="J1656" i="1"/>
  <c r="J1672" i="1"/>
  <c r="J1687" i="1"/>
  <c r="J1702" i="1"/>
  <c r="J1715" i="1"/>
  <c r="J1731" i="1"/>
  <c r="J1747" i="1"/>
  <c r="J1763" i="1"/>
  <c r="J1795" i="1"/>
  <c r="J1837" i="1"/>
  <c r="J1853" i="1"/>
  <c r="J1869" i="1"/>
  <c r="J1885" i="1"/>
  <c r="J1917" i="1"/>
  <c r="J1933" i="1"/>
  <c r="J1981" i="1"/>
  <c r="J1997" i="1"/>
  <c r="J2013" i="1"/>
  <c r="J2029" i="1"/>
  <c r="J2045" i="1"/>
  <c r="J2061" i="1"/>
  <c r="J2077" i="1"/>
  <c r="J2093" i="1"/>
  <c r="J2109" i="1"/>
  <c r="J2124" i="1"/>
  <c r="J2156" i="1"/>
  <c r="J2172" i="1"/>
  <c r="J2236" i="1"/>
  <c r="J2252" i="1"/>
  <c r="J2278" i="1"/>
  <c r="J2294" i="1"/>
  <c r="J2310" i="1"/>
  <c r="J2326" i="1"/>
  <c r="J2388" i="1"/>
  <c r="J2404" i="1"/>
  <c r="J2420" i="1"/>
  <c r="J2436" i="1"/>
  <c r="J2468" i="1"/>
  <c r="J8" i="1"/>
  <c r="J24" i="1"/>
  <c r="J40" i="1"/>
  <c r="J56" i="1"/>
  <c r="J104" i="1"/>
  <c r="J120" i="1"/>
  <c r="J152" i="1"/>
  <c r="J182" i="1"/>
  <c r="J193" i="1"/>
  <c r="J224" i="1"/>
  <c r="J256" i="1"/>
  <c r="J272" i="1"/>
  <c r="J314" i="1"/>
  <c r="J345" i="1"/>
  <c r="J361" i="1"/>
  <c r="J377" i="1"/>
  <c r="J393" i="1"/>
  <c r="J409" i="1"/>
  <c r="J425" i="1"/>
  <c r="J441" i="1"/>
  <c r="J453" i="1"/>
  <c r="J485" i="1"/>
  <c r="J501" i="1"/>
  <c r="J517" i="1"/>
  <c r="J581" i="1"/>
  <c r="J629" i="1"/>
  <c r="J645" i="1"/>
  <c r="J661" i="1"/>
  <c r="J693" i="1"/>
  <c r="J725" i="1"/>
  <c r="J741" i="1"/>
  <c r="J757" i="1"/>
  <c r="J773" i="1"/>
  <c r="J805" i="1"/>
  <c r="J837" i="1"/>
  <c r="J853" i="1"/>
  <c r="J867" i="1"/>
  <c r="J883" i="1"/>
  <c r="J898" i="1"/>
  <c r="J914" i="1"/>
  <c r="J927" i="1"/>
  <c r="J937" i="1"/>
  <c r="J951" i="1"/>
  <c r="J967" i="1"/>
  <c r="J983" i="1"/>
  <c r="J999" i="1"/>
  <c r="J1015" i="1"/>
  <c r="J1031" i="1"/>
  <c r="J1047" i="1"/>
  <c r="J1063" i="1"/>
  <c r="J1079" i="1"/>
  <c r="J1095" i="1"/>
  <c r="J1111" i="1"/>
  <c r="J1127" i="1"/>
  <c r="J1143" i="1"/>
  <c r="J1159" i="1"/>
  <c r="J1175" i="1"/>
  <c r="J1191" i="1"/>
  <c r="J1206" i="1"/>
  <c r="J1246" i="1"/>
  <c r="J1272" i="1"/>
  <c r="J1287" i="1"/>
  <c r="J1319" i="1"/>
  <c r="J13" i="1"/>
  <c r="J29" i="1"/>
  <c r="J97" i="1"/>
  <c r="J113" i="1"/>
  <c r="J129" i="1"/>
  <c r="J145" i="1"/>
  <c r="J161" i="1"/>
  <c r="J177" i="1"/>
  <c r="J225" i="1"/>
  <c r="J257" i="1"/>
  <c r="J273" i="1"/>
  <c r="J284" i="1"/>
  <c r="J299" i="1"/>
  <c r="J315" i="1"/>
  <c r="J993" i="1"/>
  <c r="J1009" i="1"/>
  <c r="J1025" i="1"/>
  <c r="J1041" i="1"/>
  <c r="J1057" i="1"/>
  <c r="J1073" i="1"/>
  <c r="J1089" i="1"/>
  <c r="J1105" i="1"/>
  <c r="J1121" i="1"/>
  <c r="J1137" i="1"/>
  <c r="J1153" i="1"/>
  <c r="J1169" i="1"/>
  <c r="J1185" i="1"/>
  <c r="J1201" i="1"/>
  <c r="J1227" i="1"/>
  <c r="J1240" i="1"/>
  <c r="J1256" i="1"/>
  <c r="J1281" i="1"/>
  <c r="J1297" i="1"/>
  <c r="J1313" i="1"/>
  <c r="J1329" i="1"/>
  <c r="J1344" i="1"/>
  <c r="J1376" i="1"/>
  <c r="J1435" i="1"/>
  <c r="J1464" i="1"/>
  <c r="J1480" i="1"/>
  <c r="J1496" i="1"/>
  <c r="J1512" i="1"/>
  <c r="J1528" i="1"/>
  <c r="J1544" i="1"/>
  <c r="J1560" i="1"/>
  <c r="J1576" i="1"/>
  <c r="J1592" i="1"/>
  <c r="J1608" i="1"/>
  <c r="J1624" i="1"/>
  <c r="J1640" i="1"/>
  <c r="J1655" i="1"/>
  <c r="J1671" i="1"/>
  <c r="J1686" i="1"/>
  <c r="J1701" i="1"/>
  <c r="J1714" i="1"/>
  <c r="J1730" i="1"/>
  <c r="J1746" i="1"/>
  <c r="J1762" i="1"/>
  <c r="J1794" i="1"/>
  <c r="J1836" i="1"/>
  <c r="J1852" i="1"/>
  <c r="J1868" i="1"/>
  <c r="J1900" i="1"/>
  <c r="J1916" i="1"/>
  <c r="J1932" i="1"/>
  <c r="J1980" i="1"/>
  <c r="J1996" i="1"/>
  <c r="J2012" i="1"/>
  <c r="J2028" i="1"/>
  <c r="J2044" i="1"/>
  <c r="J2060" i="1"/>
  <c r="J2076" i="1"/>
  <c r="J2092" i="1"/>
  <c r="J2108" i="1"/>
  <c r="J2123" i="1"/>
  <c r="J2155" i="1"/>
  <c r="J2171" i="1"/>
  <c r="J2203" i="1"/>
  <c r="J2235" i="1"/>
  <c r="J2251" i="1"/>
  <c r="J2277" i="1"/>
  <c r="J2293" i="1"/>
  <c r="J2480" i="1"/>
  <c r="J2528" i="1"/>
  <c r="J2544" i="1"/>
  <c r="J2560" i="1"/>
  <c r="J2592" i="1"/>
  <c r="J2608" i="1"/>
  <c r="J2624" i="1"/>
  <c r="J2640" i="1"/>
  <c r="J2656" i="1"/>
  <c r="J2672" i="1"/>
  <c r="J2688" i="1"/>
  <c r="J2704" i="1"/>
  <c r="J2720" i="1"/>
  <c r="J2736" i="1"/>
  <c r="J2752" i="1"/>
  <c r="J2768" i="1"/>
  <c r="J2784" i="1"/>
  <c r="J2800" i="1"/>
  <c r="J2816" i="1"/>
  <c r="J2832" i="1"/>
  <c r="J2856" i="1"/>
  <c r="J2888" i="1"/>
  <c r="J2920" i="1"/>
  <c r="J2952" i="1"/>
  <c r="J2984" i="1"/>
  <c r="J1470" i="1"/>
  <c r="J1502" i="1"/>
  <c r="J1534" i="1"/>
  <c r="J1566" i="1"/>
  <c r="J1598" i="1"/>
  <c r="J1630" i="1"/>
  <c r="J1661" i="1"/>
  <c r="J1692" i="1"/>
  <c r="J1720" i="1"/>
  <c r="J1752" i="1"/>
  <c r="J1810" i="1"/>
  <c r="J1842" i="1"/>
  <c r="J1906" i="1"/>
  <c r="J2002" i="1"/>
  <c r="J2034" i="1"/>
  <c r="J2066" i="1"/>
  <c r="J2098" i="1"/>
  <c r="J2129" i="1"/>
  <c r="J2161" i="1"/>
  <c r="J2225" i="1"/>
  <c r="J2283" i="1"/>
  <c r="J2315" i="1"/>
  <c r="J2379" i="1"/>
  <c r="J2409" i="1"/>
  <c r="J2441" i="1"/>
  <c r="J2473" i="1"/>
  <c r="J2537" i="1"/>
  <c r="J2569" i="1"/>
  <c r="J358" i="1"/>
  <c r="J390" i="1"/>
  <c r="J422" i="1"/>
  <c r="J482" i="1"/>
  <c r="J514" i="1"/>
  <c r="J578" i="1"/>
  <c r="J642" i="1"/>
  <c r="J674" i="1"/>
  <c r="J738" i="1"/>
  <c r="J770" i="1"/>
  <c r="J798" i="1"/>
  <c r="J861" i="1"/>
  <c r="J891" i="1"/>
  <c r="J920" i="1"/>
  <c r="J944" i="1"/>
  <c r="J976" i="1"/>
  <c r="J2309" i="1"/>
  <c r="J2403" i="1"/>
  <c r="J2435" i="1"/>
  <c r="J2467" i="1"/>
  <c r="J2531" i="1"/>
  <c r="J2563" i="1"/>
  <c r="J2595" i="1"/>
  <c r="J2627" i="1"/>
  <c r="J2659" i="1"/>
  <c r="J2691" i="1"/>
  <c r="J2723" i="1"/>
  <c r="J2755" i="1"/>
  <c r="J2787" i="1"/>
  <c r="J2819" i="1"/>
  <c r="J2859" i="1"/>
  <c r="J2923" i="1"/>
  <c r="J2894" i="1"/>
  <c r="J3000" i="1"/>
  <c r="J2601" i="1"/>
  <c r="J2665" i="1"/>
  <c r="J2793" i="1"/>
  <c r="J2857" i="1"/>
  <c r="J2921" i="1"/>
  <c r="J2985" i="1"/>
  <c r="J2015" i="1"/>
  <c r="J2130" i="1"/>
  <c r="J2482" i="1"/>
  <c r="J2926" i="1"/>
  <c r="J2059" i="1"/>
  <c r="J1955" i="1"/>
  <c r="J1919" i="1"/>
  <c r="J1863" i="1"/>
  <c r="J1619" i="1"/>
  <c r="J1603" i="1"/>
  <c r="J1587" i="1"/>
  <c r="J1571" i="1"/>
  <c r="J1555" i="1"/>
  <c r="J1539" i="1"/>
  <c r="J1523" i="1"/>
  <c r="J1507" i="1"/>
  <c r="J1491" i="1"/>
  <c r="J1196" i="1"/>
  <c r="J1180" i="1"/>
  <c r="J1164" i="1"/>
  <c r="J1148" i="1"/>
  <c r="J1132" i="1"/>
  <c r="J1116" i="1"/>
  <c r="J1100" i="1"/>
  <c r="J1084" i="1"/>
  <c r="J1068" i="1"/>
  <c r="J1052" i="1"/>
  <c r="J1036" i="1"/>
  <c r="J1020" i="1"/>
  <c r="J2694" i="1"/>
  <c r="J2678" i="1"/>
  <c r="J2662" i="1"/>
  <c r="J2646" i="1"/>
  <c r="J2406" i="1"/>
  <c r="J2390" i="1"/>
  <c r="J2079" i="1"/>
  <c r="J2047" i="1"/>
  <c r="J2023" i="1"/>
  <c r="J1995" i="1"/>
  <c r="J1931" i="1"/>
  <c r="J1903" i="1"/>
  <c r="J3021" i="1"/>
  <c r="J3005" i="1"/>
  <c r="J2925" i="1"/>
  <c r="J2685" i="1"/>
  <c r="J2669" i="1"/>
  <c r="J2653" i="1"/>
  <c r="J3020" i="1"/>
  <c r="J3004" i="1"/>
  <c r="J2998" i="1"/>
  <c r="J3023" i="1"/>
  <c r="J3007" i="1"/>
  <c r="J2943" i="1"/>
  <c r="J2927" i="1"/>
  <c r="J2687" i="1"/>
  <c r="J2671" i="1"/>
  <c r="J2655" i="1"/>
  <c r="J2415" i="1"/>
  <c r="J2399" i="1"/>
  <c r="J1004" i="1"/>
  <c r="J988" i="1"/>
  <c r="J972" i="1"/>
  <c r="J956" i="1"/>
  <c r="J750" i="1"/>
  <c r="J734" i="1"/>
  <c r="J418" i="1"/>
  <c r="J402" i="1"/>
  <c r="J386" i="1"/>
  <c r="J370" i="1"/>
  <c r="J354" i="1"/>
  <c r="J2405" i="1"/>
  <c r="J2078" i="1"/>
  <c r="J2062" i="1"/>
  <c r="J2046" i="1"/>
  <c r="J2030" i="1"/>
  <c r="J1982" i="1"/>
  <c r="J1918" i="1"/>
  <c r="J1902" i="1"/>
  <c r="J1870" i="1"/>
  <c r="J1626" i="1"/>
  <c r="J1610" i="1"/>
  <c r="J1594" i="1"/>
  <c r="J1578" i="1"/>
  <c r="J1562" i="1"/>
  <c r="J1546" i="1"/>
  <c r="J1530" i="1"/>
  <c r="J1514" i="1"/>
  <c r="J1498" i="1"/>
  <c r="J1482" i="1"/>
  <c r="J3022" i="1"/>
  <c r="J2051" i="1"/>
  <c r="J1911" i="1"/>
  <c r="J1859" i="1"/>
  <c r="J1631" i="1"/>
  <c r="J1615" i="1"/>
  <c r="J1599" i="1"/>
  <c r="J1583" i="1"/>
  <c r="J1567" i="1"/>
  <c r="J1551" i="1"/>
  <c r="J1535" i="1"/>
  <c r="J1519" i="1"/>
  <c r="J1503" i="1"/>
  <c r="J1487" i="1"/>
  <c r="J1192" i="1"/>
  <c r="J1176" i="1"/>
  <c r="J1160" i="1"/>
  <c r="J1144" i="1"/>
  <c r="J1128" i="1"/>
  <c r="J1112" i="1"/>
  <c r="J1096" i="1"/>
  <c r="J1080" i="1"/>
  <c r="J1064" i="1"/>
  <c r="J1048" i="1"/>
  <c r="J1032" i="1"/>
  <c r="J1016" i="1"/>
  <c r="J3014" i="1"/>
  <c r="J2690" i="1"/>
  <c r="J2674" i="1"/>
  <c r="J2658" i="1"/>
  <c r="J2642" i="1"/>
  <c r="J3010" i="1"/>
  <c r="J2075" i="1"/>
  <c r="J2043" i="1"/>
  <c r="J1871" i="1"/>
  <c r="J1627" i="1"/>
  <c r="J1611" i="1"/>
  <c r="J1595" i="1"/>
  <c r="J1579" i="1"/>
  <c r="J1563" i="1"/>
  <c r="J1547" i="1"/>
  <c r="J1531" i="1"/>
  <c r="J1515" i="1"/>
  <c r="J1499" i="1"/>
  <c r="J1483" i="1"/>
  <c r="J1188" i="1"/>
  <c r="J1172" i="1"/>
  <c r="J1156" i="1"/>
  <c r="J1140" i="1"/>
  <c r="J1124" i="1"/>
  <c r="J1108" i="1"/>
  <c r="J1092" i="1"/>
  <c r="J1076" i="1"/>
  <c r="J1060" i="1"/>
  <c r="J1044" i="1"/>
  <c r="J1028" i="1"/>
  <c r="J1012" i="1"/>
  <c r="J3002" i="1"/>
  <c r="J2686" i="1"/>
  <c r="J2670" i="1"/>
  <c r="J2654" i="1"/>
  <c r="J2414" i="1"/>
  <c r="J2398" i="1"/>
  <c r="J2063" i="1"/>
  <c r="J2035" i="1"/>
  <c r="J1947" i="1"/>
  <c r="J1915" i="1"/>
  <c r="J3013" i="1"/>
  <c r="J2997" i="1"/>
  <c r="J2693" i="1"/>
  <c r="J2677" i="1"/>
  <c r="J2661" i="1"/>
  <c r="J2645" i="1"/>
  <c r="J3012" i="1"/>
  <c r="J2996" i="1"/>
  <c r="J3018" i="1"/>
  <c r="J2930" i="1"/>
  <c r="J3015" i="1"/>
  <c r="J2999" i="1"/>
  <c r="J2695" i="1"/>
  <c r="J2679" i="1"/>
  <c r="J2663" i="1"/>
  <c r="J2647" i="1"/>
  <c r="J2407" i="1"/>
  <c r="J2391" i="1"/>
  <c r="J996" i="1"/>
  <c r="J980" i="1"/>
  <c r="J964" i="1"/>
  <c r="J948" i="1"/>
  <c r="J742" i="1"/>
  <c r="J410" i="1"/>
  <c r="J394" i="1"/>
  <c r="J378" i="1"/>
  <c r="J2413" i="1"/>
  <c r="J2397" i="1"/>
  <c r="J2070" i="1"/>
  <c r="J2054" i="1"/>
  <c r="J2038" i="1"/>
  <c r="J2022" i="1"/>
  <c r="J1926" i="1"/>
  <c r="J1910" i="1"/>
  <c r="J1894" i="1"/>
  <c r="J1862" i="1"/>
  <c r="J1634" i="1"/>
  <c r="J1618" i="1"/>
  <c r="J1602" i="1"/>
  <c r="J1586" i="1"/>
  <c r="J1570" i="1"/>
  <c r="J1554" i="1"/>
  <c r="J1538" i="1"/>
  <c r="J1522" i="1"/>
  <c r="J1506" i="1"/>
  <c r="J1490" i="1"/>
  <c r="J2924" i="1"/>
  <c r="J2067" i="1"/>
  <c r="J2031" i="1"/>
  <c r="J1927" i="1"/>
  <c r="J1883" i="1"/>
  <c r="J1867" i="1"/>
  <c r="J1623" i="1"/>
  <c r="J1607" i="1"/>
  <c r="J1591" i="1"/>
  <c r="J1575" i="1"/>
  <c r="J1559" i="1"/>
  <c r="J1543" i="1"/>
  <c r="J1527" i="1"/>
  <c r="J1511" i="1"/>
  <c r="J1495" i="1"/>
  <c r="J1479" i="1"/>
  <c r="J1200" i="1"/>
  <c r="J1184" i="1"/>
  <c r="J1168" i="1"/>
  <c r="J1152" i="1"/>
  <c r="J1136" i="1"/>
  <c r="J1120" i="1"/>
  <c r="J1104" i="1"/>
  <c r="J1088" i="1"/>
  <c r="J1072" i="1"/>
  <c r="J1056" i="1"/>
  <c r="J1040" i="1"/>
  <c r="J1024" i="1"/>
  <c r="J1008" i="1"/>
  <c r="J2994" i="1"/>
  <c r="J2698" i="1"/>
  <c r="J2682" i="1"/>
  <c r="J2666" i="1"/>
  <c r="J2650" i="1"/>
  <c r="J2410" i="1"/>
  <c r="J2394" i="1"/>
  <c r="J2055" i="1"/>
  <c r="J2027" i="1"/>
  <c r="J1971" i="1"/>
  <c r="J1907" i="1"/>
  <c r="J3009" i="1"/>
  <c r="J2993" i="1"/>
  <c r="J2945" i="1"/>
  <c r="J2929" i="1"/>
  <c r="J2689" i="1"/>
  <c r="J2673" i="1"/>
  <c r="J2657" i="1"/>
  <c r="J2641" i="1"/>
  <c r="J3008" i="1"/>
  <c r="J2992" i="1"/>
  <c r="J3006" i="1"/>
  <c r="J2922" i="1"/>
  <c r="J3011" i="1"/>
  <c r="J2995" i="1"/>
  <c r="J2915" i="1"/>
  <c r="J18" i="1"/>
  <c r="J34" i="1"/>
  <c r="J50" i="1"/>
  <c r="J114" i="1"/>
  <c r="J130" i="1"/>
  <c r="J146" i="1"/>
  <c r="J162" i="1"/>
  <c r="J250" i="1"/>
  <c r="J266" i="1"/>
  <c r="J280" i="1"/>
  <c r="J292" i="1"/>
  <c r="J308" i="1"/>
  <c r="J324" i="1"/>
  <c r="J339" i="1"/>
  <c r="J355" i="1"/>
  <c r="J371" i="1"/>
  <c r="J387" i="1"/>
  <c r="J403" i="1"/>
  <c r="J419" i="1"/>
  <c r="J435" i="1"/>
  <c r="J495" i="1"/>
  <c r="J511" i="1"/>
  <c r="J527" i="1"/>
  <c r="J575" i="1"/>
  <c r="J623" i="1"/>
  <c r="J639" i="1"/>
  <c r="J655" i="1"/>
  <c r="J735" i="1"/>
  <c r="J751" i="1"/>
  <c r="J767" i="1"/>
  <c r="J799" i="1"/>
  <c r="J862" i="1"/>
  <c r="J892" i="1"/>
  <c r="J908" i="1"/>
  <c r="J921" i="1"/>
  <c r="J933" i="1"/>
  <c r="J945" i="1"/>
  <c r="J961" i="1"/>
  <c r="J977" i="1"/>
  <c r="J7" i="1"/>
  <c r="J23" i="1"/>
  <c r="J39" i="1"/>
  <c r="J55" i="1"/>
  <c r="J111" i="1"/>
  <c r="J143" i="1"/>
  <c r="J159" i="1"/>
  <c r="J175" i="1"/>
  <c r="J196" i="1"/>
  <c r="J227" i="1"/>
  <c r="J255" i="1"/>
  <c r="J271" i="1"/>
  <c r="J297" i="1"/>
  <c r="J313" i="1"/>
  <c r="J329" i="1"/>
  <c r="J344" i="1"/>
  <c r="J360" i="1"/>
  <c r="J392" i="1"/>
  <c r="J408" i="1"/>
  <c r="J424" i="1"/>
  <c r="J440" i="1"/>
  <c r="J452" i="1"/>
  <c r="J484" i="1"/>
  <c r="J500" i="1"/>
  <c r="J516" i="1"/>
  <c r="J628" i="1"/>
  <c r="J644" i="1"/>
  <c r="J660" i="1"/>
  <c r="J692" i="1"/>
  <c r="J740" i="1"/>
  <c r="J756" i="1"/>
  <c r="J804" i="1"/>
  <c r="J852" i="1"/>
  <c r="J897" i="1"/>
  <c r="J913" i="1"/>
  <c r="J926" i="1"/>
  <c r="J936" i="1"/>
  <c r="J950" i="1"/>
  <c r="J966" i="1"/>
  <c r="J982" i="1"/>
  <c r="J998" i="1"/>
  <c r="J1014" i="1"/>
  <c r="J1030" i="1"/>
  <c r="J1046" i="1"/>
  <c r="J1062" i="1"/>
  <c r="J1078" i="1"/>
  <c r="J1094" i="1"/>
  <c r="J1110" i="1"/>
  <c r="J1126" i="1"/>
  <c r="J1142" i="1"/>
  <c r="J1158" i="1"/>
  <c r="J1174" i="1"/>
  <c r="J1190" i="1"/>
  <c r="J1205" i="1"/>
  <c r="J1220" i="1"/>
  <c r="J1232" i="1"/>
  <c r="J1245" i="1"/>
  <c r="J1260" i="1"/>
  <c r="J1271" i="1"/>
  <c r="J1286" i="1"/>
  <c r="J1318" i="1"/>
  <c r="J1381" i="1"/>
  <c r="J1424" i="1"/>
  <c r="J1485" i="1"/>
  <c r="J1501" i="1"/>
  <c r="J1517" i="1"/>
  <c r="J1533" i="1"/>
  <c r="J1549" i="1"/>
  <c r="J1565" i="1"/>
  <c r="J1581" i="1"/>
  <c r="J1597" i="1"/>
  <c r="J1613" i="1"/>
  <c r="J1629" i="1"/>
  <c r="J1645" i="1"/>
  <c r="J1660" i="1"/>
  <c r="J1691" i="1"/>
  <c r="J1706" i="1"/>
  <c r="J1719" i="1"/>
  <c r="J1735" i="1"/>
  <c r="J1751" i="1"/>
  <c r="J1767" i="1"/>
  <c r="J1841" i="1"/>
  <c r="J1857" i="1"/>
  <c r="J1873" i="1"/>
  <c r="J1905" i="1"/>
  <c r="J1921" i="1"/>
  <c r="J2001" i="1"/>
  <c r="J2017" i="1"/>
  <c r="J2033" i="1"/>
  <c r="J2049" i="1"/>
  <c r="J2065" i="1"/>
  <c r="J2081" i="1"/>
  <c r="J2097" i="1"/>
  <c r="J2113" i="1"/>
  <c r="J2128" i="1"/>
  <c r="J2160" i="1"/>
  <c r="J2176" i="1"/>
  <c r="J2240" i="1"/>
  <c r="J2256" i="1"/>
  <c r="J2282" i="1"/>
  <c r="J2298" i="1"/>
  <c r="J2314" i="1"/>
  <c r="J2392" i="1"/>
  <c r="J2408" i="1"/>
  <c r="J2424" i="1"/>
  <c r="J2440" i="1"/>
  <c r="J2472" i="1"/>
  <c r="J12" i="1"/>
  <c r="J28" i="1"/>
  <c r="J108" i="1"/>
  <c r="J124" i="1"/>
  <c r="J172" i="1"/>
  <c r="J184" i="1"/>
  <c r="J228" i="1"/>
  <c r="J260" i="1"/>
  <c r="J302" i="1"/>
  <c r="J349" i="1"/>
  <c r="J365" i="1"/>
  <c r="J381" i="1"/>
  <c r="J397" i="1"/>
  <c r="J413" i="1"/>
  <c r="J429" i="1"/>
  <c r="J489" i="1"/>
  <c r="J505" i="1"/>
  <c r="J521" i="1"/>
  <c r="J569" i="1"/>
  <c r="J617" i="1"/>
  <c r="J633" i="1"/>
  <c r="J649" i="1"/>
  <c r="J697" i="1"/>
  <c r="J713" i="1"/>
  <c r="J745" i="1"/>
  <c r="J761" i="1"/>
  <c r="J793" i="1"/>
  <c r="J809" i="1"/>
  <c r="J857" i="1"/>
  <c r="J887" i="1"/>
  <c r="J902" i="1"/>
  <c r="J916" i="1"/>
  <c r="J955" i="1"/>
  <c r="J971" i="1"/>
  <c r="J987" i="1"/>
  <c r="J1003" i="1"/>
  <c r="J1019" i="1"/>
  <c r="J1035" i="1"/>
  <c r="J1051" i="1"/>
  <c r="J1067" i="1"/>
  <c r="J1083" i="1"/>
  <c r="J1099" i="1"/>
  <c r="J1115" i="1"/>
  <c r="J1131" i="1"/>
  <c r="J1147" i="1"/>
  <c r="J1163" i="1"/>
  <c r="J1179" i="1"/>
  <c r="J1195" i="1"/>
  <c r="J1210" i="1"/>
  <c r="J1222" i="1"/>
  <c r="J1234" i="1"/>
  <c r="J1250" i="1"/>
  <c r="J1264" i="1"/>
  <c r="J1291" i="1"/>
  <c r="J1323" i="1"/>
  <c r="J17" i="1"/>
  <c r="J33" i="1"/>
  <c r="J49" i="1"/>
  <c r="J1804" i="1"/>
  <c r="J1339" i="1"/>
  <c r="J2502" i="1"/>
  <c r="J2190" i="1"/>
  <c r="J462" i="1"/>
  <c r="J2501" i="1"/>
  <c r="J1346" i="1"/>
  <c r="J1335" i="1"/>
  <c r="J2198" i="1"/>
  <c r="J2503" i="1"/>
  <c r="J2197" i="1"/>
  <c r="J1803" i="1"/>
  <c r="J1338" i="1"/>
  <c r="J1808" i="1"/>
  <c r="J1343" i="1"/>
  <c r="J2746" i="1"/>
  <c r="J2194" i="1"/>
  <c r="J2842" i="1"/>
  <c r="J1987" i="1"/>
  <c r="J1475" i="1"/>
  <c r="J1459" i="1"/>
  <c r="J1371" i="1"/>
  <c r="J2566" i="1"/>
  <c r="J2234" i="1"/>
  <c r="J2957" i="1"/>
  <c r="J2941" i="1"/>
  <c r="J2749" i="1"/>
  <c r="J2950" i="1"/>
  <c r="J2959" i="1"/>
  <c r="J2751" i="1"/>
  <c r="J2575" i="1"/>
  <c r="J2559" i="1"/>
  <c r="J2527" i="1"/>
  <c r="J842" i="1"/>
  <c r="J718" i="1"/>
  <c r="J590" i="1"/>
  <c r="J478" i="1"/>
  <c r="J2565" i="1"/>
  <c r="J2389" i="1"/>
  <c r="J1838" i="1"/>
  <c r="J1466" i="1"/>
  <c r="J2948" i="1"/>
  <c r="J2916" i="1"/>
  <c r="J1979" i="1"/>
  <c r="J1471" i="1"/>
  <c r="J1455" i="1"/>
  <c r="J1367" i="1"/>
  <c r="J2918" i="1"/>
  <c r="J2838" i="1"/>
  <c r="J2562" i="1"/>
  <c r="J2530" i="1"/>
  <c r="J2954" i="1"/>
  <c r="J2276" i="1"/>
  <c r="J1467" i="1"/>
  <c r="J2958" i="1"/>
  <c r="J2750" i="1"/>
  <c r="J2574" i="1"/>
  <c r="J2558" i="1"/>
  <c r="J2526" i="1"/>
  <c r="J1975" i="1"/>
  <c r="J2949" i="1"/>
  <c r="J2917" i="1"/>
  <c r="J2837" i="1"/>
  <c r="J2951" i="1"/>
  <c r="J2919" i="1"/>
  <c r="J2839" i="1"/>
  <c r="J2567" i="1"/>
  <c r="J834" i="1"/>
  <c r="J774" i="1"/>
  <c r="J726" i="1"/>
  <c r="J582" i="1"/>
  <c r="J2573" i="1"/>
  <c r="J2557" i="1"/>
  <c r="J2525" i="1"/>
  <c r="J2271" i="1"/>
  <c r="J2229" i="1"/>
  <c r="J1990" i="1"/>
  <c r="J1974" i="1"/>
  <c r="J1474" i="1"/>
  <c r="J1458" i="1"/>
  <c r="J1370" i="1"/>
  <c r="J2956" i="1"/>
  <c r="J2940" i="1"/>
  <c r="J2844" i="1"/>
  <c r="J2938" i="1"/>
  <c r="J2268" i="1"/>
  <c r="J2226" i="1"/>
  <c r="J1991" i="1"/>
  <c r="J1835" i="1"/>
  <c r="J1463" i="1"/>
  <c r="J1375" i="1"/>
  <c r="J2946" i="1"/>
  <c r="J2570" i="1"/>
  <c r="J2554" i="1"/>
  <c r="J2380" i="1"/>
  <c r="J2961" i="1"/>
  <c r="J2947" i="1"/>
  <c r="J101" i="1"/>
  <c r="J117" i="1"/>
  <c r="J149" i="1"/>
  <c r="J165" i="1"/>
  <c r="J190" i="1"/>
  <c r="J229" i="1"/>
  <c r="J261" i="1"/>
  <c r="J276" i="1"/>
  <c r="J287" i="1"/>
  <c r="J303" i="1"/>
  <c r="J319" i="1"/>
  <c r="J334" i="1"/>
  <c r="J997" i="1"/>
  <c r="J1013" i="1"/>
  <c r="J1029" i="1"/>
  <c r="J1045" i="1"/>
  <c r="J1061" i="1"/>
  <c r="J1077" i="1"/>
  <c r="J1093" i="1"/>
  <c r="J1109" i="1"/>
  <c r="J1125" i="1"/>
  <c r="J1141" i="1"/>
  <c r="J1157" i="1"/>
  <c r="J1173" i="1"/>
  <c r="J1189" i="1"/>
  <c r="J1204" i="1"/>
  <c r="J1219" i="1"/>
  <c r="J1231" i="1"/>
  <c r="J1244" i="1"/>
  <c r="J1259" i="1"/>
  <c r="J1285" i="1"/>
  <c r="J1317" i="1"/>
  <c r="J1380" i="1"/>
  <c r="J1423" i="1"/>
  <c r="J1452" i="1"/>
  <c r="J1468" i="1"/>
  <c r="J1484" i="1"/>
  <c r="J1500" i="1"/>
  <c r="J1516" i="1"/>
  <c r="J1532" i="1"/>
  <c r="J1548" i="1"/>
  <c r="J1564" i="1"/>
  <c r="J1580" i="1"/>
  <c r="J1596" i="1"/>
  <c r="J1612" i="1"/>
  <c r="J1628" i="1"/>
  <c r="J1644" i="1"/>
  <c r="J1659" i="1"/>
  <c r="J1675" i="1"/>
  <c r="J1690" i="1"/>
  <c r="J1705" i="1"/>
  <c r="J1718" i="1"/>
  <c r="J1734" i="1"/>
  <c r="J1750" i="1"/>
  <c r="J1766" i="1"/>
  <c r="J1809" i="1"/>
  <c r="J1840" i="1"/>
  <c r="J1856" i="1"/>
  <c r="J1872" i="1"/>
  <c r="J1904" i="1"/>
  <c r="J1920" i="1"/>
  <c r="J1984" i="1"/>
  <c r="J2000" i="1"/>
  <c r="J2016" i="1"/>
  <c r="J2032" i="1"/>
  <c r="J2048" i="1"/>
  <c r="J2064" i="1"/>
  <c r="J2080" i="1"/>
  <c r="J2096" i="1"/>
  <c r="J2112" i="1"/>
  <c r="J2127" i="1"/>
  <c r="J2159" i="1"/>
  <c r="J2175" i="1"/>
  <c r="J2191" i="1"/>
  <c r="J2239" i="1"/>
  <c r="J2255" i="1"/>
  <c r="J2265" i="1"/>
  <c r="J2281" i="1"/>
  <c r="J2297" i="1"/>
  <c r="J2484" i="1"/>
  <c r="J2500" i="1"/>
  <c r="J2532" i="1"/>
  <c r="J2548" i="1"/>
  <c r="J2564" i="1"/>
  <c r="J2580" i="1"/>
  <c r="J2596" i="1"/>
  <c r="J2612" i="1"/>
  <c r="J2628" i="1"/>
  <c r="J2644" i="1"/>
  <c r="J2660" i="1"/>
  <c r="J2676" i="1"/>
  <c r="J2692" i="1"/>
  <c r="J2708" i="1"/>
  <c r="J2724" i="1"/>
  <c r="J2740" i="1"/>
  <c r="J2756" i="1"/>
  <c r="J2788" i="1"/>
  <c r="J2804" i="1"/>
  <c r="J2820" i="1"/>
  <c r="J2836" i="1"/>
  <c r="J2864" i="1"/>
  <c r="J2896" i="1"/>
  <c r="J2928" i="1"/>
  <c r="J2960" i="1"/>
  <c r="J1327" i="1"/>
  <c r="J1478" i="1"/>
  <c r="J1510" i="1"/>
  <c r="J1542" i="1"/>
  <c r="J1574" i="1"/>
  <c r="J1606" i="1"/>
  <c r="J1638" i="1"/>
  <c r="J1669" i="1"/>
  <c r="J1699" i="1"/>
  <c r="J1728" i="1"/>
  <c r="J1760" i="1"/>
  <c r="J1792" i="1"/>
  <c r="J1850" i="1"/>
  <c r="J1914" i="1"/>
  <c r="J1946" i="1"/>
  <c r="J1978" i="1"/>
  <c r="J2010" i="1"/>
  <c r="J2042" i="1"/>
  <c r="J2074" i="1"/>
  <c r="J2106" i="1"/>
  <c r="J2169" i="1"/>
  <c r="J2233" i="1"/>
  <c r="J2291" i="1"/>
  <c r="J2323" i="1"/>
  <c r="J2417" i="1"/>
  <c r="J2481" i="1"/>
  <c r="J2545" i="1"/>
  <c r="J366" i="1"/>
  <c r="J398" i="1"/>
  <c r="J430" i="1"/>
  <c r="J490" i="1"/>
  <c r="J522" i="1"/>
  <c r="J586" i="1"/>
  <c r="J618" i="1"/>
  <c r="J650" i="1"/>
  <c r="J714" i="1"/>
  <c r="J746" i="1"/>
  <c r="J1815" i="1"/>
  <c r="J778" i="1"/>
  <c r="J2202" i="1"/>
  <c r="J1811" i="1"/>
  <c r="J1347" i="1"/>
  <c r="J1814" i="1"/>
  <c r="J2506" i="1"/>
  <c r="J2849" i="1"/>
  <c r="J806" i="1"/>
  <c r="J838" i="1"/>
  <c r="J899" i="1"/>
  <c r="J952" i="1"/>
  <c r="J984" i="1"/>
  <c r="J2317" i="1"/>
  <c r="J2381" i="1"/>
  <c r="J2411" i="1"/>
  <c r="J2443" i="1"/>
  <c r="J2475" i="1"/>
  <c r="J2507" i="1"/>
  <c r="J2539" i="1"/>
  <c r="J2571" i="1"/>
  <c r="J2603" i="1"/>
  <c r="J2635" i="1"/>
  <c r="J2667" i="1"/>
  <c r="J2699" i="1"/>
  <c r="J2763" i="1"/>
  <c r="J2795" i="1"/>
  <c r="J2827" i="1"/>
  <c r="J2939" i="1"/>
  <c r="J3003" i="1"/>
  <c r="J2942" i="1"/>
  <c r="J3016" i="1"/>
  <c r="J2617" i="1"/>
  <c r="J2681" i="1"/>
  <c r="J2745" i="1"/>
  <c r="J2937" i="1"/>
  <c r="J3001" i="1"/>
  <c r="J1923" i="1"/>
  <c r="J2039" i="1"/>
  <c r="J2978" i="1"/>
  <c r="J2324" i="1"/>
  <c r="J2292" i="1"/>
  <c r="J2019" i="1"/>
  <c r="J1847" i="1"/>
  <c r="J1430" i="1"/>
  <c r="J2982" i="1"/>
  <c r="J2790" i="1"/>
  <c r="J2758" i="1"/>
  <c r="J2630" i="1"/>
  <c r="J2614" i="1"/>
  <c r="J2598" i="1"/>
  <c r="J2582" i="1"/>
  <c r="J2550" i="1"/>
  <c r="J2534" i="1"/>
  <c r="J2312" i="1"/>
  <c r="J2280" i="1"/>
  <c r="J2254" i="1"/>
  <c r="J2973" i="1"/>
  <c r="J2829" i="1"/>
  <c r="J2797" i="1"/>
  <c r="J2765" i="1"/>
  <c r="J2637" i="1"/>
  <c r="J2621" i="1"/>
  <c r="J2605" i="1"/>
  <c r="J2589" i="1"/>
  <c r="J2975" i="1"/>
  <c r="J2831" i="1"/>
  <c r="J2815" i="1"/>
  <c r="J2799" i="1"/>
  <c r="J2783" i="1"/>
  <c r="J2767" i="1"/>
  <c r="J2639" i="1"/>
  <c r="J2623" i="1"/>
  <c r="J2607" i="1"/>
  <c r="J2591" i="1"/>
  <c r="J2543" i="1"/>
  <c r="J2321" i="1"/>
  <c r="J903" i="1"/>
  <c r="J766" i="1"/>
  <c r="J574" i="1"/>
  <c r="J526" i="1"/>
  <c r="J510" i="1"/>
  <c r="J494" i="1"/>
  <c r="J2581" i="1"/>
  <c r="J2549" i="1"/>
  <c r="J2533" i="1"/>
  <c r="J2311" i="1"/>
  <c r="J2295" i="1"/>
  <c r="J2279" i="1"/>
  <c r="J2263" i="1"/>
  <c r="J2253" i="1"/>
  <c r="J2237" i="1"/>
  <c r="J2014" i="1"/>
  <c r="J1998" i="1"/>
  <c r="J1854" i="1"/>
  <c r="J1421" i="1"/>
  <c r="J1378" i="1"/>
  <c r="J2980" i="1"/>
  <c r="J2964" i="1"/>
  <c r="J2966" i="1"/>
  <c r="J2830" i="1"/>
  <c r="J2316" i="1"/>
  <c r="J2284" i="1"/>
  <c r="J2011" i="1"/>
  <c r="J1843" i="1"/>
  <c r="J1426" i="1"/>
  <c r="J2970" i="1"/>
  <c r="J2818" i="1"/>
  <c r="J2802" i="1"/>
  <c r="J2786" i="1"/>
  <c r="J2770" i="1"/>
  <c r="J2754" i="1"/>
  <c r="J2626" i="1"/>
  <c r="J2610" i="1"/>
  <c r="J2594" i="1"/>
  <c r="J2546" i="1"/>
  <c r="J2308" i="1"/>
  <c r="J2242" i="1"/>
  <c r="J2003" i="1"/>
  <c r="J1855" i="1"/>
  <c r="J1839" i="1"/>
  <c r="J1422" i="1"/>
  <c r="J1379" i="1"/>
  <c r="J2834" i="1"/>
  <c r="J2814" i="1"/>
  <c r="J2798" i="1"/>
  <c r="J2782" i="1"/>
  <c r="J2766" i="1"/>
  <c r="J2638" i="1"/>
  <c r="J2622" i="1"/>
  <c r="J2606" i="1"/>
  <c r="J2590" i="1"/>
  <c r="J2542" i="1"/>
  <c r="J2296" i="1"/>
  <c r="J2264" i="1"/>
  <c r="J2246" i="1"/>
  <c r="J2007" i="1"/>
  <c r="J2981" i="1"/>
  <c r="J2965" i="1"/>
  <c r="J2821" i="1"/>
  <c r="J2805" i="1"/>
  <c r="J2789" i="1"/>
  <c r="J2757" i="1"/>
  <c r="J2629" i="1"/>
  <c r="J2613" i="1"/>
  <c r="J2597" i="1"/>
  <c r="J2974" i="1"/>
  <c r="J2983" i="1"/>
  <c r="J2967" i="1"/>
  <c r="J2791" i="1"/>
  <c r="J2759" i="1"/>
  <c r="J2631" i="1"/>
  <c r="J2615" i="1"/>
  <c r="J2599" i="1"/>
  <c r="J2583" i="1"/>
  <c r="J2551" i="1"/>
  <c r="J2535" i="1"/>
  <c r="J2313" i="1"/>
  <c r="J911" i="1"/>
  <c r="J895" i="1"/>
  <c r="J850" i="1"/>
  <c r="J758" i="1"/>
  <c r="J518" i="1"/>
  <c r="J502" i="1"/>
  <c r="J486" i="1"/>
  <c r="J2541" i="1"/>
  <c r="J2319" i="1"/>
  <c r="J2303" i="1"/>
  <c r="J2287" i="1"/>
  <c r="J2245" i="1"/>
  <c r="J2006" i="1"/>
  <c r="J1846" i="1"/>
  <c r="J1429" i="1"/>
  <c r="J2972" i="1"/>
  <c r="J2300" i="1"/>
  <c r="J1851" i="1"/>
  <c r="J1434" i="1"/>
  <c r="J2826" i="1"/>
  <c r="J2794" i="1"/>
  <c r="J2762" i="1"/>
  <c r="J2634" i="1"/>
  <c r="J2618" i="1"/>
  <c r="J2602" i="1"/>
  <c r="J2586" i="1"/>
  <c r="J2538" i="1"/>
  <c r="J2320" i="1"/>
  <c r="J2288" i="1"/>
  <c r="J2238" i="1"/>
  <c r="J1999" i="1"/>
  <c r="J2977" i="1"/>
  <c r="J2833" i="1"/>
  <c r="J2817" i="1"/>
  <c r="J2801" i="1"/>
  <c r="J2785" i="1"/>
  <c r="J2769" i="1"/>
  <c r="J2753" i="1"/>
  <c r="J2625" i="1"/>
  <c r="J2609" i="1"/>
  <c r="J2593" i="1"/>
  <c r="J2962" i="1"/>
  <c r="J2979" i="1"/>
  <c r="J2963" i="1"/>
  <c r="J3034" i="1"/>
  <c r="J2878" i="1"/>
  <c r="J2126" i="1"/>
  <c r="J2091" i="1"/>
  <c r="J1757" i="1"/>
  <c r="J1741" i="1"/>
  <c r="J1725" i="1"/>
  <c r="J1709" i="1"/>
  <c r="J1696" i="1"/>
  <c r="J1681" i="1"/>
  <c r="J1666" i="1"/>
  <c r="J1650" i="1"/>
  <c r="J1635" i="1"/>
  <c r="J1292" i="1"/>
  <c r="J1276" i="1"/>
  <c r="J1265" i="1"/>
  <c r="J1251" i="1"/>
  <c r="J1235" i="1"/>
  <c r="J1223" i="1"/>
  <c r="J1211" i="1"/>
  <c r="J3026" i="1"/>
  <c r="J2882" i="1"/>
  <c r="J2710" i="1"/>
  <c r="J2438" i="1"/>
  <c r="J2422" i="1"/>
  <c r="J2107" i="1"/>
  <c r="J3037" i="1"/>
  <c r="J2893" i="1"/>
  <c r="J2717" i="1"/>
  <c r="J2701" i="1"/>
  <c r="J3036" i="1"/>
  <c r="J3038" i="1"/>
  <c r="J3039" i="1"/>
  <c r="J2895" i="1"/>
  <c r="J2879" i="1"/>
  <c r="J2719" i="1"/>
  <c r="J2703" i="1"/>
  <c r="J2447" i="1"/>
  <c r="J2431" i="1"/>
  <c r="J930" i="1"/>
  <c r="J888" i="1"/>
  <c r="J872" i="1"/>
  <c r="J447" i="1"/>
  <c r="J434" i="1"/>
  <c r="J2437" i="1"/>
  <c r="J2421" i="1"/>
  <c r="J2125" i="1"/>
  <c r="J2110" i="1"/>
  <c r="J2094" i="1"/>
  <c r="J1764" i="1"/>
  <c r="J1748" i="1"/>
  <c r="J1732" i="1"/>
  <c r="J1716" i="1"/>
  <c r="J1703" i="1"/>
  <c r="J1688" i="1"/>
  <c r="J1673" i="1"/>
  <c r="J1657" i="1"/>
  <c r="J1642" i="1"/>
  <c r="J2884" i="1"/>
  <c r="J2118" i="1"/>
  <c r="J2083" i="1"/>
  <c r="J1753" i="1"/>
  <c r="J1737" i="1"/>
  <c r="J1721" i="1"/>
  <c r="J1693" i="1"/>
  <c r="J1677" i="1"/>
  <c r="J1662" i="1"/>
  <c r="J1288" i="1"/>
  <c r="J1273" i="1"/>
  <c r="J1261" i="1"/>
  <c r="J1247" i="1"/>
  <c r="J1207" i="1"/>
  <c r="J2722" i="1"/>
  <c r="J2706" i="1"/>
  <c r="J2111" i="1"/>
  <c r="J1765" i="1"/>
  <c r="J1749" i="1"/>
  <c r="J1733" i="1"/>
  <c r="J1717" i="1"/>
  <c r="J1704" i="1"/>
  <c r="J1689" i="1"/>
  <c r="J1674" i="1"/>
  <c r="J1658" i="1"/>
  <c r="J1643" i="1"/>
  <c r="J1284" i="1"/>
  <c r="J1270" i="1"/>
  <c r="J1258" i="1"/>
  <c r="J1243" i="1"/>
  <c r="J1230" i="1"/>
  <c r="J1218" i="1"/>
  <c r="J1203" i="1"/>
  <c r="J2718" i="1"/>
  <c r="J2702" i="1"/>
  <c r="J2446" i="1"/>
  <c r="J2430" i="1"/>
  <c r="J2122" i="1"/>
  <c r="J2095" i="1"/>
  <c r="J3029" i="1"/>
  <c r="J2885" i="1"/>
  <c r="J2725" i="1"/>
  <c r="J2709" i="1"/>
  <c r="J3028" i="1"/>
  <c r="J2886" i="1"/>
  <c r="J3031" i="1"/>
  <c r="J2887" i="1"/>
  <c r="J2711" i="1"/>
  <c r="J2439" i="1"/>
  <c r="J2423" i="1"/>
  <c r="J924" i="1"/>
  <c r="J710" i="1"/>
  <c r="J694" i="1"/>
  <c r="J442" i="1"/>
  <c r="J426" i="1"/>
  <c r="J2445" i="1"/>
  <c r="J2429" i="1"/>
  <c r="J2117" i="1"/>
  <c r="J2102" i="1"/>
  <c r="J2086" i="1"/>
  <c r="J1756" i="1"/>
  <c r="J1740" i="1"/>
  <c r="J1724" i="1"/>
  <c r="J1708" i="1"/>
  <c r="J1680" i="1"/>
  <c r="J1665" i="1"/>
  <c r="J1649" i="1"/>
  <c r="J2892" i="1"/>
  <c r="J2890" i="1"/>
  <c r="J2103" i="1"/>
  <c r="J1761" i="1"/>
  <c r="J1745" i="1"/>
  <c r="J1729" i="1"/>
  <c r="J1713" i="1"/>
  <c r="J1700" i="1"/>
  <c r="J1685" i="1"/>
  <c r="J1670" i="1"/>
  <c r="J1654" i="1"/>
  <c r="J1639" i="1"/>
  <c r="J1296" i="1"/>
  <c r="J1280" i="1"/>
  <c r="J1255" i="1"/>
  <c r="J1239" i="1"/>
  <c r="J1226" i="1"/>
  <c r="J1215" i="1"/>
  <c r="J2898" i="1"/>
  <c r="J2714" i="1"/>
  <c r="J2442" i="1"/>
  <c r="J2426" i="1"/>
  <c r="J2087" i="1"/>
  <c r="J3025" i="1"/>
  <c r="J2897" i="1"/>
  <c r="J2881" i="1"/>
  <c r="J2721" i="1"/>
  <c r="J2705" i="1"/>
  <c r="J3040" i="1"/>
  <c r="J3024" i="1"/>
  <c r="J3027" i="1"/>
  <c r="J2883" i="1"/>
  <c r="J187" i="1"/>
  <c r="J2162" i="1"/>
  <c r="J1789" i="1"/>
  <c r="J1324" i="1"/>
  <c r="J2486" i="1"/>
  <c r="J2470" i="1"/>
  <c r="J2166" i="1"/>
  <c r="J2861" i="1"/>
  <c r="J2733" i="1"/>
  <c r="J2863" i="1"/>
  <c r="J2735" i="1"/>
  <c r="J2479" i="1"/>
  <c r="J2463" i="1"/>
  <c r="J794" i="1"/>
  <c r="J670" i="1"/>
  <c r="J654" i="1"/>
  <c r="J638" i="1"/>
  <c r="J622" i="1"/>
  <c r="J2485" i="1"/>
  <c r="J2469" i="1"/>
  <c r="J2173" i="1"/>
  <c r="J2157" i="1"/>
  <c r="J1796" i="1"/>
  <c r="J2868" i="1"/>
  <c r="J2866" i="1"/>
  <c r="J2154" i="1"/>
  <c r="J1320" i="1"/>
  <c r="J2738" i="1"/>
  <c r="J2858" i="1"/>
  <c r="J1797" i="1"/>
  <c r="J1316" i="1"/>
  <c r="J2862" i="1"/>
  <c r="J2734" i="1"/>
  <c r="J2478" i="1"/>
  <c r="J2462" i="1"/>
  <c r="J2178" i="1"/>
  <c r="J2869" i="1"/>
  <c r="J2853" i="1"/>
  <c r="J2855" i="1"/>
  <c r="J2487" i="1"/>
  <c r="J2471" i="1"/>
  <c r="J802" i="1"/>
  <c r="J662" i="1"/>
  <c r="J646" i="1"/>
  <c r="J630" i="1"/>
  <c r="J2477" i="1"/>
  <c r="J2165" i="1"/>
  <c r="J1788" i="1"/>
  <c r="J2860" i="1"/>
  <c r="J2174" i="1"/>
  <c r="J1793" i="1"/>
  <c r="J1328" i="1"/>
  <c r="J1312" i="1"/>
  <c r="J2854" i="1"/>
  <c r="J2474" i="1"/>
  <c r="J2170" i="1"/>
  <c r="J2865" i="1"/>
  <c r="J2737" i="1"/>
  <c r="J2870" i="1"/>
  <c r="J2867" i="1"/>
  <c r="J259" i="1"/>
  <c r="J275" i="1"/>
  <c r="J286" i="1"/>
  <c r="J301" i="1"/>
  <c r="J348" i="1"/>
  <c r="J364" i="1"/>
  <c r="J380" i="1"/>
  <c r="J396" i="1"/>
  <c r="J412" i="1"/>
  <c r="J428" i="1"/>
  <c r="J488" i="1"/>
  <c r="J504" i="1"/>
  <c r="J520" i="1"/>
  <c r="J568" i="1"/>
  <c r="J616" i="1"/>
  <c r="J632" i="1"/>
  <c r="J648" i="1"/>
  <c r="J664" i="1"/>
  <c r="J696" i="1"/>
  <c r="J712" i="1"/>
  <c r="J744" i="1"/>
  <c r="J760" i="1"/>
  <c r="J792" i="1"/>
  <c r="J808" i="1"/>
  <c r="J856" i="1"/>
  <c r="J886" i="1"/>
  <c r="J901" i="1"/>
  <c r="J929" i="1"/>
  <c r="J940" i="1"/>
  <c r="J954" i="1"/>
  <c r="J970" i="1"/>
  <c r="J986" i="1"/>
  <c r="J1002" i="1"/>
  <c r="J1018" i="1"/>
  <c r="J1034" i="1"/>
  <c r="J1050" i="1"/>
  <c r="J1066" i="1"/>
  <c r="J1082" i="1"/>
  <c r="J1098" i="1"/>
  <c r="J1114" i="1"/>
  <c r="J1130" i="1"/>
  <c r="J1146" i="1"/>
  <c r="J1162" i="1"/>
  <c r="J1178" i="1"/>
  <c r="J1194" i="1"/>
  <c r="J1209" i="1"/>
  <c r="J1221" i="1"/>
  <c r="J1249" i="1"/>
  <c r="J1263" i="1"/>
  <c r="J1275" i="1"/>
  <c r="J1290" i="1"/>
  <c r="J1322" i="1"/>
  <c r="J1428" i="1"/>
  <c r="J1489" i="1"/>
  <c r="J1505" i="1"/>
  <c r="J1521" i="1"/>
  <c r="J1537" i="1"/>
  <c r="J1553" i="1"/>
  <c r="J1569" i="1"/>
  <c r="J1585" i="1"/>
  <c r="J1601" i="1"/>
  <c r="J1617" i="1"/>
  <c r="J1633" i="1"/>
  <c r="J1648" i="1"/>
  <c r="J1664" i="1"/>
  <c r="J1679" i="1"/>
  <c r="J1695" i="1"/>
  <c r="J1707" i="1"/>
  <c r="J1723" i="1"/>
  <c r="J1739" i="1"/>
  <c r="J1755" i="1"/>
  <c r="J1787" i="1"/>
  <c r="J1845" i="1"/>
  <c r="J1861" i="1"/>
  <c r="J1909" i="1"/>
  <c r="J1925" i="1"/>
  <c r="J1973" i="1"/>
  <c r="J2005" i="1"/>
  <c r="J2021" i="1"/>
  <c r="J2037" i="1"/>
  <c r="J2053" i="1"/>
  <c r="J2069" i="1"/>
  <c r="J2085" i="1"/>
  <c r="J2101" i="1"/>
  <c r="J2116" i="1"/>
  <c r="J2132" i="1"/>
  <c r="J2164" i="1"/>
  <c r="J2180" i="1"/>
  <c r="J2244" i="1"/>
  <c r="J2286" i="1"/>
  <c r="J2302" i="1"/>
  <c r="J2318" i="1"/>
  <c r="J2396" i="1"/>
  <c r="J2412" i="1"/>
  <c r="J2428" i="1"/>
  <c r="J2444" i="1"/>
  <c r="J2476" i="1"/>
  <c r="J16" i="1"/>
  <c r="J32" i="1"/>
  <c r="J48" i="1"/>
  <c r="J112" i="1"/>
  <c r="J128" i="1"/>
  <c r="J144" i="1"/>
  <c r="J176" i="1"/>
  <c r="J188" i="1"/>
  <c r="J248" i="1"/>
  <c r="J264" i="1"/>
  <c r="J278" i="1"/>
  <c r="J290" i="1"/>
  <c r="J337" i="1"/>
  <c r="J353" i="1"/>
  <c r="J369" i="1"/>
  <c r="J385" i="1"/>
  <c r="J401" i="1"/>
  <c r="J417" i="1"/>
  <c r="J433" i="1"/>
  <c r="J493" i="1"/>
  <c r="J509" i="1"/>
  <c r="J525" i="1"/>
  <c r="J573" i="1"/>
  <c r="J621" i="1"/>
  <c r="J637" i="1"/>
  <c r="J653" i="1"/>
  <c r="J717" i="1"/>
  <c r="J733" i="1"/>
  <c r="J749" i="1"/>
  <c r="J765" i="1"/>
  <c r="J781" i="1"/>
  <c r="J797" i="1"/>
  <c r="J845" i="1"/>
  <c r="J860" i="1"/>
  <c r="J875" i="1"/>
  <c r="J906" i="1"/>
  <c r="J919" i="1"/>
  <c r="J943" i="1"/>
  <c r="J959" i="1"/>
  <c r="J975" i="1"/>
  <c r="J991" i="1"/>
  <c r="J1007" i="1"/>
  <c r="J1023" i="1"/>
  <c r="J1039" i="1"/>
  <c r="J1055" i="1"/>
  <c r="J1071" i="1"/>
  <c r="J1087" i="1"/>
  <c r="J1103" i="1"/>
  <c r="J1119" i="1"/>
  <c r="J1135" i="1"/>
  <c r="J1151" i="1"/>
  <c r="J1167" i="1"/>
  <c r="J1183" i="1"/>
  <c r="J1199" i="1"/>
  <c r="J1214" i="1"/>
  <c r="J1225" i="1"/>
  <c r="J1238" i="1"/>
  <c r="J1254" i="1"/>
  <c r="J1268" i="1"/>
  <c r="J1279" i="1"/>
  <c r="J1295" i="1"/>
  <c r="J1311" i="1"/>
  <c r="J5" i="1"/>
  <c r="J37" i="1"/>
  <c r="J53" i="1"/>
  <c r="J65" i="1"/>
  <c r="J89" i="1"/>
  <c r="J105" i="1"/>
  <c r="J121" i="1"/>
  <c r="J153" i="1"/>
  <c r="J169" i="1"/>
  <c r="J183" i="1"/>
  <c r="J194" i="1"/>
  <c r="J233" i="1"/>
  <c r="J249" i="1"/>
  <c r="J265" i="1"/>
  <c r="J279" i="1"/>
  <c r="J291" i="1"/>
  <c r="J307" i="1"/>
  <c r="J338" i="1"/>
  <c r="J1001" i="1"/>
  <c r="J1017" i="1"/>
  <c r="J1033" i="1"/>
  <c r="J1049" i="1"/>
  <c r="J1065" i="1"/>
  <c r="J1081" i="1"/>
  <c r="J1097" i="1"/>
  <c r="J1113" i="1"/>
  <c r="J1129" i="1"/>
  <c r="J1145" i="1"/>
  <c r="J1161" i="1"/>
  <c r="J1177" i="1"/>
  <c r="J1193" i="1"/>
  <c r="J1208" i="1"/>
  <c r="J1233" i="1"/>
  <c r="J1248" i="1"/>
  <c r="J1262" i="1"/>
  <c r="J1274" i="1"/>
  <c r="J1289" i="1"/>
  <c r="J1321" i="1"/>
  <c r="J1336" i="1"/>
  <c r="J1368" i="1"/>
  <c r="J1427" i="1"/>
  <c r="J1456" i="1"/>
  <c r="J1472" i="1"/>
  <c r="J1488" i="1"/>
  <c r="J1504" i="1"/>
  <c r="J1520" i="1"/>
  <c r="J1536" i="1"/>
  <c r="J1552" i="1"/>
  <c r="J1568" i="1"/>
  <c r="J1584" i="1"/>
  <c r="J1600" i="1"/>
  <c r="J1616" i="1"/>
  <c r="J1632" i="1"/>
  <c r="J1647" i="1"/>
  <c r="J1663" i="1"/>
  <c r="J1678" i="1"/>
  <c r="J1694" i="1"/>
  <c r="J1722" i="1"/>
  <c r="J1738" i="1"/>
  <c r="J1754" i="1"/>
  <c r="J1786" i="1"/>
  <c r="J1844" i="1"/>
  <c r="J1860" i="1"/>
  <c r="J1908" i="1"/>
  <c r="J1924" i="1"/>
  <c r="J1956" i="1"/>
  <c r="J1972" i="1"/>
  <c r="J1988" i="1"/>
  <c r="J2004" i="1"/>
  <c r="J2020" i="1"/>
  <c r="J2036" i="1"/>
  <c r="J2052" i="1"/>
  <c r="J2068" i="1"/>
  <c r="J2084" i="1"/>
  <c r="J2100" i="1"/>
  <c r="J2115" i="1"/>
  <c r="J2131" i="1"/>
  <c r="J2163" i="1"/>
  <c r="J2179" i="1"/>
  <c r="J2195" i="1"/>
  <c r="J2227" i="1"/>
  <c r="J2243" i="1"/>
  <c r="J2269" i="1"/>
  <c r="J2285" i="1"/>
  <c r="J2301" i="1"/>
  <c r="J2504" i="1"/>
  <c r="J2536" i="1"/>
  <c r="J2552" i="1"/>
  <c r="J2568" i="1"/>
  <c r="J2584" i="1"/>
  <c r="J2600" i="1"/>
  <c r="J2616" i="1"/>
  <c r="J2632" i="1"/>
  <c r="J2648" i="1"/>
  <c r="J2664" i="1"/>
  <c r="J2680" i="1"/>
  <c r="J2696" i="1"/>
  <c r="J2712" i="1"/>
  <c r="J2760" i="1"/>
  <c r="J2792" i="1"/>
  <c r="J2824" i="1"/>
  <c r="J2840" i="1"/>
  <c r="J2968" i="1"/>
  <c r="J1334" i="1"/>
  <c r="J1366" i="1"/>
  <c r="J1425" i="1"/>
  <c r="J1454" i="1"/>
  <c r="J1486" i="1"/>
  <c r="J1518" i="1"/>
  <c r="J1550" i="1"/>
  <c r="J1582" i="1"/>
  <c r="J1614" i="1"/>
  <c r="J1646" i="1"/>
  <c r="J1676" i="1"/>
  <c r="J1736" i="1"/>
  <c r="J1768" i="1"/>
  <c r="J1858" i="1"/>
  <c r="J1922" i="1"/>
  <c r="J1954" i="1"/>
  <c r="J1986" i="1"/>
  <c r="J2018" i="1"/>
  <c r="J2050" i="1"/>
  <c r="J2082" i="1"/>
  <c r="J2114" i="1"/>
  <c r="J2177" i="1"/>
  <c r="J2241" i="1"/>
  <c r="J2267" i="1"/>
  <c r="J2299" i="1"/>
  <c r="J2393" i="1"/>
  <c r="J2425" i="1"/>
  <c r="J2553" i="1"/>
  <c r="J342" i="1"/>
  <c r="J374" i="1"/>
  <c r="J406" i="1"/>
  <c r="J438" i="1"/>
  <c r="J498" i="1"/>
  <c r="J594" i="1"/>
  <c r="J626" i="1"/>
  <c r="J658" i="1"/>
  <c r="J722" i="1"/>
  <c r="J754" i="1"/>
  <c r="J782" i="1"/>
  <c r="J846" i="1"/>
  <c r="J907" i="1"/>
  <c r="J932" i="1"/>
  <c r="J960" i="1"/>
  <c r="J992" i="1"/>
  <c r="J2325" i="1"/>
  <c r="J2419" i="1"/>
  <c r="J2483" i="1"/>
  <c r="J2547" i="1"/>
  <c r="J2611" i="1"/>
  <c r="J2643" i="1"/>
  <c r="J2675" i="1"/>
  <c r="J2707" i="1"/>
  <c r="J2739" i="1"/>
  <c r="J2771" i="1"/>
  <c r="J2803" i="1"/>
  <c r="J2835" i="1"/>
  <c r="J2891" i="1"/>
  <c r="J2955" i="1"/>
  <c r="J3019" i="1"/>
  <c r="J3032" i="1"/>
  <c r="J2633" i="1"/>
  <c r="J2697" i="1"/>
  <c r="J2761" i="1"/>
  <c r="J2825" i="1"/>
  <c r="J2889" i="1"/>
  <c r="J2953" i="1"/>
  <c r="J3017" i="1"/>
  <c r="J2071" i="1"/>
  <c r="J2272" i="1"/>
  <c r="F2774" i="1"/>
  <c r="F2989" i="1"/>
  <c r="F2807" i="1"/>
  <c r="F2387" i="1"/>
  <c r="F2386" i="1"/>
  <c r="F2385" i="1"/>
  <c r="F2262" i="1"/>
  <c r="F1386" i="1"/>
  <c r="F558" i="1"/>
  <c r="F561" i="1"/>
  <c r="F564" i="1"/>
  <c r="F533" i="1"/>
  <c r="F542" i="1"/>
  <c r="F532" i="1"/>
  <c r="F543" i="1"/>
  <c r="F538" i="1"/>
  <c r="F210" i="1"/>
  <c r="F212" i="1"/>
  <c r="F2830" i="1"/>
  <c r="F2622" i="1"/>
  <c r="F2546" i="1"/>
  <c r="F2976" i="1"/>
  <c r="F2828" i="1"/>
  <c r="F2800" i="1"/>
  <c r="F2764" i="1"/>
  <c r="F2632" i="1"/>
  <c r="F2612" i="1"/>
  <c r="F2588" i="1"/>
  <c r="F2544" i="1"/>
  <c r="F2962" i="1"/>
  <c r="F2754" i="1"/>
  <c r="F2983" i="1"/>
  <c r="F2963" i="1"/>
  <c r="F2799" i="1"/>
  <c r="F2771" i="1"/>
  <c r="F2639" i="1"/>
  <c r="F2615" i="1"/>
  <c r="F2595" i="1"/>
  <c r="F2547" i="1"/>
  <c r="F2978" i="1"/>
  <c r="F2782" i="1"/>
  <c r="F2618" i="1"/>
  <c r="F2985" i="1"/>
  <c r="F2821" i="1"/>
  <c r="F2793" i="1"/>
  <c r="F2757" i="1"/>
  <c r="F2625" i="1"/>
  <c r="F2605" i="1"/>
  <c r="F2581" i="1"/>
  <c r="F2537" i="1"/>
  <c r="F2312" i="1"/>
  <c r="F2288" i="1"/>
  <c r="F2250" i="1"/>
  <c r="F2015" i="1"/>
  <c r="F1851" i="1"/>
  <c r="F2319" i="1"/>
  <c r="F2299" i="1"/>
  <c r="F2263" i="1"/>
  <c r="F2237" i="1"/>
  <c r="F2002" i="1"/>
  <c r="F2326" i="1"/>
  <c r="F2306" i="1"/>
  <c r="F2286" i="1"/>
  <c r="F2240" i="1"/>
  <c r="F2005" i="1"/>
  <c r="F1845" i="1"/>
  <c r="F2309" i="1"/>
  <c r="F2289" i="1"/>
  <c r="F2247" i="1"/>
  <c r="F2008" i="1"/>
  <c r="F1844" i="1"/>
  <c r="F1422" i="1"/>
  <c r="F1378" i="1"/>
  <c r="F1381" i="1"/>
  <c r="F1423" i="1"/>
  <c r="F899" i="1"/>
  <c r="F923" i="1"/>
  <c r="F894" i="1"/>
  <c r="F913" i="1"/>
  <c r="F852" i="1"/>
  <c r="F900" i="1"/>
  <c r="F730" i="1"/>
  <c r="F493" i="1"/>
  <c r="F761" i="1"/>
  <c r="F768" i="1"/>
  <c r="F568" i="1"/>
  <c r="F763" i="1"/>
  <c r="F513" i="1"/>
  <c r="F512" i="1"/>
  <c r="F492" i="1"/>
  <c r="F523" i="1"/>
  <c r="F503" i="1"/>
  <c r="F219" i="1"/>
  <c r="F506" i="1"/>
  <c r="F486" i="1"/>
  <c r="F110" i="1"/>
  <c r="F109" i="1"/>
  <c r="F112" i="1"/>
  <c r="F2" i="1"/>
  <c r="F1050" i="1"/>
  <c r="F1034" i="1"/>
  <c r="F1018" i="1"/>
  <c r="F1002" i="1"/>
  <c r="F986" i="1"/>
  <c r="F970" i="1"/>
  <c r="F954" i="1"/>
  <c r="F1097" i="1"/>
  <c r="F1081" i="1"/>
  <c r="F1065" i="1"/>
  <c r="F1049" i="1"/>
  <c r="F1033" i="1"/>
  <c r="F1017" i="1"/>
  <c r="F1001" i="1"/>
  <c r="F985" i="1"/>
  <c r="F969" i="1"/>
  <c r="F953" i="1"/>
  <c r="F401" i="1"/>
  <c r="F337" i="1"/>
  <c r="F757" i="1"/>
  <c r="F741" i="1"/>
  <c r="F397" i="1"/>
  <c r="F756" i="1"/>
  <c r="F740" i="1"/>
  <c r="F393" i="1"/>
  <c r="F302" i="1"/>
  <c r="F751" i="1"/>
  <c r="F735" i="1"/>
  <c r="F123" i="1"/>
  <c r="F404" i="1"/>
  <c r="F388" i="1"/>
  <c r="F372" i="1"/>
  <c r="F340" i="1"/>
  <c r="F167" i="1"/>
  <c r="F55" i="1"/>
  <c r="F419" i="1"/>
  <c r="F403" i="1"/>
  <c r="F387" i="1"/>
  <c r="F371" i="1"/>
  <c r="F355" i="1"/>
  <c r="F339" i="1"/>
  <c r="F314" i="1"/>
  <c r="F163" i="1"/>
  <c r="F51" i="1"/>
  <c r="F418" i="1"/>
  <c r="F402" i="1"/>
  <c r="F386" i="1"/>
  <c r="F370" i="1"/>
  <c r="F354" i="1"/>
  <c r="F338" i="1"/>
  <c r="F313" i="1"/>
  <c r="F175" i="1"/>
  <c r="F47" i="1"/>
  <c r="F320" i="1"/>
  <c r="F304" i="1"/>
  <c r="F150" i="1"/>
  <c r="F134" i="1"/>
  <c r="F118" i="1"/>
  <c r="F50" i="1"/>
  <c r="F34" i="1"/>
  <c r="F18" i="1"/>
  <c r="F307" i="1"/>
  <c r="F291" i="1"/>
  <c r="F169" i="1"/>
  <c r="F153" i="1"/>
  <c r="F121" i="1"/>
  <c r="F49" i="1"/>
  <c r="F33" i="1"/>
  <c r="F17" i="1"/>
  <c r="F176" i="1"/>
  <c r="F144" i="1"/>
  <c r="F128" i="1"/>
  <c r="F56" i="1"/>
  <c r="F40" i="1"/>
  <c r="F24" i="1"/>
  <c r="F8" i="1"/>
  <c r="F1813" i="1"/>
  <c r="H778" i="1"/>
  <c r="H779" i="1"/>
  <c r="H1347" i="1"/>
  <c r="H1811" i="1"/>
  <c r="H1815" i="1"/>
  <c r="H2202" i="1"/>
  <c r="H2506" i="1"/>
  <c r="H1812" i="1"/>
  <c r="H1816" i="1"/>
  <c r="H2199" i="1"/>
  <c r="H2203" i="1"/>
  <c r="H2507" i="1"/>
  <c r="H1813" i="1"/>
  <c r="H1814" i="1"/>
  <c r="H2200" i="1"/>
  <c r="H2504" i="1"/>
  <c r="H2201" i="1"/>
  <c r="H2505" i="1"/>
  <c r="H2849" i="1"/>
  <c r="H1810" i="1"/>
  <c r="H2204" i="1"/>
  <c r="H2508" i="1"/>
  <c r="H70" i="1"/>
  <c r="H74" i="1"/>
  <c r="H78" i="1"/>
  <c r="H82" i="1"/>
  <c r="H86" i="1"/>
  <c r="H71" i="1"/>
  <c r="H75" i="1"/>
  <c r="H79" i="1"/>
  <c r="H83" i="1"/>
  <c r="H87" i="1"/>
  <c r="H239" i="1"/>
  <c r="H243" i="1"/>
  <c r="H72" i="1"/>
  <c r="H76" i="1"/>
  <c r="H80" i="1"/>
  <c r="H84" i="1"/>
  <c r="H88" i="1"/>
  <c r="H69" i="1"/>
  <c r="H85" i="1"/>
  <c r="H241" i="1"/>
  <c r="H330" i="1"/>
  <c r="H457" i="1"/>
  <c r="H461" i="1"/>
  <c r="H465" i="1"/>
  <c r="H469" i="1"/>
  <c r="H473" i="1"/>
  <c r="H477" i="1"/>
  <c r="H73" i="1"/>
  <c r="H237" i="1"/>
  <c r="H242" i="1"/>
  <c r="H331" i="1"/>
  <c r="H77" i="1"/>
  <c r="H238" i="1"/>
  <c r="H244" i="1"/>
  <c r="H81" i="1"/>
  <c r="H240" i="1"/>
  <c r="H460" i="1"/>
  <c r="H466" i="1"/>
  <c r="H471" i="1"/>
  <c r="H476" i="1"/>
  <c r="H596" i="1"/>
  <c r="H600" i="1"/>
  <c r="H604" i="1"/>
  <c r="H245" i="1"/>
  <c r="H456" i="1"/>
  <c r="H467" i="1"/>
  <c r="H472" i="1"/>
  <c r="H597" i="1"/>
  <c r="H601" i="1"/>
  <c r="H605" i="1"/>
  <c r="H609" i="1"/>
  <c r="H677" i="1"/>
  <c r="H681" i="1"/>
  <c r="H685" i="1"/>
  <c r="H689" i="1"/>
  <c r="H701" i="1"/>
  <c r="H705" i="1"/>
  <c r="H709" i="1"/>
  <c r="H777" i="1"/>
  <c r="H864" i="1"/>
  <c r="H871" i="1"/>
  <c r="H458" i="1"/>
  <c r="H463" i="1"/>
  <c r="H468" i="1"/>
  <c r="H474" i="1"/>
  <c r="H598" i="1"/>
  <c r="H602" i="1"/>
  <c r="H606" i="1"/>
  <c r="H610" i="1"/>
  <c r="H459" i="1"/>
  <c r="H608" i="1"/>
  <c r="H676" i="1"/>
  <c r="H682" i="1"/>
  <c r="H687" i="1"/>
  <c r="H698" i="1"/>
  <c r="H703" i="1"/>
  <c r="H708" i="1"/>
  <c r="H877" i="1"/>
  <c r="H882" i="1"/>
  <c r="H599" i="1"/>
  <c r="H611" i="1"/>
  <c r="H678" i="1"/>
  <c r="H683" i="1"/>
  <c r="H688" i="1"/>
  <c r="H699" i="1"/>
  <c r="H704" i="1"/>
  <c r="H863" i="1"/>
  <c r="H868" i="1"/>
  <c r="H878" i="1"/>
  <c r="H884" i="1"/>
  <c r="H470" i="1"/>
  <c r="H603" i="1"/>
  <c r="H679" i="1"/>
  <c r="H684" i="1"/>
  <c r="H690" i="1"/>
  <c r="H700" i="1"/>
  <c r="H706" i="1"/>
  <c r="H775" i="1"/>
  <c r="H865" i="1"/>
  <c r="H869" i="1"/>
  <c r="H880" i="1"/>
  <c r="H680" i="1"/>
  <c r="H702" i="1"/>
  <c r="H870" i="1"/>
  <c r="H1349" i="1"/>
  <c r="H1353" i="1"/>
  <c r="H1357" i="1"/>
  <c r="H1361" i="1"/>
  <c r="H1388" i="1"/>
  <c r="H1392" i="1"/>
  <c r="H1396" i="1"/>
  <c r="H1400" i="1"/>
  <c r="H1404" i="1"/>
  <c r="H1408" i="1"/>
  <c r="H1412" i="1"/>
  <c r="H1416" i="1"/>
  <c r="H1420" i="1"/>
  <c r="H1441" i="1"/>
  <c r="H1445" i="1"/>
  <c r="H1449" i="1"/>
  <c r="H475" i="1"/>
  <c r="H607" i="1"/>
  <c r="H686" i="1"/>
  <c r="H707" i="1"/>
  <c r="H876" i="1"/>
  <c r="H1350" i="1"/>
  <c r="H1354" i="1"/>
  <c r="H1358" i="1"/>
  <c r="H1362" i="1"/>
  <c r="H1389" i="1"/>
  <c r="H1393" i="1"/>
  <c r="H1397" i="1"/>
  <c r="H1401" i="1"/>
  <c r="H1405" i="1"/>
  <c r="H1409" i="1"/>
  <c r="H1413" i="1"/>
  <c r="H1417" i="1"/>
  <c r="H1442" i="1"/>
  <c r="H1446" i="1"/>
  <c r="H1450" i="1"/>
  <c r="H691" i="1"/>
  <c r="H776" i="1"/>
  <c r="H1351" i="1"/>
  <c r="H1355" i="1"/>
  <c r="H1359" i="1"/>
  <c r="H1363" i="1"/>
  <c r="H1390" i="1"/>
  <c r="H1394" i="1"/>
  <c r="H1398" i="1"/>
  <c r="H1402" i="1"/>
  <c r="H1406" i="1"/>
  <c r="H1410" i="1"/>
  <c r="H1414" i="1"/>
  <c r="H1418" i="1"/>
  <c r="H1443" i="1"/>
  <c r="H1447" i="1"/>
  <c r="H1451" i="1"/>
  <c r="H1360" i="1"/>
  <c r="H1387" i="1"/>
  <c r="H1403" i="1"/>
  <c r="H1419" i="1"/>
  <c r="H1448" i="1"/>
  <c r="H1819" i="1"/>
  <c r="H1823" i="1"/>
  <c r="H1827" i="1"/>
  <c r="H1831" i="1"/>
  <c r="H1875" i="1"/>
  <c r="H1879" i="1"/>
  <c r="H1887" i="1"/>
  <c r="H1891" i="1"/>
  <c r="H1895" i="1"/>
  <c r="H1899" i="1"/>
  <c r="H1935" i="1"/>
  <c r="H1939" i="1"/>
  <c r="H1943" i="1"/>
  <c r="H1951" i="1"/>
  <c r="H1959" i="1"/>
  <c r="H1963" i="1"/>
  <c r="H1967" i="1"/>
  <c r="H2206" i="1"/>
  <c r="H2210" i="1"/>
  <c r="H2214" i="1"/>
  <c r="H2218" i="1"/>
  <c r="H2222" i="1"/>
  <c r="H2328" i="1"/>
  <c r="H2332" i="1"/>
  <c r="H2336" i="1"/>
  <c r="H2340" i="1"/>
  <c r="H2344" i="1"/>
  <c r="H2348" i="1"/>
  <c r="H2352" i="1"/>
  <c r="H2356" i="1"/>
  <c r="H2360" i="1"/>
  <c r="H2364" i="1"/>
  <c r="H2368" i="1"/>
  <c r="H2372" i="1"/>
  <c r="H2376" i="1"/>
  <c r="H2510" i="1"/>
  <c r="H2514" i="1"/>
  <c r="H2518" i="1"/>
  <c r="H2522" i="1"/>
  <c r="H2578" i="1"/>
  <c r="H1348" i="1"/>
  <c r="H1364" i="1"/>
  <c r="H1391" i="1"/>
  <c r="H1407" i="1"/>
  <c r="H1820" i="1"/>
  <c r="H1824" i="1"/>
  <c r="H1828" i="1"/>
  <c r="H1832" i="1"/>
  <c r="H1876" i="1"/>
  <c r="H1880" i="1"/>
  <c r="H1884" i="1"/>
  <c r="H1888" i="1"/>
  <c r="H1892" i="1"/>
  <c r="H1896" i="1"/>
  <c r="H1936" i="1"/>
  <c r="H1940" i="1"/>
  <c r="H1944" i="1"/>
  <c r="H1948" i="1"/>
  <c r="H1952" i="1"/>
  <c r="H1960" i="1"/>
  <c r="H1964" i="1"/>
  <c r="H1968" i="1"/>
  <c r="H2207" i="1"/>
  <c r="H2211" i="1"/>
  <c r="H2215" i="1"/>
  <c r="H2219" i="1"/>
  <c r="H2223" i="1"/>
  <c r="H2329" i="1"/>
  <c r="H2333" i="1"/>
  <c r="H2337" i="1"/>
  <c r="H2341" i="1"/>
  <c r="H2345" i="1"/>
  <c r="H2349" i="1"/>
  <c r="H2353" i="1"/>
  <c r="H2357" i="1"/>
  <c r="H2361" i="1"/>
  <c r="H2365" i="1"/>
  <c r="H2369" i="1"/>
  <c r="H2373" i="1"/>
  <c r="H2377" i="1"/>
  <c r="H2511" i="1"/>
  <c r="H2515" i="1"/>
  <c r="H2519" i="1"/>
  <c r="H2579" i="1"/>
  <c r="H1352" i="1"/>
  <c r="H1395" i="1"/>
  <c r="H1411" i="1"/>
  <c r="H1440" i="1"/>
  <c r="H1817" i="1"/>
  <c r="H1821" i="1"/>
  <c r="H1825" i="1"/>
  <c r="H1829" i="1"/>
  <c r="H1877" i="1"/>
  <c r="H1889" i="1"/>
  <c r="H1893" i="1"/>
  <c r="H1897" i="1"/>
  <c r="H1901" i="1"/>
  <c r="H1937" i="1"/>
  <c r="H1941" i="1"/>
  <c r="H1945" i="1"/>
  <c r="H1949" i="1"/>
  <c r="H1953" i="1"/>
  <c r="H1957" i="1"/>
  <c r="H1961" i="1"/>
  <c r="H1965" i="1"/>
  <c r="H1969" i="1"/>
  <c r="H1444" i="1"/>
  <c r="H1830" i="1"/>
  <c r="H1878" i="1"/>
  <c r="H1942" i="1"/>
  <c r="H1958" i="1"/>
  <c r="H2208" i="1"/>
  <c r="H2216" i="1"/>
  <c r="H2224" i="1"/>
  <c r="H2330" i="1"/>
  <c r="H2338" i="1"/>
  <c r="H2346" i="1"/>
  <c r="H2354" i="1"/>
  <c r="H2362" i="1"/>
  <c r="H2370" i="1"/>
  <c r="H2378" i="1"/>
  <c r="H2512" i="1"/>
  <c r="H2520" i="1"/>
  <c r="H2576" i="1"/>
  <c r="H2776" i="1"/>
  <c r="H2780" i="1"/>
  <c r="H2848" i="1"/>
  <c r="H2900" i="1"/>
  <c r="H2904" i="1"/>
  <c r="H2908" i="1"/>
  <c r="H2912" i="1"/>
  <c r="H2932" i="1"/>
  <c r="H2936" i="1"/>
  <c r="H1399" i="1"/>
  <c r="H1818" i="1"/>
  <c r="H1882" i="1"/>
  <c r="H1962" i="1"/>
  <c r="H2209" i="1"/>
  <c r="H2217" i="1"/>
  <c r="H2331" i="1"/>
  <c r="H2339" i="1"/>
  <c r="H2347" i="1"/>
  <c r="H2355" i="1"/>
  <c r="H2363" i="1"/>
  <c r="H2371" i="1"/>
  <c r="H2513" i="1"/>
  <c r="H2521" i="1"/>
  <c r="H2577" i="1"/>
  <c r="H2777" i="1"/>
  <c r="H2781" i="1"/>
  <c r="H2845" i="1"/>
  <c r="H2901" i="1"/>
  <c r="H2905" i="1"/>
  <c r="H2909" i="1"/>
  <c r="H2913" i="1"/>
  <c r="H2933" i="1"/>
  <c r="H866" i="1"/>
  <c r="H1890" i="1"/>
  <c r="H1970" i="1"/>
  <c r="H2213" i="1"/>
  <c r="H2343" i="1"/>
  <c r="H2351" i="1"/>
  <c r="H2375" i="1"/>
  <c r="H2509" i="1"/>
  <c r="H2899" i="1"/>
  <c r="H2907" i="1"/>
  <c r="H2931" i="1"/>
  <c r="H1356" i="1"/>
  <c r="H1415" i="1"/>
  <c r="H1822" i="1"/>
  <c r="H1886" i="1"/>
  <c r="H1934" i="1"/>
  <c r="H1950" i="1"/>
  <c r="H1966" i="1"/>
  <c r="H2212" i="1"/>
  <c r="H2220" i="1"/>
  <c r="H2334" i="1"/>
  <c r="H2342" i="1"/>
  <c r="H2350" i="1"/>
  <c r="H2358" i="1"/>
  <c r="H2366" i="1"/>
  <c r="H2374" i="1"/>
  <c r="H2516" i="1"/>
  <c r="H2778" i="1"/>
  <c r="H2846" i="1"/>
  <c r="H2902" i="1"/>
  <c r="H2906" i="1"/>
  <c r="H2910" i="1"/>
  <c r="H2914" i="1"/>
  <c r="H2934" i="1"/>
  <c r="H1826" i="1"/>
  <c r="H1874" i="1"/>
  <c r="H1938" i="1"/>
  <c r="H2205" i="1"/>
  <c r="H2221" i="1"/>
  <c r="H2327" i="1"/>
  <c r="H2335" i="1"/>
  <c r="H2359" i="1"/>
  <c r="H2367" i="1"/>
  <c r="H2517" i="1"/>
  <c r="H2747" i="1"/>
  <c r="H2775" i="1"/>
  <c r="H2779" i="1"/>
  <c r="H2847" i="1"/>
  <c r="H2903" i="1"/>
  <c r="H2911" i="1"/>
  <c r="H2935" i="1"/>
  <c r="H62" i="1"/>
  <c r="H59" i="1"/>
  <c r="H63" i="1"/>
  <c r="H60" i="1"/>
  <c r="H64" i="1"/>
  <c r="H246" i="1"/>
  <c r="H61" i="1"/>
  <c r="H455" i="1"/>
  <c r="H613" i="1"/>
  <c r="H789" i="1"/>
  <c r="H614" i="1"/>
  <c r="H788" i="1"/>
  <c r="H786" i="1"/>
  <c r="H454" i="1"/>
  <c r="H787" i="1"/>
  <c r="H1330" i="1"/>
  <c r="H1333" i="1"/>
  <c r="H1331" i="1"/>
  <c r="H1332" i="1"/>
  <c r="H1801" i="1"/>
  <c r="H2182" i="1"/>
  <c r="H2186" i="1"/>
  <c r="H2490" i="1"/>
  <c r="H2494" i="1"/>
  <c r="H2498" i="1"/>
  <c r="H1798" i="1"/>
  <c r="H2183" i="1"/>
  <c r="H2187" i="1"/>
  <c r="H2491" i="1"/>
  <c r="H2495" i="1"/>
  <c r="H2499" i="1"/>
  <c r="H1799" i="1"/>
  <c r="H2184" i="1"/>
  <c r="H2488" i="1"/>
  <c r="H2496" i="1"/>
  <c r="H2744" i="1"/>
  <c r="H2852" i="1"/>
  <c r="H2185" i="1"/>
  <c r="H2489" i="1"/>
  <c r="H2497" i="1"/>
  <c r="H2741" i="1"/>
  <c r="H2189" i="1"/>
  <c r="H2493" i="1"/>
  <c r="H2743" i="1"/>
  <c r="H2188" i="1"/>
  <c r="H2492" i="1"/>
  <c r="H2742" i="1"/>
  <c r="H2850" i="1"/>
  <c r="H1800" i="1"/>
  <c r="H2181" i="1"/>
  <c r="H2851" i="1"/>
  <c r="H180" i="1"/>
  <c r="H186" i="1"/>
  <c r="H191" i="1"/>
  <c r="H195" i="1"/>
  <c r="H181" i="1"/>
  <c r="H187" i="1"/>
  <c r="H192" i="1"/>
  <c r="H196" i="1"/>
  <c r="H271" i="1"/>
  <c r="H275" i="1"/>
  <c r="H277" i="1"/>
  <c r="H281" i="1"/>
  <c r="H286" i="1"/>
  <c r="H179" i="1"/>
  <c r="H184" i="1"/>
  <c r="H189" i="1"/>
  <c r="H273" i="1"/>
  <c r="H282" i="1"/>
  <c r="H284" i="1"/>
  <c r="H421" i="1"/>
  <c r="H425" i="1"/>
  <c r="H429" i="1"/>
  <c r="H433" i="1"/>
  <c r="H437" i="1"/>
  <c r="H441" i="1"/>
  <c r="H185" i="1"/>
  <c r="H190" i="1"/>
  <c r="H274" i="1"/>
  <c r="H278" i="1"/>
  <c r="H285" i="1"/>
  <c r="H182" i="1"/>
  <c r="H188" i="1"/>
  <c r="H193" i="1"/>
  <c r="H279" i="1"/>
  <c r="H283" i="1"/>
  <c r="H280" i="1"/>
  <c r="H422" i="1"/>
  <c r="H427" i="1"/>
  <c r="H432" i="1"/>
  <c r="H438" i="1"/>
  <c r="H443" i="1"/>
  <c r="H446" i="1"/>
  <c r="H194" i="1"/>
  <c r="H423" i="1"/>
  <c r="H428" i="1"/>
  <c r="H434" i="1"/>
  <c r="H439" i="1"/>
  <c r="H447" i="1"/>
  <c r="H673" i="1"/>
  <c r="H693" i="1"/>
  <c r="H697" i="1"/>
  <c r="H713" i="1"/>
  <c r="H833" i="1"/>
  <c r="H860" i="1"/>
  <c r="H867" i="1"/>
  <c r="H875" i="1"/>
  <c r="H879" i="1"/>
  <c r="H883" i="1"/>
  <c r="H887" i="1"/>
  <c r="H906" i="1"/>
  <c r="H910" i="1"/>
  <c r="H916" i="1"/>
  <c r="H927" i="1"/>
  <c r="H937" i="1"/>
  <c r="H943" i="1"/>
  <c r="H272" i="1"/>
  <c r="H424" i="1"/>
  <c r="H430" i="1"/>
  <c r="H435" i="1"/>
  <c r="H440" i="1"/>
  <c r="H444" i="1"/>
  <c r="H420" i="1"/>
  <c r="H442" i="1"/>
  <c r="H692" i="1"/>
  <c r="H714" i="1"/>
  <c r="H862" i="1"/>
  <c r="H872" i="1"/>
  <c r="H888" i="1"/>
  <c r="H908" i="1"/>
  <c r="H926" i="1"/>
  <c r="H930" i="1"/>
  <c r="H933" i="1"/>
  <c r="H936" i="1"/>
  <c r="H945" i="1"/>
  <c r="H426" i="1"/>
  <c r="H445" i="1"/>
  <c r="H694" i="1"/>
  <c r="H710" i="1"/>
  <c r="H715" i="1"/>
  <c r="H832" i="1"/>
  <c r="H858" i="1"/>
  <c r="H873" i="1"/>
  <c r="H889" i="1"/>
  <c r="H909" i="1"/>
  <c r="H917" i="1"/>
  <c r="H934" i="1"/>
  <c r="H938" i="1"/>
  <c r="H941" i="1"/>
  <c r="H946" i="1"/>
  <c r="H431" i="1"/>
  <c r="H674" i="1"/>
  <c r="H695" i="1"/>
  <c r="H711" i="1"/>
  <c r="H859" i="1"/>
  <c r="H874" i="1"/>
  <c r="H885" i="1"/>
  <c r="H890" i="1"/>
  <c r="H905" i="1"/>
  <c r="H915" i="1"/>
  <c r="H924" i="1"/>
  <c r="H928" i="1"/>
  <c r="H931" i="1"/>
  <c r="H939" i="1"/>
  <c r="H942" i="1"/>
  <c r="H183" i="1"/>
  <c r="H891" i="1"/>
  <c r="H929" i="1"/>
  <c r="H944" i="1"/>
  <c r="H1205" i="1"/>
  <c r="H1209" i="1"/>
  <c r="H1213" i="1"/>
  <c r="H1216" i="1"/>
  <c r="H1220" i="1"/>
  <c r="H1221" i="1"/>
  <c r="H1224" i="1"/>
  <c r="H1228" i="1"/>
  <c r="H1232" i="1"/>
  <c r="H1237" i="1"/>
  <c r="H1241" i="1"/>
  <c r="H1245" i="1"/>
  <c r="H1249" i="1"/>
  <c r="H1253" i="1"/>
  <c r="H1257" i="1"/>
  <c r="H1260" i="1"/>
  <c r="H1263" i="1"/>
  <c r="H1267" i="1"/>
  <c r="H1271" i="1"/>
  <c r="H1275" i="1"/>
  <c r="H1278" i="1"/>
  <c r="H1282" i="1"/>
  <c r="H1286" i="1"/>
  <c r="H1290" i="1"/>
  <c r="H1294" i="1"/>
  <c r="H276" i="1"/>
  <c r="H932" i="1"/>
  <c r="H1202" i="1"/>
  <c r="H1206" i="1"/>
  <c r="H1210" i="1"/>
  <c r="H1214" i="1"/>
  <c r="H1217" i="1"/>
  <c r="H1222" i="1"/>
  <c r="H1225" i="1"/>
  <c r="H1229" i="1"/>
  <c r="H1234" i="1"/>
  <c r="H1238" i="1"/>
  <c r="H1242" i="1"/>
  <c r="H1246" i="1"/>
  <c r="H1250" i="1"/>
  <c r="H1254" i="1"/>
  <c r="H1264" i="1"/>
  <c r="H1268" i="1"/>
  <c r="H1269" i="1"/>
  <c r="H1272" i="1"/>
  <c r="H1279" i="1"/>
  <c r="H1283" i="1"/>
  <c r="H1287" i="1"/>
  <c r="H1291" i="1"/>
  <c r="H1295" i="1"/>
  <c r="H712" i="1"/>
  <c r="H861" i="1"/>
  <c r="H881" i="1"/>
  <c r="H935" i="1"/>
  <c r="H1203" i="1"/>
  <c r="H1207" i="1"/>
  <c r="H1211" i="1"/>
  <c r="H1215" i="1"/>
  <c r="H1218" i="1"/>
  <c r="H1223" i="1"/>
  <c r="H1226" i="1"/>
  <c r="H1230" i="1"/>
  <c r="H1235" i="1"/>
  <c r="H1239" i="1"/>
  <c r="H1243" i="1"/>
  <c r="H1247" i="1"/>
  <c r="H1251" i="1"/>
  <c r="H1255" i="1"/>
  <c r="H1258" i="1"/>
  <c r="H1261" i="1"/>
  <c r="H1265" i="1"/>
  <c r="H1270" i="1"/>
  <c r="H1273" i="1"/>
  <c r="H1276" i="1"/>
  <c r="H1280" i="1"/>
  <c r="H1284" i="1"/>
  <c r="H1288" i="1"/>
  <c r="H1292" i="1"/>
  <c r="H1296" i="1"/>
  <c r="H886" i="1"/>
  <c r="H1201" i="1"/>
  <c r="H1227" i="1"/>
  <c r="H1240" i="1"/>
  <c r="H1256" i="1"/>
  <c r="H1281" i="1"/>
  <c r="H1297" i="1"/>
  <c r="H1635" i="1"/>
  <c r="H1639" i="1"/>
  <c r="H1643" i="1"/>
  <c r="H1650" i="1"/>
  <c r="H1654" i="1"/>
  <c r="H1658" i="1"/>
  <c r="H1662" i="1"/>
  <c r="H1666" i="1"/>
  <c r="H1670" i="1"/>
  <c r="H1674" i="1"/>
  <c r="H1677" i="1"/>
  <c r="H1681" i="1"/>
  <c r="H1685" i="1"/>
  <c r="H1689" i="1"/>
  <c r="H1693" i="1"/>
  <c r="H1696" i="1"/>
  <c r="H1700" i="1"/>
  <c r="H1704" i="1"/>
  <c r="H1709" i="1"/>
  <c r="H1713" i="1"/>
  <c r="H1717" i="1"/>
  <c r="H1721" i="1"/>
  <c r="H1725" i="1"/>
  <c r="H1729" i="1"/>
  <c r="H1733" i="1"/>
  <c r="H1737" i="1"/>
  <c r="H1741" i="1"/>
  <c r="H1745" i="1"/>
  <c r="H1749" i="1"/>
  <c r="H1753" i="1"/>
  <c r="H1757" i="1"/>
  <c r="H1761" i="1"/>
  <c r="H1765" i="1"/>
  <c r="H2083" i="1"/>
  <c r="H2087" i="1"/>
  <c r="H2091" i="1"/>
  <c r="H2095" i="1"/>
  <c r="H2099" i="1"/>
  <c r="H2103" i="1"/>
  <c r="H2107" i="1"/>
  <c r="H2111" i="1"/>
  <c r="H2118" i="1"/>
  <c r="H2122" i="1"/>
  <c r="H2126" i="1"/>
  <c r="H2130" i="1"/>
  <c r="H2422" i="1"/>
  <c r="H2426" i="1"/>
  <c r="H2430" i="1"/>
  <c r="H2434" i="1"/>
  <c r="H2438" i="1"/>
  <c r="H2442" i="1"/>
  <c r="H2446" i="1"/>
  <c r="H436" i="1"/>
  <c r="H907" i="1"/>
  <c r="H1204" i="1"/>
  <c r="H1219" i="1"/>
  <c r="H1231" i="1"/>
  <c r="H1244" i="1"/>
  <c r="H1259" i="1"/>
  <c r="H1285" i="1"/>
  <c r="H1636" i="1"/>
  <c r="H1640" i="1"/>
  <c r="H1644" i="1"/>
  <c r="H1647" i="1"/>
  <c r="H1651" i="1"/>
  <c r="H1655" i="1"/>
  <c r="H1659" i="1"/>
  <c r="H1663" i="1"/>
  <c r="H1667" i="1"/>
  <c r="H1671" i="1"/>
  <c r="H1675" i="1"/>
  <c r="H1678" i="1"/>
  <c r="H1682" i="1"/>
  <c r="H1686" i="1"/>
  <c r="H1690" i="1"/>
  <c r="H1694" i="1"/>
  <c r="H1697" i="1"/>
  <c r="H1701" i="1"/>
  <c r="H1705" i="1"/>
  <c r="H1710" i="1"/>
  <c r="H1714" i="1"/>
  <c r="H1718" i="1"/>
  <c r="H1722" i="1"/>
  <c r="H1726" i="1"/>
  <c r="H1730" i="1"/>
  <c r="H1734" i="1"/>
  <c r="H1738" i="1"/>
  <c r="H1742" i="1"/>
  <c r="H1746" i="1"/>
  <c r="H1750" i="1"/>
  <c r="H1754" i="1"/>
  <c r="H1758" i="1"/>
  <c r="H1762" i="1"/>
  <c r="H1766" i="1"/>
  <c r="H2084" i="1"/>
  <c r="H2088" i="1"/>
  <c r="H2092" i="1"/>
  <c r="H2096" i="1"/>
  <c r="H2100" i="1"/>
  <c r="H2104" i="1"/>
  <c r="H2108" i="1"/>
  <c r="H2112" i="1"/>
  <c r="H2115" i="1"/>
  <c r="H2119" i="1"/>
  <c r="H2123" i="1"/>
  <c r="H2127" i="1"/>
  <c r="H2131" i="1"/>
  <c r="H2423" i="1"/>
  <c r="H2427" i="1"/>
  <c r="H2431" i="1"/>
  <c r="H2435" i="1"/>
  <c r="H2439" i="1"/>
  <c r="H2443" i="1"/>
  <c r="H2447" i="1"/>
  <c r="H675" i="1"/>
  <c r="H925" i="1"/>
  <c r="H1208" i="1"/>
  <c r="H1233" i="1"/>
  <c r="H1248" i="1"/>
  <c r="H1262" i="1"/>
  <c r="H1274" i="1"/>
  <c r="H1289" i="1"/>
  <c r="H1637" i="1"/>
  <c r="H1641" i="1"/>
  <c r="H1645" i="1"/>
  <c r="H1648" i="1"/>
  <c r="H1652" i="1"/>
  <c r="H1656" i="1"/>
  <c r="H1660" i="1"/>
  <c r="H1664" i="1"/>
  <c r="H1668" i="1"/>
  <c r="H1672" i="1"/>
  <c r="H1679" i="1"/>
  <c r="H1683" i="1"/>
  <c r="H1687" i="1"/>
  <c r="H1691" i="1"/>
  <c r="H1695" i="1"/>
  <c r="H1698" i="1"/>
  <c r="H1702" i="1"/>
  <c r="H1706" i="1"/>
  <c r="H1707" i="1"/>
  <c r="H1711" i="1"/>
  <c r="H1715" i="1"/>
  <c r="H1719" i="1"/>
  <c r="H1723" i="1"/>
  <c r="H1727" i="1"/>
  <c r="H1731" i="1"/>
  <c r="H1735" i="1"/>
  <c r="H1739" i="1"/>
  <c r="H1743" i="1"/>
  <c r="H1747" i="1"/>
  <c r="H1751" i="1"/>
  <c r="H1755" i="1"/>
  <c r="H1759" i="1"/>
  <c r="H1763" i="1"/>
  <c r="H1767" i="1"/>
  <c r="H940" i="1"/>
  <c r="H1212" i="1"/>
  <c r="H1266" i="1"/>
  <c r="H1649" i="1"/>
  <c r="H1665" i="1"/>
  <c r="H1680" i="1"/>
  <c r="H1708" i="1"/>
  <c r="H1724" i="1"/>
  <c r="H1740" i="1"/>
  <c r="H1756" i="1"/>
  <c r="H2089" i="1"/>
  <c r="H2097" i="1"/>
  <c r="H2105" i="1"/>
  <c r="H2113" i="1"/>
  <c r="H2120" i="1"/>
  <c r="H2128" i="1"/>
  <c r="H2424" i="1"/>
  <c r="H2432" i="1"/>
  <c r="H2440" i="1"/>
  <c r="H2448" i="1"/>
  <c r="H2704" i="1"/>
  <c r="H2708" i="1"/>
  <c r="H2712" i="1"/>
  <c r="H2716" i="1"/>
  <c r="H2720" i="1"/>
  <c r="H2724" i="1"/>
  <c r="H2880" i="1"/>
  <c r="H2884" i="1"/>
  <c r="H2888" i="1"/>
  <c r="H2892" i="1"/>
  <c r="H2896" i="1"/>
  <c r="H3024" i="1"/>
  <c r="H3028" i="1"/>
  <c r="H3032" i="1"/>
  <c r="H3036" i="1"/>
  <c r="H3040" i="1"/>
  <c r="H696" i="1"/>
  <c r="H1277" i="1"/>
  <c r="H1638" i="1"/>
  <c r="H1653" i="1"/>
  <c r="H1669" i="1"/>
  <c r="H1684" i="1"/>
  <c r="H1699" i="1"/>
  <c r="H1712" i="1"/>
  <c r="H1728" i="1"/>
  <c r="H1744" i="1"/>
  <c r="H1760" i="1"/>
  <c r="H2082" i="1"/>
  <c r="H2090" i="1"/>
  <c r="H2098" i="1"/>
  <c r="H2106" i="1"/>
  <c r="H2114" i="1"/>
  <c r="H2121" i="1"/>
  <c r="H2129" i="1"/>
  <c r="H2425" i="1"/>
  <c r="H2433" i="1"/>
  <c r="H2441" i="1"/>
  <c r="H2701" i="1"/>
  <c r="H2705" i="1"/>
  <c r="H2709" i="1"/>
  <c r="H2713" i="1"/>
  <c r="H2717" i="1"/>
  <c r="H2721" i="1"/>
  <c r="H2725" i="1"/>
  <c r="H2881" i="1"/>
  <c r="H2885" i="1"/>
  <c r="H2889" i="1"/>
  <c r="H2893" i="1"/>
  <c r="H2897" i="1"/>
  <c r="H3025" i="1"/>
  <c r="H3029" i="1"/>
  <c r="H3033" i="1"/>
  <c r="H3037" i="1"/>
  <c r="H1252" i="1"/>
  <c r="H1646" i="1"/>
  <c r="H1661" i="1"/>
  <c r="H1736" i="1"/>
  <c r="H1752" i="1"/>
  <c r="H2086" i="1"/>
  <c r="H2110" i="1"/>
  <c r="H2117" i="1"/>
  <c r="H2429" i="1"/>
  <c r="H2703" i="1"/>
  <c r="H2711" i="1"/>
  <c r="H2715" i="1"/>
  <c r="H2887" i="1"/>
  <c r="H2891" i="1"/>
  <c r="H3031" i="1"/>
  <c r="H3035" i="1"/>
  <c r="H1236" i="1"/>
  <c r="H1293" i="1"/>
  <c r="H1642" i="1"/>
  <c r="H1657" i="1"/>
  <c r="H1673" i="1"/>
  <c r="H1688" i="1"/>
  <c r="H1703" i="1"/>
  <c r="H1716" i="1"/>
  <c r="H1732" i="1"/>
  <c r="H1748" i="1"/>
  <c r="H1764" i="1"/>
  <c r="H2085" i="1"/>
  <c r="H2093" i="1"/>
  <c r="H2101" i="1"/>
  <c r="H2109" i="1"/>
  <c r="H2116" i="1"/>
  <c r="H2124" i="1"/>
  <c r="H2132" i="1"/>
  <c r="H2420" i="1"/>
  <c r="H2428" i="1"/>
  <c r="H2436" i="1"/>
  <c r="H2444" i="1"/>
  <c r="H2702" i="1"/>
  <c r="H2706" i="1"/>
  <c r="H2710" i="1"/>
  <c r="H2714" i="1"/>
  <c r="H2718" i="1"/>
  <c r="H2722" i="1"/>
  <c r="H2878" i="1"/>
  <c r="H2882" i="1"/>
  <c r="H2886" i="1"/>
  <c r="H2890" i="1"/>
  <c r="H2894" i="1"/>
  <c r="H2898" i="1"/>
  <c r="H3026" i="1"/>
  <c r="H3030" i="1"/>
  <c r="H3034" i="1"/>
  <c r="H3038" i="1"/>
  <c r="H1676" i="1"/>
  <c r="H1692" i="1"/>
  <c r="H1720" i="1"/>
  <c r="H1768" i="1"/>
  <c r="H2094" i="1"/>
  <c r="H2102" i="1"/>
  <c r="H2125" i="1"/>
  <c r="H2421" i="1"/>
  <c r="H2437" i="1"/>
  <c r="H2445" i="1"/>
  <c r="H2707" i="1"/>
  <c r="H2719" i="1"/>
  <c r="H2723" i="1"/>
  <c r="H2879" i="1"/>
  <c r="H2883" i="1"/>
  <c r="H2895" i="1"/>
  <c r="H3027" i="1"/>
  <c r="H3039" i="1"/>
  <c r="F2810" i="1"/>
  <c r="F2808" i="1"/>
  <c r="F2987" i="1"/>
  <c r="F2990" i="1"/>
  <c r="F2773" i="1"/>
  <c r="F2258" i="1"/>
  <c r="F2384" i="1"/>
  <c r="F1383" i="1"/>
  <c r="F566" i="1"/>
  <c r="F549" i="1"/>
  <c r="F557" i="1"/>
  <c r="F211" i="1"/>
  <c r="F552" i="1"/>
  <c r="F559" i="1"/>
  <c r="F529" i="1"/>
  <c r="F536" i="1"/>
  <c r="F551" i="1"/>
  <c r="F535" i="1"/>
  <c r="F534" i="1"/>
  <c r="F214" i="1"/>
  <c r="F2966" i="1"/>
  <c r="F2762" i="1"/>
  <c r="F2602" i="1"/>
  <c r="F2542" i="1"/>
  <c r="F2980" i="1"/>
  <c r="F2964" i="1"/>
  <c r="F2820" i="1"/>
  <c r="F2796" i="1"/>
  <c r="F2768" i="1"/>
  <c r="F2640" i="1"/>
  <c r="F2624" i="1"/>
  <c r="F2608" i="1"/>
  <c r="F2592" i="1"/>
  <c r="F2552" i="1"/>
  <c r="F2536" i="1"/>
  <c r="F2834" i="1"/>
  <c r="F2766" i="1"/>
  <c r="F2981" i="1"/>
  <c r="F2975" i="1"/>
  <c r="F2831" i="1"/>
  <c r="F2803" i="1"/>
  <c r="F2787" i="1"/>
  <c r="F2763" i="1"/>
  <c r="F2635" i="1"/>
  <c r="F2619" i="1"/>
  <c r="F2603" i="1"/>
  <c r="F2587" i="1"/>
  <c r="F2543" i="1"/>
  <c r="F2534" i="1"/>
  <c r="F2818" i="1"/>
  <c r="F2758" i="1"/>
  <c r="F2606" i="1"/>
  <c r="F2550" i="1"/>
  <c r="F2829" i="1"/>
  <c r="F2805" i="1"/>
  <c r="F2789" i="1"/>
  <c r="F2761" i="1"/>
  <c r="F2633" i="1"/>
  <c r="F2617" i="1"/>
  <c r="F2601" i="1"/>
  <c r="F2585" i="1"/>
  <c r="F2545" i="1"/>
  <c r="F2324" i="1"/>
  <c r="F2308" i="1"/>
  <c r="F2292" i="1"/>
  <c r="F2264" i="1"/>
  <c r="F2242" i="1"/>
  <c r="F2011" i="1"/>
  <c r="F1855" i="1"/>
  <c r="F1839" i="1"/>
  <c r="F2311" i="1"/>
  <c r="F2295" i="1"/>
  <c r="F2279" i="1"/>
  <c r="F2245" i="1"/>
  <c r="F2014" i="1"/>
  <c r="F1998" i="1"/>
  <c r="F1842" i="1"/>
  <c r="F2314" i="1"/>
  <c r="F2298" i="1"/>
  <c r="F2282" i="1"/>
  <c r="F2244" i="1"/>
  <c r="F2013" i="1"/>
  <c r="F1997" i="1"/>
  <c r="F1841" i="1"/>
  <c r="F2313" i="1"/>
  <c r="F2297" i="1"/>
  <c r="F2281" i="1"/>
  <c r="F2243" i="1"/>
  <c r="F2012" i="1"/>
  <c r="F1852" i="1"/>
  <c r="F1434" i="1"/>
  <c r="F1379" i="1"/>
  <c r="F1421" i="1"/>
  <c r="F1428" i="1"/>
  <c r="F1435" i="1"/>
  <c r="F1380" i="1"/>
  <c r="F903" i="1"/>
  <c r="F850" i="1"/>
  <c r="F914" i="1"/>
  <c r="F857" i="1"/>
  <c r="F918" i="1"/>
  <c r="F893" i="1"/>
  <c r="F921" i="1"/>
  <c r="F896" i="1"/>
  <c r="F762" i="1"/>
  <c r="F525" i="1"/>
  <c r="F107" i="1"/>
  <c r="F573" i="1"/>
  <c r="F489" i="1"/>
  <c r="F576" i="1"/>
  <c r="F501" i="1"/>
  <c r="F759" i="1"/>
  <c r="F567" i="1"/>
  <c r="F520" i="1"/>
  <c r="F504" i="1"/>
  <c r="F488" i="1"/>
  <c r="F527" i="1"/>
  <c r="F511" i="1"/>
  <c r="F495" i="1"/>
  <c r="F526" i="1"/>
  <c r="F510" i="1"/>
  <c r="F494" i="1"/>
  <c r="F230" i="1"/>
  <c r="F106" i="1"/>
  <c r="F113" i="1"/>
  <c r="F224" i="1"/>
  <c r="H6" i="1"/>
  <c r="H10" i="1"/>
  <c r="H14" i="1"/>
  <c r="H18" i="1"/>
  <c r="H22" i="1"/>
  <c r="H26" i="1"/>
  <c r="H30" i="1"/>
  <c r="H34" i="1"/>
  <c r="H38" i="1"/>
  <c r="H42" i="1"/>
  <c r="H50" i="1"/>
  <c r="H54" i="1"/>
  <c r="H58" i="1"/>
  <c r="H114" i="1"/>
  <c r="H118" i="1"/>
  <c r="H122" i="1"/>
  <c r="H126" i="1"/>
  <c r="H130" i="1"/>
  <c r="H134" i="1"/>
  <c r="H138" i="1"/>
  <c r="H142" i="1"/>
  <c r="H146" i="1"/>
  <c r="H150" i="1"/>
  <c r="H158" i="1"/>
  <c r="H162" i="1"/>
  <c r="H170" i="1"/>
  <c r="H174" i="1"/>
  <c r="H3" i="1"/>
  <c r="H7" i="1"/>
  <c r="H11" i="1"/>
  <c r="H15" i="1"/>
  <c r="H19" i="1"/>
  <c r="H23" i="1"/>
  <c r="H27" i="1"/>
  <c r="H31" i="1"/>
  <c r="H35" i="1"/>
  <c r="H39" i="1"/>
  <c r="H47" i="1"/>
  <c r="H51" i="1"/>
  <c r="H55" i="1"/>
  <c r="H115" i="1"/>
  <c r="H119" i="1"/>
  <c r="H123" i="1"/>
  <c r="H135" i="1"/>
  <c r="H139" i="1"/>
  <c r="H143" i="1"/>
  <c r="H147" i="1"/>
  <c r="H151" i="1"/>
  <c r="H159" i="1"/>
  <c r="H163" i="1"/>
  <c r="H167" i="1"/>
  <c r="H171" i="1"/>
  <c r="H175" i="1"/>
  <c r="H289" i="1"/>
  <c r="H293" i="1"/>
  <c r="H297" i="1"/>
  <c r="H301" i="1"/>
  <c r="H305" i="1"/>
  <c r="H309" i="1"/>
  <c r="H313" i="1"/>
  <c r="H321" i="1"/>
  <c r="H325" i="1"/>
  <c r="H4" i="1"/>
  <c r="H8" i="1"/>
  <c r="H12" i="1"/>
  <c r="H16" i="1"/>
  <c r="H20" i="1"/>
  <c r="H24" i="1"/>
  <c r="H28" i="1"/>
  <c r="H32" i="1"/>
  <c r="H36" i="1"/>
  <c r="H40" i="1"/>
  <c r="H48" i="1"/>
  <c r="H52" i="1"/>
  <c r="H56" i="1"/>
  <c r="H5" i="1"/>
  <c r="H37" i="1"/>
  <c r="H53" i="1"/>
  <c r="H124" i="1"/>
  <c r="H132" i="1"/>
  <c r="H148" i="1"/>
  <c r="H172" i="1"/>
  <c r="H294" i="1"/>
  <c r="H299" i="1"/>
  <c r="H304" i="1"/>
  <c r="H310" i="1"/>
  <c r="H315" i="1"/>
  <c r="H320" i="1"/>
  <c r="H337" i="1"/>
  <c r="H341" i="1"/>
  <c r="H345" i="1"/>
  <c r="H349" i="1"/>
  <c r="H353" i="1"/>
  <c r="H361" i="1"/>
  <c r="H365" i="1"/>
  <c r="H369" i="1"/>
  <c r="H373" i="1"/>
  <c r="H377" i="1"/>
  <c r="H381" i="1"/>
  <c r="H385" i="1"/>
  <c r="H393" i="1"/>
  <c r="H397" i="1"/>
  <c r="H401" i="1"/>
  <c r="H405" i="1"/>
  <c r="H409" i="1"/>
  <c r="H413" i="1"/>
  <c r="H417" i="1"/>
  <c r="H9" i="1"/>
  <c r="H25" i="1"/>
  <c r="H41" i="1"/>
  <c r="H57" i="1"/>
  <c r="H117" i="1"/>
  <c r="H141" i="1"/>
  <c r="H149" i="1"/>
  <c r="H157" i="1"/>
  <c r="H165" i="1"/>
  <c r="H173" i="1"/>
  <c r="H290" i="1"/>
  <c r="H295" i="1"/>
  <c r="H327" i="1"/>
  <c r="H334" i="1"/>
  <c r="H338" i="1"/>
  <c r="H13" i="1"/>
  <c r="H29" i="1"/>
  <c r="H120" i="1"/>
  <c r="H128" i="1"/>
  <c r="H144" i="1"/>
  <c r="H152" i="1"/>
  <c r="H176" i="1"/>
  <c r="H291" i="1"/>
  <c r="H17" i="1"/>
  <c r="H129" i="1"/>
  <c r="H161" i="1"/>
  <c r="H307" i="1"/>
  <c r="H342" i="1"/>
  <c r="H347" i="1"/>
  <c r="H352" i="1"/>
  <c r="H358" i="1"/>
  <c r="H363" i="1"/>
  <c r="H368" i="1"/>
  <c r="H374" i="1"/>
  <c r="H379" i="1"/>
  <c r="H390" i="1"/>
  <c r="H395" i="1"/>
  <c r="H400" i="1"/>
  <c r="H406" i="1"/>
  <c r="H411" i="1"/>
  <c r="H416" i="1"/>
  <c r="H33" i="1"/>
  <c r="H169" i="1"/>
  <c r="H308" i="1"/>
  <c r="H319" i="1"/>
  <c r="H329" i="1"/>
  <c r="H343" i="1"/>
  <c r="H348" i="1"/>
  <c r="H354" i="1"/>
  <c r="H359" i="1"/>
  <c r="H364" i="1"/>
  <c r="H370" i="1"/>
  <c r="H375" i="1"/>
  <c r="H380" i="1"/>
  <c r="H386" i="1"/>
  <c r="H391" i="1"/>
  <c r="H396" i="1"/>
  <c r="H402" i="1"/>
  <c r="H407" i="1"/>
  <c r="H412" i="1"/>
  <c r="H418" i="1"/>
  <c r="H733" i="1"/>
  <c r="H737" i="1"/>
  <c r="H741" i="1"/>
  <c r="H745" i="1"/>
  <c r="H749" i="1"/>
  <c r="H753" i="1"/>
  <c r="H757" i="1"/>
  <c r="H947" i="1"/>
  <c r="H951" i="1"/>
  <c r="H955" i="1"/>
  <c r="H959" i="1"/>
  <c r="H963" i="1"/>
  <c r="H967" i="1"/>
  <c r="H971" i="1"/>
  <c r="H975" i="1"/>
  <c r="H979" i="1"/>
  <c r="H983" i="1"/>
  <c r="H49" i="1"/>
  <c r="H145" i="1"/>
  <c r="H177" i="1"/>
  <c r="H287" i="1"/>
  <c r="H302" i="1"/>
  <c r="H312" i="1"/>
  <c r="H339" i="1"/>
  <c r="H344" i="1"/>
  <c r="H350" i="1"/>
  <c r="H355" i="1"/>
  <c r="H360" i="1"/>
  <c r="H366" i="1"/>
  <c r="H371" i="1"/>
  <c r="H382" i="1"/>
  <c r="H387" i="1"/>
  <c r="H392" i="1"/>
  <c r="H398" i="1"/>
  <c r="H403" i="1"/>
  <c r="H408" i="1"/>
  <c r="H414" i="1"/>
  <c r="H419" i="1"/>
  <c r="H292" i="1"/>
  <c r="H378" i="1"/>
  <c r="H399" i="1"/>
  <c r="H735" i="1"/>
  <c r="H740" i="1"/>
  <c r="H746" i="1"/>
  <c r="H751" i="1"/>
  <c r="H756" i="1"/>
  <c r="H950" i="1"/>
  <c r="H121" i="1"/>
  <c r="H303" i="1"/>
  <c r="H340" i="1"/>
  <c r="H383" i="1"/>
  <c r="H404" i="1"/>
  <c r="H736" i="1"/>
  <c r="H742" i="1"/>
  <c r="H747" i="1"/>
  <c r="H752" i="1"/>
  <c r="H952" i="1"/>
  <c r="H957" i="1"/>
  <c r="H962" i="1"/>
  <c r="H968" i="1"/>
  <c r="H973" i="1"/>
  <c r="H978" i="1"/>
  <c r="H984" i="1"/>
  <c r="H988" i="1"/>
  <c r="H992" i="1"/>
  <c r="H996" i="1"/>
  <c r="H1000" i="1"/>
  <c r="H1004" i="1"/>
  <c r="H1008" i="1"/>
  <c r="H1012" i="1"/>
  <c r="H1016" i="1"/>
  <c r="H1020" i="1"/>
  <c r="H1024" i="1"/>
  <c r="H1028" i="1"/>
  <c r="H1032" i="1"/>
  <c r="H1036" i="1"/>
  <c r="H1040" i="1"/>
  <c r="H1044" i="1"/>
  <c r="H1048" i="1"/>
  <c r="H1052" i="1"/>
  <c r="H1056" i="1"/>
  <c r="H1060" i="1"/>
  <c r="H1064" i="1"/>
  <c r="H1068" i="1"/>
  <c r="H1072" i="1"/>
  <c r="H1076" i="1"/>
  <c r="H1080" i="1"/>
  <c r="H1084" i="1"/>
  <c r="H1088" i="1"/>
  <c r="H1092" i="1"/>
  <c r="H1096" i="1"/>
  <c r="H1100" i="1"/>
  <c r="H1104" i="1"/>
  <c r="H1108" i="1"/>
  <c r="H1112" i="1"/>
  <c r="H1116" i="1"/>
  <c r="H1120" i="1"/>
  <c r="H1124" i="1"/>
  <c r="H1128" i="1"/>
  <c r="H1132" i="1"/>
  <c r="H1136" i="1"/>
  <c r="H1140" i="1"/>
  <c r="H1144" i="1"/>
  <c r="H1148" i="1"/>
  <c r="H1152" i="1"/>
  <c r="H1156" i="1"/>
  <c r="H1160" i="1"/>
  <c r="H1164" i="1"/>
  <c r="H1168" i="1"/>
  <c r="H1172" i="1"/>
  <c r="H1176" i="1"/>
  <c r="H1180" i="1"/>
  <c r="H1184" i="1"/>
  <c r="H1188" i="1"/>
  <c r="H1192" i="1"/>
  <c r="H1196" i="1"/>
  <c r="H1200" i="1"/>
  <c r="H153" i="1"/>
  <c r="H314" i="1"/>
  <c r="H367" i="1"/>
  <c r="H388" i="1"/>
  <c r="H410" i="1"/>
  <c r="H732" i="1"/>
  <c r="H738" i="1"/>
  <c r="H743" i="1"/>
  <c r="H748" i="1"/>
  <c r="H754" i="1"/>
  <c r="H948" i="1"/>
  <c r="H953" i="1"/>
  <c r="H958" i="1"/>
  <c r="H964" i="1"/>
  <c r="H372" i="1"/>
  <c r="H744" i="1"/>
  <c r="H960" i="1"/>
  <c r="H969" i="1"/>
  <c r="H976" i="1"/>
  <c r="H982" i="1"/>
  <c r="H989" i="1"/>
  <c r="H994" i="1"/>
  <c r="H999" i="1"/>
  <c r="H1005" i="1"/>
  <c r="H1010" i="1"/>
  <c r="H1015" i="1"/>
  <c r="H1021" i="1"/>
  <c r="H1026" i="1"/>
  <c r="H1031" i="1"/>
  <c r="H1037" i="1"/>
  <c r="H1042" i="1"/>
  <c r="H1047" i="1"/>
  <c r="H1053" i="1"/>
  <c r="H1058" i="1"/>
  <c r="H1063" i="1"/>
  <c r="H1069" i="1"/>
  <c r="H1074" i="1"/>
  <c r="H1079" i="1"/>
  <c r="H1085" i="1"/>
  <c r="H1090" i="1"/>
  <c r="H1095" i="1"/>
  <c r="H1101" i="1"/>
  <c r="H1106" i="1"/>
  <c r="H1111" i="1"/>
  <c r="H1117" i="1"/>
  <c r="H1122" i="1"/>
  <c r="H1127" i="1"/>
  <c r="H1133" i="1"/>
  <c r="H1138" i="1"/>
  <c r="H1143" i="1"/>
  <c r="H1149" i="1"/>
  <c r="H1154" i="1"/>
  <c r="H1159" i="1"/>
  <c r="H1165" i="1"/>
  <c r="H1170" i="1"/>
  <c r="H1175" i="1"/>
  <c r="H1181" i="1"/>
  <c r="H1186" i="1"/>
  <c r="H1191" i="1"/>
  <c r="H1197" i="1"/>
  <c r="H1481" i="1"/>
  <c r="H1485" i="1"/>
  <c r="H1489" i="1"/>
  <c r="H1493" i="1"/>
  <c r="H1497" i="1"/>
  <c r="H1501" i="1"/>
  <c r="H1505" i="1"/>
  <c r="H1509" i="1"/>
  <c r="H1513" i="1"/>
  <c r="H1517" i="1"/>
  <c r="H1521" i="1"/>
  <c r="H1525" i="1"/>
  <c r="H1529" i="1"/>
  <c r="H1533" i="1"/>
  <c r="H1537" i="1"/>
  <c r="H1541" i="1"/>
  <c r="H1545" i="1"/>
  <c r="H1549" i="1"/>
  <c r="H1553" i="1"/>
  <c r="H1557" i="1"/>
  <c r="H1561" i="1"/>
  <c r="H1565" i="1"/>
  <c r="H1569" i="1"/>
  <c r="H1573" i="1"/>
  <c r="H1577" i="1"/>
  <c r="H1581" i="1"/>
  <c r="H1585" i="1"/>
  <c r="H1589" i="1"/>
  <c r="H1593" i="1"/>
  <c r="H394" i="1"/>
  <c r="H750" i="1"/>
  <c r="H949" i="1"/>
  <c r="H961" i="1"/>
  <c r="H970" i="1"/>
  <c r="H977" i="1"/>
  <c r="H985" i="1"/>
  <c r="H990" i="1"/>
  <c r="H995" i="1"/>
  <c r="H1001" i="1"/>
  <c r="H1006" i="1"/>
  <c r="H1011" i="1"/>
  <c r="H1017" i="1"/>
  <c r="H1022" i="1"/>
  <c r="H1027" i="1"/>
  <c r="H1033" i="1"/>
  <c r="H1038" i="1"/>
  <c r="H1043" i="1"/>
  <c r="H1049" i="1"/>
  <c r="H1054" i="1"/>
  <c r="H1059" i="1"/>
  <c r="H1065" i="1"/>
  <c r="H1070" i="1"/>
  <c r="H1075" i="1"/>
  <c r="H1081" i="1"/>
  <c r="H1086" i="1"/>
  <c r="H1091" i="1"/>
  <c r="H1097" i="1"/>
  <c r="H1102" i="1"/>
  <c r="H1107" i="1"/>
  <c r="H1113" i="1"/>
  <c r="H1118" i="1"/>
  <c r="H1123" i="1"/>
  <c r="H1129" i="1"/>
  <c r="H1134" i="1"/>
  <c r="H1139" i="1"/>
  <c r="H1145" i="1"/>
  <c r="H1150" i="1"/>
  <c r="H1155" i="1"/>
  <c r="H1161" i="1"/>
  <c r="H1166" i="1"/>
  <c r="H1171" i="1"/>
  <c r="H1177" i="1"/>
  <c r="H1182" i="1"/>
  <c r="H1187" i="1"/>
  <c r="H1193" i="1"/>
  <c r="H1198" i="1"/>
  <c r="H1478" i="1"/>
  <c r="H1482" i="1"/>
  <c r="H1486" i="1"/>
  <c r="H1490" i="1"/>
  <c r="H1494" i="1"/>
  <c r="H1498" i="1"/>
  <c r="H1502" i="1"/>
  <c r="H1506" i="1"/>
  <c r="H1510" i="1"/>
  <c r="H1514" i="1"/>
  <c r="H1518" i="1"/>
  <c r="H1522" i="1"/>
  <c r="H1526" i="1"/>
  <c r="H1530" i="1"/>
  <c r="H1534" i="1"/>
  <c r="H1538" i="1"/>
  <c r="H1542" i="1"/>
  <c r="H1546" i="1"/>
  <c r="H1550" i="1"/>
  <c r="H1554" i="1"/>
  <c r="H1558" i="1"/>
  <c r="H1562" i="1"/>
  <c r="H1566" i="1"/>
  <c r="H1570" i="1"/>
  <c r="H1574" i="1"/>
  <c r="H1578" i="1"/>
  <c r="H1582" i="1"/>
  <c r="H1586" i="1"/>
  <c r="H1590" i="1"/>
  <c r="H1594" i="1"/>
  <c r="H1598" i="1"/>
  <c r="H324" i="1"/>
  <c r="H415" i="1"/>
  <c r="H734" i="1"/>
  <c r="H755" i="1"/>
  <c r="H954" i="1"/>
  <c r="H965" i="1"/>
  <c r="H972" i="1"/>
  <c r="H980" i="1"/>
  <c r="H986" i="1"/>
  <c r="H991" i="1"/>
  <c r="H997" i="1"/>
  <c r="H1002" i="1"/>
  <c r="H1007" i="1"/>
  <c r="H1013" i="1"/>
  <c r="H1018" i="1"/>
  <c r="H1023" i="1"/>
  <c r="H1029" i="1"/>
  <c r="H1034" i="1"/>
  <c r="H1039" i="1"/>
  <c r="H1045" i="1"/>
  <c r="H1050" i="1"/>
  <c r="H1055" i="1"/>
  <c r="H1061" i="1"/>
  <c r="H1066" i="1"/>
  <c r="H1071" i="1"/>
  <c r="H1077" i="1"/>
  <c r="H1082" i="1"/>
  <c r="H1087" i="1"/>
  <c r="H1093" i="1"/>
  <c r="H1098" i="1"/>
  <c r="H1103" i="1"/>
  <c r="H1109" i="1"/>
  <c r="H1114" i="1"/>
  <c r="H1119" i="1"/>
  <c r="H1125" i="1"/>
  <c r="H1130" i="1"/>
  <c r="H1135" i="1"/>
  <c r="H1141" i="1"/>
  <c r="H1146" i="1"/>
  <c r="H1151" i="1"/>
  <c r="H1157" i="1"/>
  <c r="H1162" i="1"/>
  <c r="H1167" i="1"/>
  <c r="H1173" i="1"/>
  <c r="H1178" i="1"/>
  <c r="H1183" i="1"/>
  <c r="H1189" i="1"/>
  <c r="H1194" i="1"/>
  <c r="H1199" i="1"/>
  <c r="H1479" i="1"/>
  <c r="H1483" i="1"/>
  <c r="H1487" i="1"/>
  <c r="H1491" i="1"/>
  <c r="H1495" i="1"/>
  <c r="H1499" i="1"/>
  <c r="H1503" i="1"/>
  <c r="H1507" i="1"/>
  <c r="H1511" i="1"/>
  <c r="H351" i="1"/>
  <c r="H956" i="1"/>
  <c r="H987" i="1"/>
  <c r="H1009" i="1"/>
  <c r="H1030" i="1"/>
  <c r="H1051" i="1"/>
  <c r="H1073" i="1"/>
  <c r="H1094" i="1"/>
  <c r="H1115" i="1"/>
  <c r="H1137" i="1"/>
  <c r="H1158" i="1"/>
  <c r="H1179" i="1"/>
  <c r="H1480" i="1"/>
  <c r="H1496" i="1"/>
  <c r="H1512" i="1"/>
  <c r="H1520" i="1"/>
  <c r="H1528" i="1"/>
  <c r="H1536" i="1"/>
  <c r="H1544" i="1"/>
  <c r="H1552" i="1"/>
  <c r="H1560" i="1"/>
  <c r="H1568" i="1"/>
  <c r="H1576" i="1"/>
  <c r="H1584" i="1"/>
  <c r="H1592" i="1"/>
  <c r="H1599" i="1"/>
  <c r="H1603" i="1"/>
  <c r="H1607" i="1"/>
  <c r="H1611" i="1"/>
  <c r="H1615" i="1"/>
  <c r="H1619" i="1"/>
  <c r="H1623" i="1"/>
  <c r="H1627" i="1"/>
  <c r="H1631" i="1"/>
  <c r="H1859" i="1"/>
  <c r="H1863" i="1"/>
  <c r="H1867" i="1"/>
  <c r="H1871" i="1"/>
  <c r="H1883" i="1"/>
  <c r="H1903" i="1"/>
  <c r="H1907" i="1"/>
  <c r="H1911" i="1"/>
  <c r="H1915" i="1"/>
  <c r="H1919" i="1"/>
  <c r="H1923" i="1"/>
  <c r="H1927" i="1"/>
  <c r="H1931" i="1"/>
  <c r="H1947" i="1"/>
  <c r="H1955" i="1"/>
  <c r="H1971" i="1"/>
  <c r="H1995" i="1"/>
  <c r="H2023" i="1"/>
  <c r="H2027" i="1"/>
  <c r="H2031" i="1"/>
  <c r="H2035" i="1"/>
  <c r="H2039" i="1"/>
  <c r="H2043" i="1"/>
  <c r="H2047" i="1"/>
  <c r="H2051" i="1"/>
  <c r="H2055" i="1"/>
  <c r="H2059" i="1"/>
  <c r="H2063" i="1"/>
  <c r="H2067" i="1"/>
  <c r="H2071" i="1"/>
  <c r="H2075" i="1"/>
  <c r="H2079" i="1"/>
  <c r="H2390" i="1"/>
  <c r="H2394" i="1"/>
  <c r="H2398" i="1"/>
  <c r="H2402" i="1"/>
  <c r="H2406" i="1"/>
  <c r="H2410" i="1"/>
  <c r="H2414" i="1"/>
  <c r="H2418" i="1"/>
  <c r="H739" i="1"/>
  <c r="H966" i="1"/>
  <c r="H993" i="1"/>
  <c r="H1014" i="1"/>
  <c r="H1035" i="1"/>
  <c r="H1057" i="1"/>
  <c r="H1078" i="1"/>
  <c r="H1099" i="1"/>
  <c r="H1121" i="1"/>
  <c r="H1142" i="1"/>
  <c r="H1163" i="1"/>
  <c r="H1185" i="1"/>
  <c r="H1484" i="1"/>
  <c r="H1500" i="1"/>
  <c r="H1515" i="1"/>
  <c r="H1523" i="1"/>
  <c r="H1531" i="1"/>
  <c r="H1539" i="1"/>
  <c r="H1547" i="1"/>
  <c r="H1555" i="1"/>
  <c r="H1563" i="1"/>
  <c r="H1571" i="1"/>
  <c r="H1579" i="1"/>
  <c r="H1587" i="1"/>
  <c r="H1595" i="1"/>
  <c r="H1600" i="1"/>
  <c r="H1604" i="1"/>
  <c r="H1608" i="1"/>
  <c r="H1612" i="1"/>
  <c r="H1616" i="1"/>
  <c r="H1620" i="1"/>
  <c r="H1624" i="1"/>
  <c r="H1628" i="1"/>
  <c r="H1632" i="1"/>
  <c r="H1856" i="1"/>
  <c r="H1860" i="1"/>
  <c r="H1864" i="1"/>
  <c r="H1868" i="1"/>
  <c r="H1872" i="1"/>
  <c r="H1900" i="1"/>
  <c r="H1904" i="1"/>
  <c r="H1908" i="1"/>
  <c r="H1912" i="1"/>
  <c r="H1916" i="1"/>
  <c r="H1920" i="1"/>
  <c r="H1924" i="1"/>
  <c r="H1928" i="1"/>
  <c r="H1932" i="1"/>
  <c r="H1956" i="1"/>
  <c r="H1972" i="1"/>
  <c r="H1980" i="1"/>
  <c r="H1996" i="1"/>
  <c r="H2024" i="1"/>
  <c r="H2028" i="1"/>
  <c r="H2032" i="1"/>
  <c r="H2036" i="1"/>
  <c r="H2040" i="1"/>
  <c r="H2044" i="1"/>
  <c r="H2048" i="1"/>
  <c r="H2052" i="1"/>
  <c r="H2056" i="1"/>
  <c r="H2060" i="1"/>
  <c r="H2064" i="1"/>
  <c r="H2068" i="1"/>
  <c r="H2072" i="1"/>
  <c r="H2076" i="1"/>
  <c r="H2080" i="1"/>
  <c r="H2391" i="1"/>
  <c r="H2395" i="1"/>
  <c r="H2399" i="1"/>
  <c r="H2403" i="1"/>
  <c r="H2407" i="1"/>
  <c r="H2411" i="1"/>
  <c r="H2415" i="1"/>
  <c r="H2419" i="1"/>
  <c r="H974" i="1"/>
  <c r="H998" i="1"/>
  <c r="H1019" i="1"/>
  <c r="H1041" i="1"/>
  <c r="H1062" i="1"/>
  <c r="H1083" i="1"/>
  <c r="H1105" i="1"/>
  <c r="H1126" i="1"/>
  <c r="H1147" i="1"/>
  <c r="H1169" i="1"/>
  <c r="H1190" i="1"/>
  <c r="H1488" i="1"/>
  <c r="H1504" i="1"/>
  <c r="H1516" i="1"/>
  <c r="H1524" i="1"/>
  <c r="H1532" i="1"/>
  <c r="H1540" i="1"/>
  <c r="H1548" i="1"/>
  <c r="H1556" i="1"/>
  <c r="H1564" i="1"/>
  <c r="H1572" i="1"/>
  <c r="H1580" i="1"/>
  <c r="H1588" i="1"/>
  <c r="H1596" i="1"/>
  <c r="H1601" i="1"/>
  <c r="H1605" i="1"/>
  <c r="H1609" i="1"/>
  <c r="H1613" i="1"/>
  <c r="H1617" i="1"/>
  <c r="H1621" i="1"/>
  <c r="H1625" i="1"/>
  <c r="H1629" i="1"/>
  <c r="H1633" i="1"/>
  <c r="H1857" i="1"/>
  <c r="H1861" i="1"/>
  <c r="H1865" i="1"/>
  <c r="H1869" i="1"/>
  <c r="H1873" i="1"/>
  <c r="H1881" i="1"/>
  <c r="H1885" i="1"/>
  <c r="H1905" i="1"/>
  <c r="H1909" i="1"/>
  <c r="H1913" i="1"/>
  <c r="H1917" i="1"/>
  <c r="H1921" i="1"/>
  <c r="H1925" i="1"/>
  <c r="H1929" i="1"/>
  <c r="H1933" i="1"/>
  <c r="H1973" i="1"/>
  <c r="H1981" i="1"/>
  <c r="H2021" i="1"/>
  <c r="H2025" i="1"/>
  <c r="H2029" i="1"/>
  <c r="H2033" i="1"/>
  <c r="H2037" i="1"/>
  <c r="H2041" i="1"/>
  <c r="H2045" i="1"/>
  <c r="H2049" i="1"/>
  <c r="H2053" i="1"/>
  <c r="H2057" i="1"/>
  <c r="H2061" i="1"/>
  <c r="H2065" i="1"/>
  <c r="H2069" i="1"/>
  <c r="H2073" i="1"/>
  <c r="H1046" i="1"/>
  <c r="H1131" i="1"/>
  <c r="H1508" i="1"/>
  <c r="H1543" i="1"/>
  <c r="H1575" i="1"/>
  <c r="H1602" i="1"/>
  <c r="H1618" i="1"/>
  <c r="H1634" i="1"/>
  <c r="H1862" i="1"/>
  <c r="H1894" i="1"/>
  <c r="H1910" i="1"/>
  <c r="H1926" i="1"/>
  <c r="H2022" i="1"/>
  <c r="H2038" i="1"/>
  <c r="H2054" i="1"/>
  <c r="H2070" i="1"/>
  <c r="H2081" i="1"/>
  <c r="H2392" i="1"/>
  <c r="H2400" i="1"/>
  <c r="H2408" i="1"/>
  <c r="H2416" i="1"/>
  <c r="H2644" i="1"/>
  <c r="H2648" i="1"/>
  <c r="H2652" i="1"/>
  <c r="H2656" i="1"/>
  <c r="H2660" i="1"/>
  <c r="H2664" i="1"/>
  <c r="H2668" i="1"/>
  <c r="H2672" i="1"/>
  <c r="H2676" i="1"/>
  <c r="H2680" i="1"/>
  <c r="H2684" i="1"/>
  <c r="H2688" i="1"/>
  <c r="H2692" i="1"/>
  <c r="H2696" i="1"/>
  <c r="H2700" i="1"/>
  <c r="H2924" i="1"/>
  <c r="H2928" i="1"/>
  <c r="H2992" i="1"/>
  <c r="H2996" i="1"/>
  <c r="H3000" i="1"/>
  <c r="H3004" i="1"/>
  <c r="H3008" i="1"/>
  <c r="H3012" i="1"/>
  <c r="H3016" i="1"/>
  <c r="H3020" i="1"/>
  <c r="H981" i="1"/>
  <c r="H1067" i="1"/>
  <c r="H1153" i="1"/>
  <c r="H1519" i="1"/>
  <c r="H1551" i="1"/>
  <c r="H1583" i="1"/>
  <c r="H1606" i="1"/>
  <c r="H1622" i="1"/>
  <c r="H1866" i="1"/>
  <c r="H1898" i="1"/>
  <c r="H1914" i="1"/>
  <c r="H1930" i="1"/>
  <c r="H1946" i="1"/>
  <c r="H2026" i="1"/>
  <c r="H2042" i="1"/>
  <c r="H2058" i="1"/>
  <c r="H2074" i="1"/>
  <c r="H2393" i="1"/>
  <c r="H2401" i="1"/>
  <c r="H2409" i="1"/>
  <c r="H2417" i="1"/>
  <c r="H2641" i="1"/>
  <c r="H2645" i="1"/>
  <c r="H2649" i="1"/>
  <c r="H2653" i="1"/>
  <c r="H2657" i="1"/>
  <c r="H2661" i="1"/>
  <c r="H2665" i="1"/>
  <c r="H2669" i="1"/>
  <c r="H2673" i="1"/>
  <c r="H2677" i="1"/>
  <c r="H2681" i="1"/>
  <c r="H2685" i="1"/>
  <c r="H2689" i="1"/>
  <c r="H2693" i="1"/>
  <c r="H2697" i="1"/>
  <c r="H2925" i="1"/>
  <c r="H2929" i="1"/>
  <c r="H2945" i="1"/>
  <c r="H2993" i="1"/>
  <c r="H2997" i="1"/>
  <c r="H3001" i="1"/>
  <c r="H3005" i="1"/>
  <c r="H3009" i="1"/>
  <c r="H3013" i="1"/>
  <c r="H3017" i="1"/>
  <c r="H3021" i="1"/>
  <c r="H1025" i="1"/>
  <c r="H1110" i="1"/>
  <c r="H1195" i="1"/>
  <c r="H1492" i="1"/>
  <c r="H1535" i="1"/>
  <c r="H1567" i="1"/>
  <c r="H1597" i="1"/>
  <c r="H1614" i="1"/>
  <c r="H1922" i="1"/>
  <c r="H1954" i="1"/>
  <c r="H2050" i="1"/>
  <c r="H2066" i="1"/>
  <c r="H2397" i="1"/>
  <c r="H2413" i="1"/>
  <c r="H2647" i="1"/>
  <c r="H2651" i="1"/>
  <c r="H2663" i="1"/>
  <c r="H2671" i="1"/>
  <c r="H2679" i="1"/>
  <c r="H2683" i="1"/>
  <c r="H2695" i="1"/>
  <c r="H2915" i="1"/>
  <c r="H2923" i="1"/>
  <c r="H2995" i="1"/>
  <c r="H3003" i="1"/>
  <c r="H3015" i="1"/>
  <c r="H3023" i="1"/>
  <c r="H1003" i="1"/>
  <c r="H1089" i="1"/>
  <c r="H1174" i="1"/>
  <c r="H1527" i="1"/>
  <c r="H1559" i="1"/>
  <c r="H1591" i="1"/>
  <c r="H1610" i="1"/>
  <c r="H1626" i="1"/>
  <c r="H1870" i="1"/>
  <c r="H1902" i="1"/>
  <c r="H1918" i="1"/>
  <c r="H1982" i="1"/>
  <c r="H2030" i="1"/>
  <c r="H2046" i="1"/>
  <c r="H2062" i="1"/>
  <c r="H2077" i="1"/>
  <c r="H2396" i="1"/>
  <c r="H2404" i="1"/>
  <c r="H2412" i="1"/>
  <c r="H2642" i="1"/>
  <c r="H2646" i="1"/>
  <c r="H2650" i="1"/>
  <c r="H2654" i="1"/>
  <c r="H2658" i="1"/>
  <c r="H2662" i="1"/>
  <c r="H2666" i="1"/>
  <c r="H2670" i="1"/>
  <c r="H2674" i="1"/>
  <c r="H2678" i="1"/>
  <c r="H2682" i="1"/>
  <c r="H2686" i="1"/>
  <c r="H2690" i="1"/>
  <c r="H2694" i="1"/>
  <c r="H2698" i="1"/>
  <c r="H2922" i="1"/>
  <c r="H2926" i="1"/>
  <c r="H2930" i="1"/>
  <c r="H2942" i="1"/>
  <c r="H2994" i="1"/>
  <c r="H2998" i="1"/>
  <c r="H3002" i="1"/>
  <c r="H3006" i="1"/>
  <c r="H3010" i="1"/>
  <c r="H3014" i="1"/>
  <c r="H3018" i="1"/>
  <c r="H3022" i="1"/>
  <c r="H1630" i="1"/>
  <c r="H1858" i="1"/>
  <c r="H1906" i="1"/>
  <c r="H2034" i="1"/>
  <c r="H2078" i="1"/>
  <c r="H2405" i="1"/>
  <c r="H2643" i="1"/>
  <c r="H2655" i="1"/>
  <c r="H2659" i="1"/>
  <c r="H2667" i="1"/>
  <c r="H2675" i="1"/>
  <c r="H2687" i="1"/>
  <c r="H2691" i="1"/>
  <c r="H2699" i="1"/>
  <c r="H2927" i="1"/>
  <c r="H2943" i="1"/>
  <c r="H2999" i="1"/>
  <c r="H3007" i="1"/>
  <c r="H3011" i="1"/>
  <c r="H3019" i="1"/>
  <c r="H198" i="1"/>
  <c r="H202" i="1"/>
  <c r="H206" i="1"/>
  <c r="H199" i="1"/>
  <c r="H203" i="1"/>
  <c r="H207" i="1"/>
  <c r="H204" i="1"/>
  <c r="H449" i="1"/>
  <c r="H197" i="1"/>
  <c r="H205" i="1"/>
  <c r="H200" i="1"/>
  <c r="H208" i="1"/>
  <c r="H450" i="1"/>
  <c r="H451" i="1"/>
  <c r="H665" i="1"/>
  <c r="H669" i="1"/>
  <c r="H813" i="1"/>
  <c r="H817" i="1"/>
  <c r="H821" i="1"/>
  <c r="H825" i="1"/>
  <c r="H829" i="1"/>
  <c r="H201" i="1"/>
  <c r="H666" i="1"/>
  <c r="H671" i="1"/>
  <c r="H810" i="1"/>
  <c r="H815" i="1"/>
  <c r="H820" i="1"/>
  <c r="H826" i="1"/>
  <c r="H831" i="1"/>
  <c r="H667" i="1"/>
  <c r="H672" i="1"/>
  <c r="H811" i="1"/>
  <c r="H816" i="1"/>
  <c r="H822" i="1"/>
  <c r="H827" i="1"/>
  <c r="H448" i="1"/>
  <c r="H668" i="1"/>
  <c r="H812" i="1"/>
  <c r="H818" i="1"/>
  <c r="H823" i="1"/>
  <c r="H828" i="1"/>
  <c r="H830" i="1"/>
  <c r="H1298" i="1"/>
  <c r="H1302" i="1"/>
  <c r="H1306" i="1"/>
  <c r="H1310" i="1"/>
  <c r="H814" i="1"/>
  <c r="H1299" i="1"/>
  <c r="H1303" i="1"/>
  <c r="H1307" i="1"/>
  <c r="H819" i="1"/>
  <c r="H1300" i="1"/>
  <c r="H1304" i="1"/>
  <c r="H1308" i="1"/>
  <c r="H1769" i="1"/>
  <c r="H1773" i="1"/>
  <c r="H1777" i="1"/>
  <c r="H1781" i="1"/>
  <c r="H1785" i="1"/>
  <c r="H2134" i="1"/>
  <c r="H2138" i="1"/>
  <c r="H2142" i="1"/>
  <c r="H2146" i="1"/>
  <c r="H2150" i="1"/>
  <c r="H2450" i="1"/>
  <c r="H2454" i="1"/>
  <c r="H2458" i="1"/>
  <c r="H824" i="1"/>
  <c r="H1301" i="1"/>
  <c r="H1770" i="1"/>
  <c r="H1774" i="1"/>
  <c r="H1778" i="1"/>
  <c r="H1782" i="1"/>
  <c r="H2135" i="1"/>
  <c r="H2139" i="1"/>
  <c r="H2143" i="1"/>
  <c r="H2147" i="1"/>
  <c r="H2151" i="1"/>
  <c r="H2451" i="1"/>
  <c r="H2455" i="1"/>
  <c r="H2459" i="1"/>
  <c r="H1305" i="1"/>
  <c r="H1771" i="1"/>
  <c r="H1775" i="1"/>
  <c r="H1779" i="1"/>
  <c r="H1783" i="1"/>
  <c r="H1772" i="1"/>
  <c r="H2136" i="1"/>
  <c r="H2144" i="1"/>
  <c r="H2152" i="1"/>
  <c r="H2456" i="1"/>
  <c r="H2728" i="1"/>
  <c r="H2732" i="1"/>
  <c r="H2872" i="1"/>
  <c r="H2876" i="1"/>
  <c r="H1776" i="1"/>
  <c r="H2137" i="1"/>
  <c r="H2145" i="1"/>
  <c r="H2449" i="1"/>
  <c r="H2457" i="1"/>
  <c r="H2729" i="1"/>
  <c r="H2873" i="1"/>
  <c r="H2877" i="1"/>
  <c r="H1309" i="1"/>
  <c r="H1784" i="1"/>
  <c r="H2141" i="1"/>
  <c r="H2453" i="1"/>
  <c r="H2727" i="1"/>
  <c r="H2871" i="1"/>
  <c r="H2875" i="1"/>
  <c r="H1780" i="1"/>
  <c r="H2140" i="1"/>
  <c r="H2148" i="1"/>
  <c r="H2452" i="1"/>
  <c r="H2460" i="1"/>
  <c r="H2726" i="1"/>
  <c r="H2730" i="1"/>
  <c r="H2874" i="1"/>
  <c r="H2133" i="1"/>
  <c r="H2149" i="1"/>
  <c r="H2461" i="1"/>
  <c r="H2731" i="1"/>
  <c r="H210" i="1"/>
  <c r="H214" i="1"/>
  <c r="H218" i="1"/>
  <c r="H211" i="1"/>
  <c r="H215" i="1"/>
  <c r="H212" i="1"/>
  <c r="H213" i="1"/>
  <c r="H216" i="1"/>
  <c r="H217" i="1"/>
  <c r="H528" i="1"/>
  <c r="H532" i="1"/>
  <c r="H536" i="1"/>
  <c r="H540" i="1"/>
  <c r="H544" i="1"/>
  <c r="H548" i="1"/>
  <c r="H552" i="1"/>
  <c r="H556" i="1"/>
  <c r="H560" i="1"/>
  <c r="H564" i="1"/>
  <c r="H529" i="1"/>
  <c r="H533" i="1"/>
  <c r="H537" i="1"/>
  <c r="H541" i="1"/>
  <c r="H545" i="1"/>
  <c r="H549" i="1"/>
  <c r="H553" i="1"/>
  <c r="H557" i="1"/>
  <c r="H561" i="1"/>
  <c r="H565" i="1"/>
  <c r="H332" i="1"/>
  <c r="H530" i="1"/>
  <c r="H534" i="1"/>
  <c r="H538" i="1"/>
  <c r="H542" i="1"/>
  <c r="H546" i="1"/>
  <c r="H550" i="1"/>
  <c r="H554" i="1"/>
  <c r="H558" i="1"/>
  <c r="H562" i="1"/>
  <c r="H566" i="1"/>
  <c r="H209" i="1"/>
  <c r="H531" i="1"/>
  <c r="H547" i="1"/>
  <c r="H563" i="1"/>
  <c r="H535" i="1"/>
  <c r="H551" i="1"/>
  <c r="H539" i="1"/>
  <c r="H555" i="1"/>
  <c r="H1385" i="1"/>
  <c r="H1438" i="1"/>
  <c r="H543" i="1"/>
  <c r="H1382" i="1"/>
  <c r="H1386" i="1"/>
  <c r="H1437" i="1"/>
  <c r="H1439" i="1"/>
  <c r="H559" i="1"/>
  <c r="H1383" i="1"/>
  <c r="H2258" i="1"/>
  <c r="H2261" i="1"/>
  <c r="H2387" i="1"/>
  <c r="H2259" i="1"/>
  <c r="H2262" i="1"/>
  <c r="H2384" i="1"/>
  <c r="H1384" i="1"/>
  <c r="H2260" i="1"/>
  <c r="H2385" i="1"/>
  <c r="H2772" i="1"/>
  <c r="H2808" i="1"/>
  <c r="H2812" i="1"/>
  <c r="H2988" i="1"/>
  <c r="H2386" i="1"/>
  <c r="H2773" i="1"/>
  <c r="H2809" i="1"/>
  <c r="H2813" i="1"/>
  <c r="H2989" i="1"/>
  <c r="H2807" i="1"/>
  <c r="H2987" i="1"/>
  <c r="H2257" i="1"/>
  <c r="H2774" i="1"/>
  <c r="H2806" i="1"/>
  <c r="H2810" i="1"/>
  <c r="H2822" i="1"/>
  <c r="H2986" i="1"/>
  <c r="H2990" i="1"/>
  <c r="H2383" i="1"/>
  <c r="H2811" i="1"/>
  <c r="H2823" i="1"/>
  <c r="H2991" i="1"/>
  <c r="H247" i="1"/>
  <c r="H251" i="1"/>
  <c r="H255" i="1"/>
  <c r="H259" i="1"/>
  <c r="H263" i="1"/>
  <c r="H267" i="1"/>
  <c r="H252" i="1"/>
  <c r="H257" i="1"/>
  <c r="H262" i="1"/>
  <c r="H268" i="1"/>
  <c r="H453" i="1"/>
  <c r="H248" i="1"/>
  <c r="H253" i="1"/>
  <c r="H258" i="1"/>
  <c r="H264" i="1"/>
  <c r="H269" i="1"/>
  <c r="H249" i="1"/>
  <c r="H254" i="1"/>
  <c r="H260" i="1"/>
  <c r="H265" i="1"/>
  <c r="H270" i="1"/>
  <c r="H261" i="1"/>
  <c r="H266" i="1"/>
  <c r="H617" i="1"/>
  <c r="H621" i="1"/>
  <c r="H625" i="1"/>
  <c r="H629" i="1"/>
  <c r="H633" i="1"/>
  <c r="H637" i="1"/>
  <c r="H641" i="1"/>
  <c r="H645" i="1"/>
  <c r="H649" i="1"/>
  <c r="H653" i="1"/>
  <c r="H657" i="1"/>
  <c r="H661" i="1"/>
  <c r="H793" i="1"/>
  <c r="H797" i="1"/>
  <c r="H801" i="1"/>
  <c r="H805" i="1"/>
  <c r="H809" i="1"/>
  <c r="H250" i="1"/>
  <c r="H452" i="1"/>
  <c r="H618" i="1"/>
  <c r="H622" i="1"/>
  <c r="H626" i="1"/>
  <c r="H630" i="1"/>
  <c r="H634" i="1"/>
  <c r="H638" i="1"/>
  <c r="H642" i="1"/>
  <c r="H646" i="1"/>
  <c r="H650" i="1"/>
  <c r="H616" i="1"/>
  <c r="H624" i="1"/>
  <c r="H632" i="1"/>
  <c r="H640" i="1"/>
  <c r="H648" i="1"/>
  <c r="H655" i="1"/>
  <c r="H660" i="1"/>
  <c r="H794" i="1"/>
  <c r="H799" i="1"/>
  <c r="H804" i="1"/>
  <c r="H619" i="1"/>
  <c r="H627" i="1"/>
  <c r="H635" i="1"/>
  <c r="H643" i="1"/>
  <c r="H651" i="1"/>
  <c r="H656" i="1"/>
  <c r="H662" i="1"/>
  <c r="H790" i="1"/>
  <c r="H795" i="1"/>
  <c r="H800" i="1"/>
  <c r="H806" i="1"/>
  <c r="H256" i="1"/>
  <c r="H620" i="1"/>
  <c r="H628" i="1"/>
  <c r="H636" i="1"/>
  <c r="H644" i="1"/>
  <c r="H652" i="1"/>
  <c r="H658" i="1"/>
  <c r="H663" i="1"/>
  <c r="H791" i="1"/>
  <c r="H796" i="1"/>
  <c r="H802" i="1"/>
  <c r="H807" i="1"/>
  <c r="H631" i="1"/>
  <c r="H659" i="1"/>
  <c r="H808" i="1"/>
  <c r="H1314" i="1"/>
  <c r="H1318" i="1"/>
  <c r="H1322" i="1"/>
  <c r="H1326" i="1"/>
  <c r="H639" i="1"/>
  <c r="H664" i="1"/>
  <c r="H792" i="1"/>
  <c r="H1311" i="1"/>
  <c r="H1315" i="1"/>
  <c r="H1319" i="1"/>
  <c r="H1323" i="1"/>
  <c r="H1327" i="1"/>
  <c r="H615" i="1"/>
  <c r="H647" i="1"/>
  <c r="H670" i="1"/>
  <c r="H798" i="1"/>
  <c r="H1312" i="1"/>
  <c r="H1316" i="1"/>
  <c r="H1320" i="1"/>
  <c r="H1324" i="1"/>
  <c r="H1328" i="1"/>
  <c r="H623" i="1"/>
  <c r="H803" i="1"/>
  <c r="H1313" i="1"/>
  <c r="H1329" i="1"/>
  <c r="H1789" i="1"/>
  <c r="H1793" i="1"/>
  <c r="H1797" i="1"/>
  <c r="H2154" i="1"/>
  <c r="H2158" i="1"/>
  <c r="H2162" i="1"/>
  <c r="H2166" i="1"/>
  <c r="H2170" i="1"/>
  <c r="H2174" i="1"/>
  <c r="H2178" i="1"/>
  <c r="H2462" i="1"/>
  <c r="H2466" i="1"/>
  <c r="H2470" i="1"/>
  <c r="H2474" i="1"/>
  <c r="H2478" i="1"/>
  <c r="H2482" i="1"/>
  <c r="H2486" i="1"/>
  <c r="H654" i="1"/>
  <c r="H1317" i="1"/>
  <c r="H1786" i="1"/>
  <c r="H1790" i="1"/>
  <c r="H1794" i="1"/>
  <c r="H2155" i="1"/>
  <c r="H2159" i="1"/>
  <c r="H2163" i="1"/>
  <c r="H2167" i="1"/>
  <c r="H2171" i="1"/>
  <c r="H2175" i="1"/>
  <c r="H2179" i="1"/>
  <c r="H2463" i="1"/>
  <c r="H2467" i="1"/>
  <c r="H2471" i="1"/>
  <c r="H2475" i="1"/>
  <c r="H2479" i="1"/>
  <c r="H2483" i="1"/>
  <c r="H2487" i="1"/>
  <c r="H1321" i="1"/>
  <c r="H1787" i="1"/>
  <c r="H1791" i="1"/>
  <c r="H1795" i="1"/>
  <c r="H1325" i="1"/>
  <c r="H1788" i="1"/>
  <c r="H2160" i="1"/>
  <c r="H2168" i="1"/>
  <c r="H2176" i="1"/>
  <c r="H2464" i="1"/>
  <c r="H2472" i="1"/>
  <c r="H2480" i="1"/>
  <c r="H2736" i="1"/>
  <c r="H2740" i="1"/>
  <c r="H2856" i="1"/>
  <c r="H2860" i="1"/>
  <c r="H2864" i="1"/>
  <c r="H2868" i="1"/>
  <c r="H1792" i="1"/>
  <c r="H2153" i="1"/>
  <c r="H2161" i="1"/>
  <c r="H2169" i="1"/>
  <c r="H2177" i="1"/>
  <c r="H2465" i="1"/>
  <c r="H2473" i="1"/>
  <c r="H2481" i="1"/>
  <c r="H2733" i="1"/>
  <c r="H2737" i="1"/>
  <c r="H2853" i="1"/>
  <c r="H2857" i="1"/>
  <c r="H2861" i="1"/>
  <c r="H2865" i="1"/>
  <c r="H2869" i="1"/>
  <c r="H2157" i="1"/>
  <c r="H2173" i="1"/>
  <c r="H2469" i="1"/>
  <c r="H2485" i="1"/>
  <c r="H2735" i="1"/>
  <c r="H2855" i="1"/>
  <c r="H2859" i="1"/>
  <c r="H1796" i="1"/>
  <c r="H2156" i="1"/>
  <c r="H2164" i="1"/>
  <c r="H2172" i="1"/>
  <c r="H2180" i="1"/>
  <c r="H2468" i="1"/>
  <c r="H2476" i="1"/>
  <c r="H2484" i="1"/>
  <c r="H2734" i="1"/>
  <c r="H2738" i="1"/>
  <c r="H2854" i="1"/>
  <c r="H2858" i="1"/>
  <c r="H2862" i="1"/>
  <c r="H2866" i="1"/>
  <c r="H2870" i="1"/>
  <c r="H2165" i="1"/>
  <c r="H2477" i="1"/>
  <c r="H2739" i="1"/>
  <c r="H2863" i="1"/>
  <c r="H2867" i="1"/>
  <c r="H106" i="1"/>
  <c r="H110" i="1"/>
  <c r="H103" i="1"/>
  <c r="H107" i="1"/>
  <c r="H111" i="1"/>
  <c r="H219" i="1"/>
  <c r="H223" i="1"/>
  <c r="H227" i="1"/>
  <c r="H104" i="1"/>
  <c r="H108" i="1"/>
  <c r="H112" i="1"/>
  <c r="H220" i="1"/>
  <c r="H225" i="1"/>
  <c r="H230" i="1"/>
  <c r="H485" i="1"/>
  <c r="H489" i="1"/>
  <c r="H105" i="1"/>
  <c r="H221" i="1"/>
  <c r="H226" i="1"/>
  <c r="H109" i="1"/>
  <c r="H222" i="1"/>
  <c r="H228" i="1"/>
  <c r="H487" i="1"/>
  <c r="H492" i="1"/>
  <c r="H496" i="1"/>
  <c r="H500" i="1"/>
  <c r="H504" i="1"/>
  <c r="H508" i="1"/>
  <c r="H512" i="1"/>
  <c r="H516" i="1"/>
  <c r="H520" i="1"/>
  <c r="H524" i="1"/>
  <c r="H568" i="1"/>
  <c r="H572" i="1"/>
  <c r="H576" i="1"/>
  <c r="H224" i="1"/>
  <c r="H488" i="1"/>
  <c r="H493" i="1"/>
  <c r="H497" i="1"/>
  <c r="H501" i="1"/>
  <c r="H505" i="1"/>
  <c r="H509" i="1"/>
  <c r="H513" i="1"/>
  <c r="H517" i="1"/>
  <c r="H521" i="1"/>
  <c r="H525" i="1"/>
  <c r="H569" i="1"/>
  <c r="H573" i="1"/>
  <c r="H761" i="1"/>
  <c r="H765" i="1"/>
  <c r="H769" i="1"/>
  <c r="H853" i="1"/>
  <c r="H857" i="1"/>
  <c r="H894" i="1"/>
  <c r="H898" i="1"/>
  <c r="H902" i="1"/>
  <c r="H914" i="1"/>
  <c r="H919" i="1"/>
  <c r="H923" i="1"/>
  <c r="H113" i="1"/>
  <c r="H229" i="1"/>
  <c r="H484" i="1"/>
  <c r="H490" i="1"/>
  <c r="H494" i="1"/>
  <c r="H498" i="1"/>
  <c r="H502" i="1"/>
  <c r="H506" i="1"/>
  <c r="H510" i="1"/>
  <c r="H514" i="1"/>
  <c r="H518" i="1"/>
  <c r="H522" i="1"/>
  <c r="H526" i="1"/>
  <c r="H570" i="1"/>
  <c r="H574" i="1"/>
  <c r="H499" i="1"/>
  <c r="H515" i="1"/>
  <c r="H730" i="1"/>
  <c r="H762" i="1"/>
  <c r="H767" i="1"/>
  <c r="H852" i="1"/>
  <c r="H892" i="1"/>
  <c r="H897" i="1"/>
  <c r="H903" i="1"/>
  <c r="H913" i="1"/>
  <c r="H921" i="1"/>
  <c r="H486" i="1"/>
  <c r="H503" i="1"/>
  <c r="H519" i="1"/>
  <c r="H567" i="1"/>
  <c r="H731" i="1"/>
  <c r="H758" i="1"/>
  <c r="H763" i="1"/>
  <c r="H768" i="1"/>
  <c r="H854" i="1"/>
  <c r="H893" i="1"/>
  <c r="H899" i="1"/>
  <c r="H904" i="1"/>
  <c r="H922" i="1"/>
  <c r="H491" i="1"/>
  <c r="H507" i="1"/>
  <c r="H523" i="1"/>
  <c r="H571" i="1"/>
  <c r="H759" i="1"/>
  <c r="H764" i="1"/>
  <c r="H770" i="1"/>
  <c r="H850" i="1"/>
  <c r="H855" i="1"/>
  <c r="H895" i="1"/>
  <c r="H900" i="1"/>
  <c r="H911" i="1"/>
  <c r="H918" i="1"/>
  <c r="H527" i="1"/>
  <c r="H766" i="1"/>
  <c r="H851" i="1"/>
  <c r="H912" i="1"/>
  <c r="H1377" i="1"/>
  <c r="H1381" i="1"/>
  <c r="H1424" i="1"/>
  <c r="H1428" i="1"/>
  <c r="H1432" i="1"/>
  <c r="H1436" i="1"/>
  <c r="H856" i="1"/>
  <c r="H896" i="1"/>
  <c r="H1378" i="1"/>
  <c r="H1421" i="1"/>
  <c r="H1425" i="1"/>
  <c r="H1429" i="1"/>
  <c r="H1433" i="1"/>
  <c r="H495" i="1"/>
  <c r="H901" i="1"/>
  <c r="H920" i="1"/>
  <c r="H1379" i="1"/>
  <c r="H1422" i="1"/>
  <c r="H1426" i="1"/>
  <c r="H1430" i="1"/>
  <c r="H1434" i="1"/>
  <c r="H1376" i="1"/>
  <c r="H1435" i="1"/>
  <c r="H1839" i="1"/>
  <c r="H1843" i="1"/>
  <c r="H1847" i="1"/>
  <c r="H1851" i="1"/>
  <c r="H1855" i="1"/>
  <c r="H1999" i="1"/>
  <c r="H2003" i="1"/>
  <c r="H2007" i="1"/>
  <c r="H2011" i="1"/>
  <c r="H2015" i="1"/>
  <c r="H2019" i="1"/>
  <c r="H2238" i="1"/>
  <c r="H2242" i="1"/>
  <c r="H2246" i="1"/>
  <c r="H2250" i="1"/>
  <c r="H2254" i="1"/>
  <c r="H2264" i="1"/>
  <c r="H2280" i="1"/>
  <c r="H2284" i="1"/>
  <c r="H2288" i="1"/>
  <c r="H2292" i="1"/>
  <c r="H2296" i="1"/>
  <c r="H2300" i="1"/>
  <c r="H2304" i="1"/>
  <c r="H2308" i="1"/>
  <c r="H2312" i="1"/>
  <c r="H2316" i="1"/>
  <c r="H2320" i="1"/>
  <c r="H2324" i="1"/>
  <c r="H2534" i="1"/>
  <c r="H2538" i="1"/>
  <c r="H2542" i="1"/>
  <c r="H2546" i="1"/>
  <c r="H2550" i="1"/>
  <c r="H2582" i="1"/>
  <c r="H2586" i="1"/>
  <c r="H2590" i="1"/>
  <c r="H2594" i="1"/>
  <c r="H2598" i="1"/>
  <c r="H2602" i="1"/>
  <c r="H2606" i="1"/>
  <c r="H2610" i="1"/>
  <c r="H2614" i="1"/>
  <c r="H2618" i="1"/>
  <c r="H2622" i="1"/>
  <c r="H2626" i="1"/>
  <c r="H2630" i="1"/>
  <c r="H1380" i="1"/>
  <c r="H1423" i="1"/>
  <c r="H1840" i="1"/>
  <c r="H1844" i="1"/>
  <c r="H1848" i="1"/>
  <c r="H1852" i="1"/>
  <c r="H2000" i="1"/>
  <c r="H2004" i="1"/>
  <c r="H2008" i="1"/>
  <c r="H2012" i="1"/>
  <c r="H2016" i="1"/>
  <c r="H2020" i="1"/>
  <c r="H2239" i="1"/>
  <c r="H2243" i="1"/>
  <c r="H2247" i="1"/>
  <c r="H2251" i="1"/>
  <c r="H2255" i="1"/>
  <c r="H2281" i="1"/>
  <c r="H2285" i="1"/>
  <c r="H2289" i="1"/>
  <c r="H2293" i="1"/>
  <c r="H2297" i="1"/>
  <c r="H2301" i="1"/>
  <c r="H2305" i="1"/>
  <c r="H2309" i="1"/>
  <c r="H2313" i="1"/>
  <c r="H2317" i="1"/>
  <c r="H2321" i="1"/>
  <c r="H2325" i="1"/>
  <c r="H2535" i="1"/>
  <c r="H2539" i="1"/>
  <c r="H2543" i="1"/>
  <c r="H2547" i="1"/>
  <c r="H2551" i="1"/>
  <c r="H2583" i="1"/>
  <c r="H2587" i="1"/>
  <c r="H2591" i="1"/>
  <c r="H2595" i="1"/>
  <c r="H2599" i="1"/>
  <c r="H2603" i="1"/>
  <c r="H2607" i="1"/>
  <c r="H2611" i="1"/>
  <c r="H2615" i="1"/>
  <c r="H2619" i="1"/>
  <c r="H2623" i="1"/>
  <c r="H2627" i="1"/>
  <c r="H2631" i="1"/>
  <c r="H511" i="1"/>
  <c r="H760" i="1"/>
  <c r="H1427" i="1"/>
  <c r="H1841" i="1"/>
  <c r="H1845" i="1"/>
  <c r="H1849" i="1"/>
  <c r="H1853" i="1"/>
  <c r="H1997" i="1"/>
  <c r="H2001" i="1"/>
  <c r="H2005" i="1"/>
  <c r="H2009" i="1"/>
  <c r="H2013" i="1"/>
  <c r="H2017" i="1"/>
  <c r="H575" i="1"/>
  <c r="H1846" i="1"/>
  <c r="H2006" i="1"/>
  <c r="H2240" i="1"/>
  <c r="H2248" i="1"/>
  <c r="H2256" i="1"/>
  <c r="H2282" i="1"/>
  <c r="H2290" i="1"/>
  <c r="H2298" i="1"/>
  <c r="H2306" i="1"/>
  <c r="H2314" i="1"/>
  <c r="H2322" i="1"/>
  <c r="H2536" i="1"/>
  <c r="H2544" i="1"/>
  <c r="H2552" i="1"/>
  <c r="H2584" i="1"/>
  <c r="H2592" i="1"/>
  <c r="H2600" i="1"/>
  <c r="H2608" i="1"/>
  <c r="H2616" i="1"/>
  <c r="H2624" i="1"/>
  <c r="H2632" i="1"/>
  <c r="H2636" i="1"/>
  <c r="H2640" i="1"/>
  <c r="H2756" i="1"/>
  <c r="H2760" i="1"/>
  <c r="H2764" i="1"/>
  <c r="H2768" i="1"/>
  <c r="H2784" i="1"/>
  <c r="H2788" i="1"/>
  <c r="H2792" i="1"/>
  <c r="H2796" i="1"/>
  <c r="H2800" i="1"/>
  <c r="H2804" i="1"/>
  <c r="H2816" i="1"/>
  <c r="H2820" i="1"/>
  <c r="H2824" i="1"/>
  <c r="H2828" i="1"/>
  <c r="H2832" i="1"/>
  <c r="H2964" i="1"/>
  <c r="H2968" i="1"/>
  <c r="H2972" i="1"/>
  <c r="H2976" i="1"/>
  <c r="H2980" i="1"/>
  <c r="H2984" i="1"/>
  <c r="H1850" i="1"/>
  <c r="H2010" i="1"/>
  <c r="H2241" i="1"/>
  <c r="H2249" i="1"/>
  <c r="H2283" i="1"/>
  <c r="H2291" i="1"/>
  <c r="H2299" i="1"/>
  <c r="H2307" i="1"/>
  <c r="H2315" i="1"/>
  <c r="H2323" i="1"/>
  <c r="H2537" i="1"/>
  <c r="H2545" i="1"/>
  <c r="H2553" i="1"/>
  <c r="H2585" i="1"/>
  <c r="H2593" i="1"/>
  <c r="H2601" i="1"/>
  <c r="H2609" i="1"/>
  <c r="H2617" i="1"/>
  <c r="H2625" i="1"/>
  <c r="H2633" i="1"/>
  <c r="H2637" i="1"/>
  <c r="H2753" i="1"/>
  <c r="H2757" i="1"/>
  <c r="H2761" i="1"/>
  <c r="H2765" i="1"/>
  <c r="H2769" i="1"/>
  <c r="H2785" i="1"/>
  <c r="H2789" i="1"/>
  <c r="H2793" i="1"/>
  <c r="H2797" i="1"/>
  <c r="H2801" i="1"/>
  <c r="H2805" i="1"/>
  <c r="H2817" i="1"/>
  <c r="H2821" i="1"/>
  <c r="H2825" i="1"/>
  <c r="H2829" i="1"/>
  <c r="H2833" i="1"/>
  <c r="H2965" i="1"/>
  <c r="H2969" i="1"/>
  <c r="H2973" i="1"/>
  <c r="H2977" i="1"/>
  <c r="H2981" i="1"/>
  <c r="H2985" i="1"/>
  <c r="H1431" i="1"/>
  <c r="H1842" i="1"/>
  <c r="H2002" i="1"/>
  <c r="H2245" i="1"/>
  <c r="H2279" i="1"/>
  <c r="H2295" i="1"/>
  <c r="H2303" i="1"/>
  <c r="H2319" i="1"/>
  <c r="H2541" i="1"/>
  <c r="H2589" i="1"/>
  <c r="H2613" i="1"/>
  <c r="H2621" i="1"/>
  <c r="H2639" i="1"/>
  <c r="H2759" i="1"/>
  <c r="H2763" i="1"/>
  <c r="H2771" i="1"/>
  <c r="H2783" i="1"/>
  <c r="H2791" i="1"/>
  <c r="H2799" i="1"/>
  <c r="H2815" i="1"/>
  <c r="H2819" i="1"/>
  <c r="H2827" i="1"/>
  <c r="H2967" i="1"/>
  <c r="H2971" i="1"/>
  <c r="H2979" i="1"/>
  <c r="H1854" i="1"/>
  <c r="H1998" i="1"/>
  <c r="H2014" i="1"/>
  <c r="H2236" i="1"/>
  <c r="H2244" i="1"/>
  <c r="H2252" i="1"/>
  <c r="H2286" i="1"/>
  <c r="H2294" i="1"/>
  <c r="H2302" i="1"/>
  <c r="H2310" i="1"/>
  <c r="H2318" i="1"/>
  <c r="H2326" i="1"/>
  <c r="H2532" i="1"/>
  <c r="H2540" i="1"/>
  <c r="H2548" i="1"/>
  <c r="H2580" i="1"/>
  <c r="H2588" i="1"/>
  <c r="H2596" i="1"/>
  <c r="H2604" i="1"/>
  <c r="H2612" i="1"/>
  <c r="H2620" i="1"/>
  <c r="H2628" i="1"/>
  <c r="H2634" i="1"/>
  <c r="H2638" i="1"/>
  <c r="H2754" i="1"/>
  <c r="H2758" i="1"/>
  <c r="H2762" i="1"/>
  <c r="H2766" i="1"/>
  <c r="H2770" i="1"/>
  <c r="H2782" i="1"/>
  <c r="H2786" i="1"/>
  <c r="H2790" i="1"/>
  <c r="H2794" i="1"/>
  <c r="H2798" i="1"/>
  <c r="H2802" i="1"/>
  <c r="H2814" i="1"/>
  <c r="H2818" i="1"/>
  <c r="H2826" i="1"/>
  <c r="H2830" i="1"/>
  <c r="H2834" i="1"/>
  <c r="H2962" i="1"/>
  <c r="H2966" i="1"/>
  <c r="H2970" i="1"/>
  <c r="H2974" i="1"/>
  <c r="H2978" i="1"/>
  <c r="H2982" i="1"/>
  <c r="H2018" i="1"/>
  <c r="H2237" i="1"/>
  <c r="H2253" i="1"/>
  <c r="H2263" i="1"/>
  <c r="H2287" i="1"/>
  <c r="H2311" i="1"/>
  <c r="H2533" i="1"/>
  <c r="H2549" i="1"/>
  <c r="H2581" i="1"/>
  <c r="H2597" i="1"/>
  <c r="H2605" i="1"/>
  <c r="H2629" i="1"/>
  <c r="H2635" i="1"/>
  <c r="H2755" i="1"/>
  <c r="H2767" i="1"/>
  <c r="H2787" i="1"/>
  <c r="H2795" i="1"/>
  <c r="H2803" i="1"/>
  <c r="H2831" i="1"/>
  <c r="H2963" i="1"/>
  <c r="H2975" i="1"/>
  <c r="H2983" i="1"/>
  <c r="H90" i="1"/>
  <c r="H94" i="1"/>
  <c r="H98" i="1"/>
  <c r="H102" i="1"/>
  <c r="H91" i="1"/>
  <c r="H95" i="1"/>
  <c r="H99" i="1"/>
  <c r="H231" i="1"/>
  <c r="H235" i="1"/>
  <c r="H92" i="1"/>
  <c r="H96" i="1"/>
  <c r="H100" i="1"/>
  <c r="H101" i="1"/>
  <c r="H236" i="1"/>
  <c r="H481" i="1"/>
  <c r="H89" i="1"/>
  <c r="H232" i="1"/>
  <c r="H93" i="1"/>
  <c r="H233" i="1"/>
  <c r="H482" i="1"/>
  <c r="H580" i="1"/>
  <c r="H584" i="1"/>
  <c r="H588" i="1"/>
  <c r="H592" i="1"/>
  <c r="H97" i="1"/>
  <c r="H478" i="1"/>
  <c r="H483" i="1"/>
  <c r="H577" i="1"/>
  <c r="H581" i="1"/>
  <c r="H585" i="1"/>
  <c r="H589" i="1"/>
  <c r="H593" i="1"/>
  <c r="H717" i="1"/>
  <c r="H721" i="1"/>
  <c r="H725" i="1"/>
  <c r="H729" i="1"/>
  <c r="H773" i="1"/>
  <c r="H837" i="1"/>
  <c r="H841" i="1"/>
  <c r="H845" i="1"/>
  <c r="H849" i="1"/>
  <c r="H479" i="1"/>
  <c r="H578" i="1"/>
  <c r="H582" i="1"/>
  <c r="H586" i="1"/>
  <c r="H590" i="1"/>
  <c r="H594" i="1"/>
  <c r="H480" i="1"/>
  <c r="H579" i="1"/>
  <c r="H595" i="1"/>
  <c r="H719" i="1"/>
  <c r="H724" i="1"/>
  <c r="H772" i="1"/>
  <c r="H836" i="1"/>
  <c r="H842" i="1"/>
  <c r="H847" i="1"/>
  <c r="H234" i="1"/>
  <c r="H583" i="1"/>
  <c r="H720" i="1"/>
  <c r="H726" i="1"/>
  <c r="H774" i="1"/>
  <c r="H838" i="1"/>
  <c r="H843" i="1"/>
  <c r="H848" i="1"/>
  <c r="H587" i="1"/>
  <c r="H716" i="1"/>
  <c r="H722" i="1"/>
  <c r="H727" i="1"/>
  <c r="H834" i="1"/>
  <c r="H839" i="1"/>
  <c r="H844" i="1"/>
  <c r="H591" i="1"/>
  <c r="H723" i="1"/>
  <c r="H1365" i="1"/>
  <c r="H1369" i="1"/>
  <c r="H1373" i="1"/>
  <c r="H1453" i="1"/>
  <c r="H1457" i="1"/>
  <c r="H1461" i="1"/>
  <c r="H1465" i="1"/>
  <c r="H1469" i="1"/>
  <c r="H1473" i="1"/>
  <c r="H1477" i="1"/>
  <c r="H728" i="1"/>
  <c r="H771" i="1"/>
  <c r="H835" i="1"/>
  <c r="H1366" i="1"/>
  <c r="H1370" i="1"/>
  <c r="H1374" i="1"/>
  <c r="H1454" i="1"/>
  <c r="H1458" i="1"/>
  <c r="H1462" i="1"/>
  <c r="H1466" i="1"/>
  <c r="H1470" i="1"/>
  <c r="H1474" i="1"/>
  <c r="H840" i="1"/>
  <c r="H1367" i="1"/>
  <c r="H1371" i="1"/>
  <c r="H1375" i="1"/>
  <c r="H1455" i="1"/>
  <c r="H1459" i="1"/>
  <c r="H1463" i="1"/>
  <c r="H1467" i="1"/>
  <c r="H1471" i="1"/>
  <c r="H1475" i="1"/>
  <c r="H718" i="1"/>
  <c r="H1464" i="1"/>
  <c r="H1835" i="1"/>
  <c r="H1975" i="1"/>
  <c r="H1979" i="1"/>
  <c r="H1983" i="1"/>
  <c r="H1987" i="1"/>
  <c r="H1991" i="1"/>
  <c r="H2226" i="1"/>
  <c r="H2230" i="1"/>
  <c r="H2234" i="1"/>
  <c r="H2268" i="1"/>
  <c r="H2272" i="1"/>
  <c r="H2276" i="1"/>
  <c r="H2380" i="1"/>
  <c r="H2526" i="1"/>
  <c r="H2530" i="1"/>
  <c r="H2554" i="1"/>
  <c r="H2558" i="1"/>
  <c r="H2562" i="1"/>
  <c r="H2566" i="1"/>
  <c r="H2570" i="1"/>
  <c r="H2574" i="1"/>
  <c r="H1452" i="1"/>
  <c r="H1468" i="1"/>
  <c r="H1836" i="1"/>
  <c r="H1976" i="1"/>
  <c r="H1984" i="1"/>
  <c r="H1988" i="1"/>
  <c r="H1992" i="1"/>
  <c r="H2227" i="1"/>
  <c r="H2231" i="1"/>
  <c r="H2235" i="1"/>
  <c r="H2265" i="1"/>
  <c r="H2269" i="1"/>
  <c r="H2273" i="1"/>
  <c r="H2277" i="1"/>
  <c r="H2381" i="1"/>
  <c r="H2523" i="1"/>
  <c r="H2527" i="1"/>
  <c r="H2531" i="1"/>
  <c r="H2555" i="1"/>
  <c r="H2559" i="1"/>
  <c r="H2563" i="1"/>
  <c r="H2567" i="1"/>
  <c r="H2571" i="1"/>
  <c r="H2575" i="1"/>
  <c r="H846" i="1"/>
  <c r="H1368" i="1"/>
  <c r="H1456" i="1"/>
  <c r="H1472" i="1"/>
  <c r="H1833" i="1"/>
  <c r="H1837" i="1"/>
  <c r="H1977" i="1"/>
  <c r="H1985" i="1"/>
  <c r="H1989" i="1"/>
  <c r="H1993" i="1"/>
  <c r="H1974" i="1"/>
  <c r="H1990" i="1"/>
  <c r="H2232" i="1"/>
  <c r="H2266" i="1"/>
  <c r="H2274" i="1"/>
  <c r="H2528" i="1"/>
  <c r="H2560" i="1"/>
  <c r="H2568" i="1"/>
  <c r="H2748" i="1"/>
  <c r="H2752" i="1"/>
  <c r="H2836" i="1"/>
  <c r="H2840" i="1"/>
  <c r="H2844" i="1"/>
  <c r="H2916" i="1"/>
  <c r="H2920" i="1"/>
  <c r="H2940" i="1"/>
  <c r="H2944" i="1"/>
  <c r="H2948" i="1"/>
  <c r="H2952" i="1"/>
  <c r="H2956" i="1"/>
  <c r="H2960" i="1"/>
  <c r="H1460" i="1"/>
  <c r="H1834" i="1"/>
  <c r="H1978" i="1"/>
  <c r="H1994" i="1"/>
  <c r="H2225" i="1"/>
  <c r="H2233" i="1"/>
  <c r="H2267" i="1"/>
  <c r="H2275" i="1"/>
  <c r="H2379" i="1"/>
  <c r="H2529" i="1"/>
  <c r="H2561" i="1"/>
  <c r="H2569" i="1"/>
  <c r="H2749" i="1"/>
  <c r="H2837" i="1"/>
  <c r="H2841" i="1"/>
  <c r="H2917" i="1"/>
  <c r="H2921" i="1"/>
  <c r="H2937" i="1"/>
  <c r="H2941" i="1"/>
  <c r="H2949" i="1"/>
  <c r="H2953" i="1"/>
  <c r="H2957" i="1"/>
  <c r="H2961" i="1"/>
  <c r="H1372" i="1"/>
  <c r="H2229" i="1"/>
  <c r="H2389" i="1"/>
  <c r="H2525" i="1"/>
  <c r="H2557" i="1"/>
  <c r="H2573" i="1"/>
  <c r="H2751" i="1"/>
  <c r="H2835" i="1"/>
  <c r="H2843" i="1"/>
  <c r="H2939" i="1"/>
  <c r="H2951" i="1"/>
  <c r="H2955" i="1"/>
  <c r="H1476" i="1"/>
  <c r="H1838" i="1"/>
  <c r="H2228" i="1"/>
  <c r="H2270" i="1"/>
  <c r="H2278" i="1"/>
  <c r="H2382" i="1"/>
  <c r="H2388" i="1"/>
  <c r="H2524" i="1"/>
  <c r="H2556" i="1"/>
  <c r="H2564" i="1"/>
  <c r="H2572" i="1"/>
  <c r="H2750" i="1"/>
  <c r="H2838" i="1"/>
  <c r="H2842" i="1"/>
  <c r="H2918" i="1"/>
  <c r="H2938" i="1"/>
  <c r="H2946" i="1"/>
  <c r="H2950" i="1"/>
  <c r="H2954" i="1"/>
  <c r="H2958" i="1"/>
  <c r="H1986" i="1"/>
  <c r="H2271" i="1"/>
  <c r="H2565" i="1"/>
  <c r="H2839" i="1"/>
  <c r="H2919" i="1"/>
  <c r="H2947" i="1"/>
  <c r="H2959" i="1"/>
  <c r="H66" i="1"/>
  <c r="H67" i="1"/>
  <c r="H68" i="1"/>
  <c r="H462" i="1"/>
  <c r="H781" i="1"/>
  <c r="H785" i="1"/>
  <c r="H65" i="1"/>
  <c r="H783" i="1"/>
  <c r="H464" i="1"/>
  <c r="H784" i="1"/>
  <c r="H612" i="1"/>
  <c r="H780" i="1"/>
  <c r="H1337" i="1"/>
  <c r="H1341" i="1"/>
  <c r="H1345" i="1"/>
  <c r="H1334" i="1"/>
  <c r="H1338" i="1"/>
  <c r="H1342" i="1"/>
  <c r="H1346" i="1"/>
  <c r="H1335" i="1"/>
  <c r="H1339" i="1"/>
  <c r="H1343" i="1"/>
  <c r="H1344" i="1"/>
  <c r="H1804" i="1"/>
  <c r="H1808" i="1"/>
  <c r="H2190" i="1"/>
  <c r="H2194" i="1"/>
  <c r="H2198" i="1"/>
  <c r="H2502" i="1"/>
  <c r="H1805" i="1"/>
  <c r="H1809" i="1"/>
  <c r="H2191" i="1"/>
  <c r="H2195" i="1"/>
  <c r="H2503" i="1"/>
  <c r="H1336" i="1"/>
  <c r="H1802" i="1"/>
  <c r="H1806" i="1"/>
  <c r="H1803" i="1"/>
  <c r="H2192" i="1"/>
  <c r="H1340" i="1"/>
  <c r="H1807" i="1"/>
  <c r="H2193" i="1"/>
  <c r="H2745" i="1"/>
  <c r="H2197" i="1"/>
  <c r="H782" i="1"/>
  <c r="H2196" i="1"/>
  <c r="H2500" i="1"/>
  <c r="H2746" i="1"/>
  <c r="H2501" i="1"/>
  <c r="P10" i="3" l="1"/>
  <c r="Q10" i="3" s="1"/>
  <c r="P16" i="3"/>
  <c r="Q16" i="3" s="1"/>
  <c r="P17" i="3"/>
  <c r="Q17" i="3" s="1"/>
  <c r="P11" i="3"/>
  <c r="Q11" i="3" s="1"/>
  <c r="P12" i="3"/>
  <c r="Q12" i="3" s="1"/>
  <c r="P15" i="3"/>
  <c r="Q15" i="3" s="1"/>
  <c r="G11" i="3"/>
  <c r="H11" i="3" s="1"/>
  <c r="G14" i="3"/>
  <c r="H14" i="3" s="1"/>
  <c r="G9" i="3"/>
  <c r="H9" i="3" s="1"/>
  <c r="G8" i="3"/>
  <c r="H8" i="3" s="1"/>
  <c r="P9" i="3"/>
  <c r="Q9" i="3" s="1"/>
  <c r="G12" i="3"/>
  <c r="H12" i="3" s="1"/>
  <c r="G15" i="3"/>
  <c r="H15" i="3" s="1"/>
  <c r="G10" i="3"/>
  <c r="H10" i="3" s="1"/>
  <c r="M7" i="3"/>
  <c r="N7" i="3" s="1"/>
  <c r="V7" i="3"/>
  <c r="W7" i="3" s="1"/>
  <c r="Y7" i="3"/>
  <c r="Z7" i="3" s="1"/>
  <c r="P14" i="3"/>
  <c r="Q14" i="3" s="1"/>
  <c r="P13" i="3"/>
  <c r="Q13" i="3" s="1"/>
  <c r="P8" i="3"/>
  <c r="Q8" i="3" s="1"/>
  <c r="S7" i="3"/>
  <c r="T7" i="3" s="1"/>
  <c r="V11" i="3"/>
  <c r="W11" i="3" s="1"/>
  <c r="V8" i="3"/>
  <c r="W8" i="3" s="1"/>
  <c r="V17" i="3"/>
  <c r="W17" i="3" s="1"/>
  <c r="V13" i="3"/>
  <c r="W13" i="3" s="1"/>
  <c r="V15" i="3"/>
  <c r="W15" i="3" s="1"/>
  <c r="V10" i="3"/>
  <c r="W10" i="3" s="1"/>
  <c r="V9" i="3"/>
  <c r="W9" i="3" s="1"/>
  <c r="V14" i="3"/>
  <c r="W14" i="3" s="1"/>
  <c r="V16" i="3"/>
  <c r="W16" i="3" s="1"/>
  <c r="V12" i="3"/>
  <c r="W12" i="3" s="1"/>
  <c r="S10" i="3"/>
  <c r="T10" i="3" s="1"/>
  <c r="S8" i="3"/>
  <c r="T8" i="3" s="1"/>
  <c r="S14" i="3"/>
  <c r="T14" i="3" s="1"/>
  <c r="S16" i="3"/>
  <c r="T16" i="3" s="1"/>
  <c r="S12" i="3"/>
  <c r="T12" i="3" s="1"/>
  <c r="P7" i="3"/>
  <c r="Q7" i="3" s="1"/>
  <c r="S13" i="3"/>
  <c r="T13" i="3" s="1"/>
  <c r="S15" i="3"/>
  <c r="T15" i="3" s="1"/>
  <c r="S9" i="3"/>
  <c r="T9" i="3" s="1"/>
  <c r="S17" i="3"/>
  <c r="T17" i="3" s="1"/>
  <c r="S11" i="3"/>
  <c r="T11" i="3" s="1"/>
  <c r="G13" i="3"/>
  <c r="H13" i="3" s="1"/>
  <c r="M16" i="3"/>
  <c r="N16" i="3" s="1"/>
  <c r="M10" i="3"/>
  <c r="N10" i="3" s="1"/>
  <c r="M8" i="3"/>
  <c r="N8" i="3" s="1"/>
  <c r="G17" i="3"/>
  <c r="H17" i="3" s="1"/>
  <c r="M15" i="3"/>
  <c r="N15" i="3" s="1"/>
  <c r="M12" i="3"/>
  <c r="N12" i="3" s="1"/>
  <c r="M9" i="3"/>
  <c r="N9" i="3" s="1"/>
  <c r="J7" i="3"/>
  <c r="M14" i="3"/>
  <c r="N14" i="3" s="1"/>
  <c r="M17" i="3"/>
  <c r="N17" i="3" s="1"/>
  <c r="M11" i="3"/>
  <c r="N11" i="3" s="1"/>
  <c r="G7" i="3"/>
  <c r="H7" i="3" s="1"/>
  <c r="M13" i="3"/>
  <c r="N13" i="3" s="1"/>
  <c r="G16" i="3"/>
  <c r="H16" i="3" s="1"/>
  <c r="J17" i="3"/>
  <c r="K17" i="3" s="1"/>
  <c r="J16" i="3"/>
  <c r="K16" i="3" s="1"/>
  <c r="J8" i="3"/>
  <c r="K8" i="3" s="1"/>
  <c r="J12" i="3"/>
  <c r="K12" i="3" s="1"/>
  <c r="J15" i="3"/>
  <c r="K15" i="3" s="1"/>
  <c r="J9" i="3"/>
  <c r="K9" i="3" s="1"/>
  <c r="J10" i="3"/>
  <c r="K10" i="3" s="1"/>
  <c r="J11" i="3"/>
  <c r="K11" i="3" s="1"/>
  <c r="J13" i="3"/>
  <c r="K13" i="3" s="1"/>
  <c r="K7" i="3"/>
  <c r="J14" i="3"/>
  <c r="K14" i="3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7" i="1"/>
  <c r="B118" i="1"/>
  <c r="B119" i="1"/>
  <c r="B120" i="1"/>
  <c r="B121" i="1"/>
  <c r="B122" i="1"/>
  <c r="B123" i="1"/>
  <c r="B124" i="1"/>
  <c r="B126" i="1"/>
  <c r="B128" i="1"/>
  <c r="B129" i="1"/>
  <c r="B130" i="1"/>
  <c r="B132" i="1"/>
  <c r="B134" i="1"/>
  <c r="B135" i="1"/>
  <c r="B138" i="1"/>
  <c r="B139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7" i="1"/>
  <c r="B158" i="1"/>
  <c r="B159" i="1"/>
  <c r="B161" i="1"/>
  <c r="B162" i="1"/>
  <c r="B163" i="1"/>
  <c r="B165" i="1"/>
  <c r="B167" i="1"/>
  <c r="B169" i="1"/>
  <c r="B170" i="1"/>
  <c r="B171" i="1"/>
  <c r="B172" i="1"/>
  <c r="B173" i="1"/>
  <c r="B174" i="1"/>
  <c r="B175" i="1"/>
  <c r="B176" i="1"/>
  <c r="B177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9" i="1"/>
  <c r="B290" i="1"/>
  <c r="B291" i="1"/>
  <c r="B292" i="1"/>
  <c r="B293" i="1"/>
  <c r="B294" i="1"/>
  <c r="B295" i="1"/>
  <c r="B297" i="1"/>
  <c r="B299" i="1"/>
  <c r="B301" i="1"/>
  <c r="B302" i="1"/>
  <c r="B303" i="1"/>
  <c r="B304" i="1"/>
  <c r="B305" i="1"/>
  <c r="B307" i="1"/>
  <c r="B308" i="1"/>
  <c r="B309" i="1"/>
  <c r="B310" i="1"/>
  <c r="B312" i="1"/>
  <c r="B313" i="1"/>
  <c r="B314" i="1"/>
  <c r="B315" i="1"/>
  <c r="B319" i="1"/>
  <c r="B320" i="1"/>
  <c r="B321" i="1"/>
  <c r="B324" i="1"/>
  <c r="B325" i="1"/>
  <c r="B327" i="1"/>
  <c r="B329" i="1"/>
  <c r="B330" i="1"/>
  <c r="B331" i="1"/>
  <c r="B332" i="1"/>
  <c r="B334" i="1"/>
  <c r="B337" i="1"/>
  <c r="B338" i="1"/>
  <c r="B339" i="1"/>
  <c r="B340" i="1"/>
  <c r="B341" i="1"/>
  <c r="B342" i="1"/>
  <c r="B343" i="1"/>
  <c r="B344" i="1"/>
  <c r="B345" i="1"/>
  <c r="B347" i="1"/>
  <c r="B348" i="1"/>
  <c r="B349" i="1"/>
  <c r="B350" i="1"/>
  <c r="B351" i="1"/>
  <c r="B352" i="1"/>
  <c r="B353" i="1"/>
  <c r="B354" i="1"/>
  <c r="B355" i="1"/>
  <c r="B358" i="1"/>
  <c r="B359" i="1"/>
  <c r="B360" i="1"/>
  <c r="B361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B381" i="1"/>
  <c r="B382" i="1"/>
  <c r="B383" i="1"/>
  <c r="B385" i="1"/>
  <c r="B386" i="1"/>
  <c r="B387" i="1"/>
  <c r="B388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</calcChain>
</file>

<file path=xl/sharedStrings.xml><?xml version="1.0" encoding="utf-8"?>
<sst xmlns="http://schemas.openxmlformats.org/spreadsheetml/2006/main" count="9197" uniqueCount="2250">
  <si>
    <t>Номер плавки</t>
  </si>
  <si>
    <t>Марка стали</t>
  </si>
  <si>
    <t>Профиль / размер</t>
  </si>
  <si>
    <t>Относительное удлинение, %</t>
  </si>
  <si>
    <t>Относительное равномерное удлинение, %</t>
  </si>
  <si>
    <t>Относительное удлинение при максимальной нагрузке, %</t>
  </si>
  <si>
    <t>Предел текучести, Н/мм²</t>
  </si>
  <si>
    <t>Временное сопротивление, Н/мм²</t>
  </si>
  <si>
    <t>Ст3пс А500</t>
  </si>
  <si>
    <t>арм. 10</t>
  </si>
  <si>
    <t>-</t>
  </si>
  <si>
    <t>2060393-2</t>
  </si>
  <si>
    <t>2060393-3</t>
  </si>
  <si>
    <t>2060396-2</t>
  </si>
  <si>
    <t>2060399-1</t>
  </si>
  <si>
    <t>2060399-2</t>
  </si>
  <si>
    <t>2060399-3</t>
  </si>
  <si>
    <t>2060401-1</t>
  </si>
  <si>
    <t>2060401-2</t>
  </si>
  <si>
    <t>2060401-3</t>
  </si>
  <si>
    <t>2060403-1</t>
  </si>
  <si>
    <t>2060403-2</t>
  </si>
  <si>
    <t>2060403-3</t>
  </si>
  <si>
    <t>2000405-1</t>
  </si>
  <si>
    <t>2000405-2</t>
  </si>
  <si>
    <t>2000405-3</t>
  </si>
  <si>
    <t>2000406-1</t>
  </si>
  <si>
    <t>2000406-2</t>
  </si>
  <si>
    <t>2000406-3</t>
  </si>
  <si>
    <t>2060407-1</t>
  </si>
  <si>
    <t>2060407-2</t>
  </si>
  <si>
    <t>2060407-3</t>
  </si>
  <si>
    <t>2060409-1</t>
  </si>
  <si>
    <t>2060409-2</t>
  </si>
  <si>
    <t>2060409-3</t>
  </si>
  <si>
    <t>2060411-1</t>
  </si>
  <si>
    <t>2060411-2</t>
  </si>
  <si>
    <t>2060411-3</t>
  </si>
  <si>
    <t>2060412-2</t>
  </si>
  <si>
    <t>2060412-3</t>
  </si>
  <si>
    <t>2060414-1</t>
  </si>
  <si>
    <t>2060414-2</t>
  </si>
  <si>
    <t>2060414-3</t>
  </si>
  <si>
    <t>2060416-1</t>
  </si>
  <si>
    <t>2060416-2</t>
  </si>
  <si>
    <t>2060418-2</t>
  </si>
  <si>
    <t>2060418-3</t>
  </si>
  <si>
    <t>2060420-2</t>
  </si>
  <si>
    <t>2060420-3</t>
  </si>
  <si>
    <t>2060422-1</t>
  </si>
  <si>
    <t>2060422-2</t>
  </si>
  <si>
    <t>2060422-3</t>
  </si>
  <si>
    <t>2060424-1</t>
  </si>
  <si>
    <t>2060424-2</t>
  </si>
  <si>
    <t>2060424-3</t>
  </si>
  <si>
    <t>2060426-1</t>
  </si>
  <si>
    <t>2060426-2</t>
  </si>
  <si>
    <t>2060426-3</t>
  </si>
  <si>
    <t>2000373-1</t>
  </si>
  <si>
    <t>2000373-2</t>
  </si>
  <si>
    <t>2000373-3</t>
  </si>
  <si>
    <t>2060429</t>
  </si>
  <si>
    <t>арм. 18</t>
  </si>
  <si>
    <t>2000373</t>
  </si>
  <si>
    <t>2060431</t>
  </si>
  <si>
    <t>2060445</t>
  </si>
  <si>
    <t>Ст3Гпс А500</t>
  </si>
  <si>
    <t>арм. 20</t>
  </si>
  <si>
    <t>2060447</t>
  </si>
  <si>
    <t>2060449</t>
  </si>
  <si>
    <t>арм. 22</t>
  </si>
  <si>
    <t>2060453</t>
  </si>
  <si>
    <t>арм. 25</t>
  </si>
  <si>
    <t>2060455</t>
  </si>
  <si>
    <t>2060457</t>
  </si>
  <si>
    <t>2060459</t>
  </si>
  <si>
    <t>2060461</t>
  </si>
  <si>
    <t>2050110</t>
  </si>
  <si>
    <t>2000457</t>
  </si>
  <si>
    <t>2050111</t>
  </si>
  <si>
    <t>2050112</t>
  </si>
  <si>
    <t>2050113</t>
  </si>
  <si>
    <t>арм. 28</t>
  </si>
  <si>
    <t>2000444</t>
  </si>
  <si>
    <t>2000443</t>
  </si>
  <si>
    <t>2050114</t>
  </si>
  <si>
    <t>2050115</t>
  </si>
  <si>
    <t>2050116</t>
  </si>
  <si>
    <t>2050117</t>
  </si>
  <si>
    <t>2050118</t>
  </si>
  <si>
    <t>арм. 32</t>
  </si>
  <si>
    <t>2050119</t>
  </si>
  <si>
    <t>2050120</t>
  </si>
  <si>
    <t>2050121</t>
  </si>
  <si>
    <t>2060498-1</t>
  </si>
  <si>
    <t>2060498-2</t>
  </si>
  <si>
    <t>2060498-3</t>
  </si>
  <si>
    <t>2050125-1</t>
  </si>
  <si>
    <t>2050125-2</t>
  </si>
  <si>
    <t>2050125-3</t>
  </si>
  <si>
    <t>2050126-2</t>
  </si>
  <si>
    <t>2050126-3</t>
  </si>
  <si>
    <t>2050127-1</t>
  </si>
  <si>
    <t>2050127-2</t>
  </si>
  <si>
    <t>2050127-3</t>
  </si>
  <si>
    <t>2050128-1</t>
  </si>
  <si>
    <t>2050128-2</t>
  </si>
  <si>
    <t>2050128-3</t>
  </si>
  <si>
    <t>2050130-1</t>
  </si>
  <si>
    <t>2050130-2</t>
  </si>
  <si>
    <t>2050130-3</t>
  </si>
  <si>
    <t>2050131-3</t>
  </si>
  <si>
    <t>2050132-2</t>
  </si>
  <si>
    <t>2050132-3</t>
  </si>
  <si>
    <t>2050133-2</t>
  </si>
  <si>
    <t>2050133-3</t>
  </si>
  <si>
    <t>2050134-2</t>
  </si>
  <si>
    <t>2050134-3</t>
  </si>
  <si>
    <t>2050135-1</t>
  </si>
  <si>
    <t>2050135-2</t>
  </si>
  <si>
    <t>2050135-3</t>
  </si>
  <si>
    <t>2000435-1</t>
  </si>
  <si>
    <t>2000435-2</t>
  </si>
  <si>
    <t>2000435-3</t>
  </si>
  <si>
    <t>2000434-1</t>
  </si>
  <si>
    <t>2000434-2</t>
  </si>
  <si>
    <t>2000434-3</t>
  </si>
  <si>
    <t>2000433-1</t>
  </si>
  <si>
    <t>2000432-1</t>
  </si>
  <si>
    <t>2000432-3</t>
  </si>
  <si>
    <t>2050136-1</t>
  </si>
  <si>
    <t>2000425-1</t>
  </si>
  <si>
    <t>2000425-2</t>
  </si>
  <si>
    <t>2000425-3</t>
  </si>
  <si>
    <t>2000424-1</t>
  </si>
  <si>
    <t>2000424-3</t>
  </si>
  <si>
    <t>2000416-1</t>
  </si>
  <si>
    <t>2000416-3</t>
  </si>
  <si>
    <t>2000414-1</t>
  </si>
  <si>
    <t>2000414-2</t>
  </si>
  <si>
    <t>2000413-1</t>
  </si>
  <si>
    <t>2000413-3</t>
  </si>
  <si>
    <t>2050137-1</t>
  </si>
  <si>
    <t>2050137-2</t>
  </si>
  <si>
    <t>2060537-2</t>
  </si>
  <si>
    <t>2060539-1</t>
  </si>
  <si>
    <t>2060539-3</t>
  </si>
  <si>
    <t>2060541-1</t>
  </si>
  <si>
    <t>2060541-2</t>
  </si>
  <si>
    <t>2060541-3</t>
  </si>
  <si>
    <t>2060543-1</t>
  </si>
  <si>
    <t>2060543-2</t>
  </si>
  <si>
    <t>2060543-3</t>
  </si>
  <si>
    <t>2000365-1</t>
  </si>
  <si>
    <t>арм. 12</t>
  </si>
  <si>
    <t>2060559-2</t>
  </si>
  <si>
    <t>2060559-3</t>
  </si>
  <si>
    <t>2060561-1</t>
  </si>
  <si>
    <t>2060561-3</t>
  </si>
  <si>
    <t>2060564-1</t>
  </si>
  <si>
    <t>2060564-2</t>
  </si>
  <si>
    <t>2060564-3</t>
  </si>
  <si>
    <t>2050148-1</t>
  </si>
  <si>
    <t>2050148-2</t>
  </si>
  <si>
    <t>2050148-3</t>
  </si>
  <si>
    <t>2050149-1</t>
  </si>
  <si>
    <t>2050149-2</t>
  </si>
  <si>
    <t>2050149-3</t>
  </si>
  <si>
    <t>2050150-1</t>
  </si>
  <si>
    <t>2050150-2</t>
  </si>
  <si>
    <t>2050157-1</t>
  </si>
  <si>
    <t>арм. 14</t>
  </si>
  <si>
    <t>2050157-2</t>
  </si>
  <si>
    <t>2050158-1</t>
  </si>
  <si>
    <t>2050158-2</t>
  </si>
  <si>
    <t>2050159-2</t>
  </si>
  <si>
    <t>2050160-1</t>
  </si>
  <si>
    <t>2050160-2</t>
  </si>
  <si>
    <t>2050161-1</t>
  </si>
  <si>
    <t>2050161-2</t>
  </si>
  <si>
    <t>2050162-1</t>
  </si>
  <si>
    <t>2050162-2</t>
  </si>
  <si>
    <t>2000462</t>
  </si>
  <si>
    <t>арм. 36</t>
  </si>
  <si>
    <t>2000991</t>
  </si>
  <si>
    <t>2000995</t>
  </si>
  <si>
    <t>2000997</t>
  </si>
  <si>
    <t>2000992</t>
  </si>
  <si>
    <t>2000998</t>
  </si>
  <si>
    <t>2000996</t>
  </si>
  <si>
    <t>2000994</t>
  </si>
  <si>
    <t>2001007</t>
  </si>
  <si>
    <t>2001008</t>
  </si>
  <si>
    <t>2001009</t>
  </si>
  <si>
    <t>2001011</t>
  </si>
  <si>
    <t>2001013</t>
  </si>
  <si>
    <t>2001014</t>
  </si>
  <si>
    <t>2001015</t>
  </si>
  <si>
    <t>2001016</t>
  </si>
  <si>
    <t>2001017</t>
  </si>
  <si>
    <t>2050257</t>
  </si>
  <si>
    <t>2050264-1</t>
  </si>
  <si>
    <t>арм. 16</t>
  </si>
  <si>
    <t>2050264-2</t>
  </si>
  <si>
    <t>2050265-1</t>
  </si>
  <si>
    <t>2050264-1 1-4</t>
  </si>
  <si>
    <t>2050264-1 1-5</t>
  </si>
  <si>
    <t>2050264-2 1-2</t>
  </si>
  <si>
    <t>2050264-2 1-3</t>
  </si>
  <si>
    <t>2050264-2 1-4</t>
  </si>
  <si>
    <t>2050264-2 1-5</t>
  </si>
  <si>
    <t>2050267-1</t>
  </si>
  <si>
    <t>2050267-2</t>
  </si>
  <si>
    <t>2050268-1</t>
  </si>
  <si>
    <t>2050269-1</t>
  </si>
  <si>
    <t>2050269-2</t>
  </si>
  <si>
    <t>2050270-2</t>
  </si>
  <si>
    <t>2050271-1</t>
  </si>
  <si>
    <t>2050271-2</t>
  </si>
  <si>
    <t>2050273-1</t>
  </si>
  <si>
    <t>2050273-2</t>
  </si>
  <si>
    <t>2061054-2</t>
  </si>
  <si>
    <t>2050283-1</t>
  </si>
  <si>
    <t>2050283-3</t>
  </si>
  <si>
    <t>2061087-2</t>
  </si>
  <si>
    <t>2061087-3</t>
  </si>
  <si>
    <t>2061089-3</t>
  </si>
  <si>
    <t>2061091-3</t>
  </si>
  <si>
    <t>2061095-1</t>
  </si>
  <si>
    <t>2061095-2</t>
  </si>
  <si>
    <t>2061095-3</t>
  </si>
  <si>
    <t>2061096-2</t>
  </si>
  <si>
    <t>2061098-1</t>
  </si>
  <si>
    <t>2061098-3</t>
  </si>
  <si>
    <t>2061100-3</t>
  </si>
  <si>
    <t>2050288-2</t>
  </si>
  <si>
    <t>2050288-3</t>
  </si>
  <si>
    <t>2061128-1</t>
  </si>
  <si>
    <t>2061128-2</t>
  </si>
  <si>
    <t>2061128-3</t>
  </si>
  <si>
    <t>2061130-1</t>
  </si>
  <si>
    <t>2061130-2</t>
  </si>
  <si>
    <t>2061130-3</t>
  </si>
  <si>
    <t>2061133-3</t>
  </si>
  <si>
    <t>2061135-2</t>
  </si>
  <si>
    <t>2061135-3</t>
  </si>
  <si>
    <t>2061139-1</t>
  </si>
  <si>
    <t>2061139-3</t>
  </si>
  <si>
    <t>2061141-1</t>
  </si>
  <si>
    <t>2061141-3</t>
  </si>
  <si>
    <t>2050298-1</t>
  </si>
  <si>
    <t>2050298-2</t>
  </si>
  <si>
    <t>2050298-3</t>
  </si>
  <si>
    <t>2050299-1</t>
  </si>
  <si>
    <t>2050302-1</t>
  </si>
  <si>
    <t>2050302-2</t>
  </si>
  <si>
    <t>2050302-3</t>
  </si>
  <si>
    <t>2000546-1</t>
  </si>
  <si>
    <t>2000546-2</t>
  </si>
  <si>
    <t>2000546-3</t>
  </si>
  <si>
    <t>2050304-1</t>
  </si>
  <si>
    <t>2050305-1</t>
  </si>
  <si>
    <t>2050305-3</t>
  </si>
  <si>
    <t>2050306-1</t>
  </si>
  <si>
    <t>2050306-2</t>
  </si>
  <si>
    <t>2050306-3</t>
  </si>
  <si>
    <t>2050307-2</t>
  </si>
  <si>
    <t>2050307-3</t>
  </si>
  <si>
    <t>2050308-1</t>
  </si>
  <si>
    <t>2050308-2</t>
  </si>
  <si>
    <t>2050309-3</t>
  </si>
  <si>
    <t>2050310-3</t>
  </si>
  <si>
    <t>2050311-2</t>
  </si>
  <si>
    <t>2050311-3</t>
  </si>
  <si>
    <t>2050407-2</t>
  </si>
  <si>
    <t>2050407-3</t>
  </si>
  <si>
    <t>2001255-1</t>
  </si>
  <si>
    <t>2001255-2</t>
  </si>
  <si>
    <t>2001255-3</t>
  </si>
  <si>
    <t>2050408-1</t>
  </si>
  <si>
    <t>2050408-2</t>
  </si>
  <si>
    <t>2050408-3</t>
  </si>
  <si>
    <t>2050409-1</t>
  </si>
  <si>
    <t>2050411-1</t>
  </si>
  <si>
    <t>2050411-2</t>
  </si>
  <si>
    <t>2050411-3</t>
  </si>
  <si>
    <t>2050412-1</t>
  </si>
  <si>
    <t>2050412-2</t>
  </si>
  <si>
    <t>2050412-3</t>
  </si>
  <si>
    <t>2061333-3</t>
  </si>
  <si>
    <t>2061635-1</t>
  </si>
  <si>
    <t>2061635-2</t>
  </si>
  <si>
    <t>2061637-1</t>
  </si>
  <si>
    <t>2061637-2</t>
  </si>
  <si>
    <t>2061640-2</t>
  </si>
  <si>
    <t>2061640-3</t>
  </si>
  <si>
    <t>2061642-2</t>
  </si>
  <si>
    <t>2061642-3</t>
  </si>
  <si>
    <t>2061644-1</t>
  </si>
  <si>
    <t>2061644-2</t>
  </si>
  <si>
    <t>2061644-3</t>
  </si>
  <si>
    <t>2050413-2</t>
  </si>
  <si>
    <t>2050413-3</t>
  </si>
  <si>
    <t>2061646-1</t>
  </si>
  <si>
    <t>2061646-2</t>
  </si>
  <si>
    <t>2061646-3</t>
  </si>
  <si>
    <t>2061648-1</t>
  </si>
  <si>
    <t>2061648-2</t>
  </si>
  <si>
    <t>2061648-3</t>
  </si>
  <si>
    <t>2061650-1</t>
  </si>
  <si>
    <t>2061650-2</t>
  </si>
  <si>
    <t>2061652-2</t>
  </si>
  <si>
    <t>2061652-3</t>
  </si>
  <si>
    <t>2061654-1</t>
  </si>
  <si>
    <t>2061654-2</t>
  </si>
  <si>
    <t>2061654-3</t>
  </si>
  <si>
    <t>2061656-3</t>
  </si>
  <si>
    <t>2061660-2</t>
  </si>
  <si>
    <t>2061660-3</t>
  </si>
  <si>
    <t>2061658-1</t>
  </si>
  <si>
    <t>2061658-3</t>
  </si>
  <si>
    <t>2061662-1</t>
  </si>
  <si>
    <t>2061662-2</t>
  </si>
  <si>
    <t>2061662-3</t>
  </si>
  <si>
    <t>2061664-1</t>
  </si>
  <si>
    <t>2061664-2</t>
  </si>
  <si>
    <t>2061664-3</t>
  </si>
  <si>
    <t>2061666-2</t>
  </si>
  <si>
    <t>2061666-3</t>
  </si>
  <si>
    <t>2061668-1</t>
  </si>
  <si>
    <t>2061670-1</t>
  </si>
  <si>
    <t>2061670-2</t>
  </si>
  <si>
    <t>2061670-3</t>
  </si>
  <si>
    <t>2061672-2</t>
  </si>
  <si>
    <t>2061672-3</t>
  </si>
  <si>
    <t>2061675-2</t>
  </si>
  <si>
    <t>2061675-3</t>
  </si>
  <si>
    <t>2061677-3</t>
  </si>
  <si>
    <t>2061679-1</t>
  </si>
  <si>
    <t>2061679-2</t>
  </si>
  <si>
    <t>2061679-3</t>
  </si>
  <si>
    <t>2050414-1</t>
  </si>
  <si>
    <t>2050414-2</t>
  </si>
  <si>
    <t>2061681-2</t>
  </si>
  <si>
    <t>2061681-3</t>
  </si>
  <si>
    <t>2061683-1</t>
  </si>
  <si>
    <t>2061683-3</t>
  </si>
  <si>
    <t>2061685-2</t>
  </si>
  <si>
    <t>2061685-3</t>
  </si>
  <si>
    <t>2061686-2</t>
  </si>
  <si>
    <t>2061686-3</t>
  </si>
  <si>
    <t>2061687-1</t>
  </si>
  <si>
    <t>2061687-2</t>
  </si>
  <si>
    <t>2061687-3</t>
  </si>
  <si>
    <t>2061689-1</t>
  </si>
  <si>
    <t>2061689-2</t>
  </si>
  <si>
    <t>2061689-3</t>
  </si>
  <si>
    <t>2061691-2</t>
  </si>
  <si>
    <t>2061691-3</t>
  </si>
  <si>
    <t>2061711-1</t>
  </si>
  <si>
    <t>2061711-2</t>
  </si>
  <si>
    <t>2061711-3</t>
  </si>
  <si>
    <t>2050415-1</t>
  </si>
  <si>
    <t>2050415-2</t>
  </si>
  <si>
    <t>2050415-3</t>
  </si>
  <si>
    <t>2061718-1</t>
  </si>
  <si>
    <t>2061718-2</t>
  </si>
  <si>
    <t>2061718-3</t>
  </si>
  <si>
    <t>2061720-1</t>
  </si>
  <si>
    <t>2061720-2</t>
  </si>
  <si>
    <t>2061720-3</t>
  </si>
  <si>
    <t>2061722-1</t>
  </si>
  <si>
    <t>2061722-2</t>
  </si>
  <si>
    <t>2061722-3</t>
  </si>
  <si>
    <t>2061724-1</t>
  </si>
  <si>
    <t>2061724-2</t>
  </si>
  <si>
    <t>2061724-3</t>
  </si>
  <si>
    <t>2061726-1</t>
  </si>
  <si>
    <t>2061726-2</t>
  </si>
  <si>
    <t>2061726-3</t>
  </si>
  <si>
    <t>2061732-1</t>
  </si>
  <si>
    <t>2061732-2</t>
  </si>
  <si>
    <t>2061732-3</t>
  </si>
  <si>
    <t>2061736-2</t>
  </si>
  <si>
    <t>2050423-1</t>
  </si>
  <si>
    <t>2050423-2</t>
  </si>
  <si>
    <t>2050430-2</t>
  </si>
  <si>
    <t>2050431-2</t>
  </si>
  <si>
    <t>2050432-1</t>
  </si>
  <si>
    <t>2050440</t>
  </si>
  <si>
    <t>2050441</t>
  </si>
  <si>
    <t>2001806</t>
  </si>
  <si>
    <t>2050442</t>
  </si>
  <si>
    <t>2050435</t>
  </si>
  <si>
    <t>2050443</t>
  </si>
  <si>
    <t>2050444</t>
  </si>
  <si>
    <t>2070580</t>
  </si>
  <si>
    <t>2070579</t>
  </si>
  <si>
    <t>2050446</t>
  </si>
  <si>
    <t>2071218</t>
  </si>
  <si>
    <t>2071219</t>
  </si>
  <si>
    <t>2071519</t>
  </si>
  <si>
    <t>2071578</t>
  </si>
  <si>
    <t>2050447</t>
  </si>
  <si>
    <t>2001582</t>
  </si>
  <si>
    <t>1906592</t>
  </si>
  <si>
    <t>1976592</t>
  </si>
  <si>
    <t>2050448</t>
  </si>
  <si>
    <t>2050449</t>
  </si>
  <si>
    <t>2050450</t>
  </si>
  <si>
    <t>2050451</t>
  </si>
  <si>
    <t>2050452</t>
  </si>
  <si>
    <t>2050453</t>
  </si>
  <si>
    <t>2001575</t>
  </si>
  <si>
    <t>2001576</t>
  </si>
  <si>
    <t>2001824</t>
  </si>
  <si>
    <t>2001823</t>
  </si>
  <si>
    <t>2001822</t>
  </si>
  <si>
    <t>2001827</t>
  </si>
  <si>
    <t>2001826</t>
  </si>
  <si>
    <t>2001825</t>
  </si>
  <si>
    <t>2001821</t>
  </si>
  <si>
    <t>2000993</t>
  </si>
  <si>
    <t>2000999</t>
  </si>
  <si>
    <t>2001000</t>
  </si>
  <si>
    <t>2001577</t>
  </si>
  <si>
    <t>2071974</t>
  </si>
  <si>
    <t>2050505</t>
  </si>
  <si>
    <t>2001978</t>
  </si>
  <si>
    <t>2062047</t>
  </si>
  <si>
    <t>2062048</t>
  </si>
  <si>
    <t>2062049</t>
  </si>
  <si>
    <t>2062050</t>
  </si>
  <si>
    <t>2062051</t>
  </si>
  <si>
    <t>2062052</t>
  </si>
  <si>
    <t>2062053</t>
  </si>
  <si>
    <t>2062054</t>
  </si>
  <si>
    <t>2050508</t>
  </si>
  <si>
    <t>2050509</t>
  </si>
  <si>
    <t>2050510</t>
  </si>
  <si>
    <t>2072047</t>
  </si>
  <si>
    <t>2071575</t>
  </si>
  <si>
    <t>2062073</t>
  </si>
  <si>
    <t>2062074</t>
  </si>
  <si>
    <t>2001972</t>
  </si>
  <si>
    <t>2002072</t>
  </si>
  <si>
    <t>2001973</t>
  </si>
  <si>
    <t>2062075</t>
  </si>
  <si>
    <t>2062076</t>
  </si>
  <si>
    <t>2002077</t>
  </si>
  <si>
    <t>2062077</t>
  </si>
  <si>
    <t>2062078</t>
  </si>
  <si>
    <t>2062079</t>
  </si>
  <si>
    <t>2062081</t>
  </si>
  <si>
    <t>2062082</t>
  </si>
  <si>
    <t>2062084</t>
  </si>
  <si>
    <t>2050514</t>
  </si>
  <si>
    <t>2050515</t>
  </si>
  <si>
    <t>2001807</t>
  </si>
  <si>
    <t>2062116</t>
  </si>
  <si>
    <t>2050532-1</t>
  </si>
  <si>
    <t>2050532-2</t>
  </si>
  <si>
    <t>2050528-1</t>
  </si>
  <si>
    <t>2050528-2</t>
  </si>
  <si>
    <t>2050528-1-1</t>
  </si>
  <si>
    <t>2050528-1-2</t>
  </si>
  <si>
    <t>2050528-1-3</t>
  </si>
  <si>
    <t>2050528-1-4</t>
  </si>
  <si>
    <t>2050528-1-5</t>
  </si>
  <si>
    <t>2050528-2-1</t>
  </si>
  <si>
    <t>2050528-2-2</t>
  </si>
  <si>
    <t>2050528-2-3</t>
  </si>
  <si>
    <t>2050528-2-4</t>
  </si>
  <si>
    <t>2050528-2-5</t>
  </si>
  <si>
    <t>2050530-1</t>
  </si>
  <si>
    <t>2050530-2</t>
  </si>
  <si>
    <t>2050529-1-1</t>
  </si>
  <si>
    <t>2050529-1-2</t>
  </si>
  <si>
    <t>2050529-1-4</t>
  </si>
  <si>
    <t>2050529-1-5</t>
  </si>
  <si>
    <t>2050529-2-1</t>
  </si>
  <si>
    <t>2050529-2-2</t>
  </si>
  <si>
    <t>2050529-2-3</t>
  </si>
  <si>
    <t>2050529-2-4</t>
  </si>
  <si>
    <t>2050529-2-5</t>
  </si>
  <si>
    <t>2050530-1-1</t>
  </si>
  <si>
    <t>2050530-1-2</t>
  </si>
  <si>
    <t>2050530-1-3</t>
  </si>
  <si>
    <t>2050530-1-4</t>
  </si>
  <si>
    <t>2050530-1-5</t>
  </si>
  <si>
    <t>2002021-1</t>
  </si>
  <si>
    <t>2002021-2</t>
  </si>
  <si>
    <t>2050542-1</t>
  </si>
  <si>
    <t>2050542-2</t>
  </si>
  <si>
    <t>2050534-2-5</t>
  </si>
  <si>
    <t>2002001-1</t>
  </si>
  <si>
    <t>2002001-2</t>
  </si>
  <si>
    <t>2050546-1</t>
  </si>
  <si>
    <t>2050546-2</t>
  </si>
  <si>
    <t>2070519</t>
  </si>
  <si>
    <t>2050548-1</t>
  </si>
  <si>
    <t>2050548-2</t>
  </si>
  <si>
    <t>2050548-3</t>
  </si>
  <si>
    <t>2050549-1</t>
  </si>
  <si>
    <t>2050549-2</t>
  </si>
  <si>
    <t>2050549-3</t>
  </si>
  <si>
    <t>2001820</t>
  </si>
  <si>
    <t>2070568</t>
  </si>
  <si>
    <t>2001817</t>
  </si>
  <si>
    <t>2050550-1</t>
  </si>
  <si>
    <t>2050550-2</t>
  </si>
  <si>
    <t>2050550-3</t>
  </si>
  <si>
    <t>2002024-1</t>
  </si>
  <si>
    <t>2002024-2</t>
  </si>
  <si>
    <t>2002024-3</t>
  </si>
  <si>
    <t>2001579</t>
  </si>
  <si>
    <t>2001580</t>
  </si>
  <si>
    <t>2001578</t>
  </si>
  <si>
    <t>2001581</t>
  </si>
  <si>
    <t>2062154-1</t>
  </si>
  <si>
    <t>2062159-1</t>
  </si>
  <si>
    <t>2062159-2</t>
  </si>
  <si>
    <t>2062159-3</t>
  </si>
  <si>
    <t>2062161-1</t>
  </si>
  <si>
    <t>2062161-2</t>
  </si>
  <si>
    <t>2062161-3</t>
  </si>
  <si>
    <t>2050554-1</t>
  </si>
  <si>
    <t>2050554-2</t>
  </si>
  <si>
    <t>2050555-1</t>
  </si>
  <si>
    <t>2050555-2</t>
  </si>
  <si>
    <t>2050555-3</t>
  </si>
  <si>
    <t>2050553-1</t>
  </si>
  <si>
    <t>2050556-1</t>
  </si>
  <si>
    <t>2050556-2</t>
  </si>
  <si>
    <t>2050556-3</t>
  </si>
  <si>
    <t>2050558-1</t>
  </si>
  <si>
    <t>2050558-2</t>
  </si>
  <si>
    <t>2050558-3</t>
  </si>
  <si>
    <t>2050559-1</t>
  </si>
  <si>
    <t>2050562-1</t>
  </si>
  <si>
    <t>2050562-2</t>
  </si>
  <si>
    <t>2050562-3</t>
  </si>
  <si>
    <t>2050563-1</t>
  </si>
  <si>
    <t>2050563-2</t>
  </si>
  <si>
    <t>2050563-3</t>
  </si>
  <si>
    <t>2050640</t>
  </si>
  <si>
    <t>2050641</t>
  </si>
  <si>
    <t>2050642</t>
  </si>
  <si>
    <t>2050643</t>
  </si>
  <si>
    <t>2050644</t>
  </si>
  <si>
    <t>2072469</t>
  </si>
  <si>
    <t>2050645</t>
  </si>
  <si>
    <t>2050646</t>
  </si>
  <si>
    <t>2050649</t>
  </si>
  <si>
    <t>2050650</t>
  </si>
  <si>
    <t>2050651</t>
  </si>
  <si>
    <t>2050652</t>
  </si>
  <si>
    <t>2050653</t>
  </si>
  <si>
    <t>2002426</t>
  </si>
  <si>
    <t>2050655</t>
  </si>
  <si>
    <t>2062598</t>
  </si>
  <si>
    <t>2062600</t>
  </si>
  <si>
    <t>2062605</t>
  </si>
  <si>
    <t>2062624-1</t>
  </si>
  <si>
    <t>2062626-1</t>
  </si>
  <si>
    <t>2062628-2</t>
  </si>
  <si>
    <t>2062633-1</t>
  </si>
  <si>
    <t>2062633-2</t>
  </si>
  <si>
    <t>2062635-1</t>
  </si>
  <si>
    <t>2062635-2</t>
  </si>
  <si>
    <t>2062637-2</t>
  </si>
  <si>
    <t>2062639-1</t>
  </si>
  <si>
    <t>2062639-2</t>
  </si>
  <si>
    <t>2062641-1</t>
  </si>
  <si>
    <t>2062641-2</t>
  </si>
  <si>
    <t>2050662-1</t>
  </si>
  <si>
    <t>2062643-1</t>
  </si>
  <si>
    <t>2062645-1</t>
  </si>
  <si>
    <t>2062645-2</t>
  </si>
  <si>
    <t>2062647-1</t>
  </si>
  <si>
    <t>2062647-2</t>
  </si>
  <si>
    <t>2062649-1</t>
  </si>
  <si>
    <t>2062649-2</t>
  </si>
  <si>
    <t>2062653-1</t>
  </si>
  <si>
    <t>2062653-2</t>
  </si>
  <si>
    <t>2002583-1</t>
  </si>
  <si>
    <t>2002583-2</t>
  </si>
  <si>
    <t>2062655-1</t>
  </si>
  <si>
    <t>2062655-2</t>
  </si>
  <si>
    <t>2062657-1</t>
  </si>
  <si>
    <t>2062657-2</t>
  </si>
  <si>
    <t>2050663-2</t>
  </si>
  <si>
    <t>2050664-2</t>
  </si>
  <si>
    <t>2050665-1</t>
  </si>
  <si>
    <t>2050665-2</t>
  </si>
  <si>
    <t>2050666-1</t>
  </si>
  <si>
    <t>2050666-2</t>
  </si>
  <si>
    <t>2050669-1</t>
  </si>
  <si>
    <t>2050669-2</t>
  </si>
  <si>
    <t>2002459 с пл.2050646</t>
  </si>
  <si>
    <t>2072462 с пл.2050645</t>
  </si>
  <si>
    <t>2002462 с пл.2050646</t>
  </si>
  <si>
    <t>2002460 с пл.2050646</t>
  </si>
  <si>
    <t>2072425 с пл.2050645</t>
  </si>
  <si>
    <t>2072463 с пл.2050645</t>
  </si>
  <si>
    <t>2072408 с пл.2050645</t>
  </si>
  <si>
    <t>2002461 с пл.2050646</t>
  </si>
  <si>
    <t>2072403 с пл.2050644</t>
  </si>
  <si>
    <t>2072424 с пл.2050644</t>
  </si>
  <si>
    <t>2072469 с пл.2072469</t>
  </si>
  <si>
    <t>2072425 с пл.2050644</t>
  </si>
  <si>
    <t>2050670-2</t>
  </si>
  <si>
    <t>2050670-3</t>
  </si>
  <si>
    <t>2062658-1</t>
  </si>
  <si>
    <t>2002457</t>
  </si>
  <si>
    <t>2002456</t>
  </si>
  <si>
    <t>2062661-3</t>
  </si>
  <si>
    <t>2002458</t>
  </si>
  <si>
    <t>2002455</t>
  </si>
  <si>
    <t>2062665-1</t>
  </si>
  <si>
    <t>2062665-2</t>
  </si>
  <si>
    <t>2002631-1</t>
  </si>
  <si>
    <t>2002631-3</t>
  </si>
  <si>
    <t>2002459</t>
  </si>
  <si>
    <t>2002454</t>
  </si>
  <si>
    <t>2062668-1</t>
  </si>
  <si>
    <t>2062668-2</t>
  </si>
  <si>
    <t>2002453</t>
  </si>
  <si>
    <t>2062668-3</t>
  </si>
  <si>
    <t>2062658-1 повтор</t>
  </si>
  <si>
    <t>2062658-2 повтор</t>
  </si>
  <si>
    <t>2062658-3 повтор</t>
  </si>
  <si>
    <t>2062670-1</t>
  </si>
  <si>
    <t>2062670-3</t>
  </si>
  <si>
    <t>2002403</t>
  </si>
  <si>
    <t>2072122</t>
  </si>
  <si>
    <t>2002469</t>
  </si>
  <si>
    <t>2002464</t>
  </si>
  <si>
    <t>2002467</t>
  </si>
  <si>
    <t>2002465</t>
  </si>
  <si>
    <t>2002468</t>
  </si>
  <si>
    <t>2062672-1</t>
  </si>
  <si>
    <t>2062672-2</t>
  </si>
  <si>
    <t>2062672-3</t>
  </si>
  <si>
    <t>2062674-1</t>
  </si>
  <si>
    <t>2062674-2</t>
  </si>
  <si>
    <t>2062674-3</t>
  </si>
  <si>
    <t>2002402</t>
  </si>
  <si>
    <t>2072400</t>
  </si>
  <si>
    <t>2062675-2</t>
  </si>
  <si>
    <t>2062677-1</t>
  </si>
  <si>
    <t>2062677-3</t>
  </si>
  <si>
    <t>2002463</t>
  </si>
  <si>
    <t>2002466</t>
  </si>
  <si>
    <t>2002401</t>
  </si>
  <si>
    <t>2062679-1</t>
  </si>
  <si>
    <t>2062679-2</t>
  </si>
  <si>
    <t>2062679-3</t>
  </si>
  <si>
    <t>2062680-1</t>
  </si>
  <si>
    <t>2062681-1</t>
  </si>
  <si>
    <t>2050671-1</t>
  </si>
  <si>
    <t>2050671-3</t>
  </si>
  <si>
    <t>2062682-2</t>
  </si>
  <si>
    <t>2062683-1</t>
  </si>
  <si>
    <t>2062683-2</t>
  </si>
  <si>
    <t>2062683-3</t>
  </si>
  <si>
    <t>2062685-2</t>
  </si>
  <si>
    <t>2062685-3</t>
  </si>
  <si>
    <t>2062687-2</t>
  </si>
  <si>
    <t>2062687-3</t>
  </si>
  <si>
    <t>2062688-1</t>
  </si>
  <si>
    <t>2062688-2</t>
  </si>
  <si>
    <t>2062693-2</t>
  </si>
  <si>
    <t>2062693-3</t>
  </si>
  <si>
    <t>2062694-1</t>
  </si>
  <si>
    <t>2062694-2</t>
  </si>
  <si>
    <t>2062694-3</t>
  </si>
  <si>
    <t>2062695-3</t>
  </si>
  <si>
    <t>2062741-1</t>
  </si>
  <si>
    <t>2062741-2</t>
  </si>
  <si>
    <t>2062741-3</t>
  </si>
  <si>
    <t>2062743-1</t>
  </si>
  <si>
    <t>2062743-2</t>
  </si>
  <si>
    <t>2062743-3</t>
  </si>
  <si>
    <t>2062748-1</t>
  </si>
  <si>
    <t>2062748-2</t>
  </si>
  <si>
    <t>2062748-3</t>
  </si>
  <si>
    <t>2062750-1</t>
  </si>
  <si>
    <t>2062752-1</t>
  </si>
  <si>
    <t>2062752-2</t>
  </si>
  <si>
    <t>2062752-3</t>
  </si>
  <si>
    <t>2050675-1</t>
  </si>
  <si>
    <t>2050675-2</t>
  </si>
  <si>
    <t>2050675-3</t>
  </si>
  <si>
    <t>2050676-1</t>
  </si>
  <si>
    <t>2050676-2</t>
  </si>
  <si>
    <t>2062753-1</t>
  </si>
  <si>
    <t>2062753-2</t>
  </si>
  <si>
    <t>2062753-3</t>
  </si>
  <si>
    <t>2062755-1</t>
  </si>
  <si>
    <t>2062755-2</t>
  </si>
  <si>
    <t>2062755-3</t>
  </si>
  <si>
    <t>2062757-1</t>
  </si>
  <si>
    <t>2062757-2</t>
  </si>
  <si>
    <t>2062757-3</t>
  </si>
  <si>
    <t>2062759-2</t>
  </si>
  <si>
    <t>2062759-3</t>
  </si>
  <si>
    <t>2062761-1</t>
  </si>
  <si>
    <t>2062761-2</t>
  </si>
  <si>
    <t>2062761-3</t>
  </si>
  <si>
    <t>2062763-1</t>
  </si>
  <si>
    <t>2062763-2</t>
  </si>
  <si>
    <t>2062763-3</t>
  </si>
  <si>
    <t>2062765-1</t>
  </si>
  <si>
    <t>2062765-2</t>
  </si>
  <si>
    <t>2062765-3</t>
  </si>
  <si>
    <t>2062767-1</t>
  </si>
  <si>
    <t>2062767-2</t>
  </si>
  <si>
    <t>2062767-3</t>
  </si>
  <si>
    <t>2062769-1</t>
  </si>
  <si>
    <t>2062769-2</t>
  </si>
  <si>
    <t>2062769-3</t>
  </si>
  <si>
    <t>2062771-1</t>
  </si>
  <si>
    <t>2062771-2</t>
  </si>
  <si>
    <t>2062771-3</t>
  </si>
  <si>
    <t>2062773-1</t>
  </si>
  <si>
    <t>2062773-2</t>
  </si>
  <si>
    <t>2062773-3</t>
  </si>
  <si>
    <t>2062775-1</t>
  </si>
  <si>
    <t>2062775-2</t>
  </si>
  <si>
    <t>2062775-3</t>
  </si>
  <si>
    <t>2062777-1</t>
  </si>
  <si>
    <t>2062777-2</t>
  </si>
  <si>
    <t>2062777-3</t>
  </si>
  <si>
    <t>2062779-1</t>
  </si>
  <si>
    <t>2062779-2</t>
  </si>
  <si>
    <t>2062779-3</t>
  </si>
  <si>
    <t>2062780-2</t>
  </si>
  <si>
    <t>2062780-3</t>
  </si>
  <si>
    <t>2062782-1</t>
  </si>
  <si>
    <t>2062782-2</t>
  </si>
  <si>
    <t>2062784-1</t>
  </si>
  <si>
    <t>2062784-2</t>
  </si>
  <si>
    <t>2062785-1</t>
  </si>
  <si>
    <t>2062785-2</t>
  </si>
  <si>
    <t>2062785-3</t>
  </si>
  <si>
    <t>2002786-1</t>
  </si>
  <si>
    <t>2002786-2</t>
  </si>
  <si>
    <t>2002786-3</t>
  </si>
  <si>
    <t>2062787-1</t>
  </si>
  <si>
    <t>2062787-2</t>
  </si>
  <si>
    <t>2062787-3</t>
  </si>
  <si>
    <t>2062788-1</t>
  </si>
  <si>
    <t>2062788-2</t>
  </si>
  <si>
    <t>2062788-3</t>
  </si>
  <si>
    <t>2062789-1</t>
  </si>
  <si>
    <t>2062789-2</t>
  </si>
  <si>
    <t>2062789-3</t>
  </si>
  <si>
    <t>2062792-1</t>
  </si>
  <si>
    <t>2062792-2</t>
  </si>
  <si>
    <t>2062792-3</t>
  </si>
  <si>
    <t>2062793-1</t>
  </si>
  <si>
    <t>2062793-2</t>
  </si>
  <si>
    <t>2062793-3</t>
  </si>
  <si>
    <t>2062794-1</t>
  </si>
  <si>
    <t>2062794-2</t>
  </si>
  <si>
    <t>2062794-3</t>
  </si>
  <si>
    <t>2062795-1</t>
  </si>
  <si>
    <t>2062795-2</t>
  </si>
  <si>
    <t>2062795-3</t>
  </si>
  <si>
    <t>2002796-1</t>
  </si>
  <si>
    <t>2002796-2</t>
  </si>
  <si>
    <t>2002796-3</t>
  </si>
  <si>
    <t>2062797-1</t>
  </si>
  <si>
    <t>2062797-2</t>
  </si>
  <si>
    <t>2062797-3</t>
  </si>
  <si>
    <t>2062798-1</t>
  </si>
  <si>
    <t>2062798-2</t>
  </si>
  <si>
    <t>2062798-3</t>
  </si>
  <si>
    <t>2062799-1</t>
  </si>
  <si>
    <t>2062799-2</t>
  </si>
  <si>
    <t>2062799-3</t>
  </si>
  <si>
    <t>2062800-1</t>
  </si>
  <si>
    <t>2062800-2</t>
  </si>
  <si>
    <t>2062800-3</t>
  </si>
  <si>
    <t>2062801-1</t>
  </si>
  <si>
    <t>2062801-2</t>
  </si>
  <si>
    <t>2062801-3</t>
  </si>
  <si>
    <t>2062802-1</t>
  </si>
  <si>
    <t>2062802-2</t>
  </si>
  <si>
    <t>2062802-3</t>
  </si>
  <si>
    <t>2062803-1</t>
  </si>
  <si>
    <t>2062803-2</t>
  </si>
  <si>
    <t>2062803-3</t>
  </si>
  <si>
    <t>2050681-1</t>
  </si>
  <si>
    <t>2050681-2</t>
  </si>
  <si>
    <t>2050681-3</t>
  </si>
  <si>
    <t>2050682-1</t>
  </si>
  <si>
    <t>2050682-3</t>
  </si>
  <si>
    <t>2050683-2</t>
  </si>
  <si>
    <t>2050683-3</t>
  </si>
  <si>
    <t>2050684-1</t>
  </si>
  <si>
    <t>2050684-2</t>
  </si>
  <si>
    <t>2050684-3</t>
  </si>
  <si>
    <t>2050685-2</t>
  </si>
  <si>
    <t>2050686-2</t>
  </si>
  <si>
    <t>2050686-3</t>
  </si>
  <si>
    <t>2050688-1</t>
  </si>
  <si>
    <t>2050688-3</t>
  </si>
  <si>
    <t>2002613-2</t>
  </si>
  <si>
    <t>2050689-1</t>
  </si>
  <si>
    <t>2050689-3</t>
  </si>
  <si>
    <t>2050690-1</t>
  </si>
  <si>
    <t>2050690-2</t>
  </si>
  <si>
    <t>2050690-3</t>
  </si>
  <si>
    <t>2050691-1</t>
  </si>
  <si>
    <t>2050691-2</t>
  </si>
  <si>
    <t>2050691-3</t>
  </si>
  <si>
    <t>2050687-1</t>
  </si>
  <si>
    <t>2050687-2</t>
  </si>
  <si>
    <t>2050687-3</t>
  </si>
  <si>
    <t>2050692-1</t>
  </si>
  <si>
    <t>2050692-2</t>
  </si>
  <si>
    <t>2050692-3</t>
  </si>
  <si>
    <t>2050693-1</t>
  </si>
  <si>
    <t>2050693-2</t>
  </si>
  <si>
    <t>2050694-1</t>
  </si>
  <si>
    <t>2050694-2</t>
  </si>
  <si>
    <t>2050695-1</t>
  </si>
  <si>
    <t>2050695-2</t>
  </si>
  <si>
    <t>2050695-3</t>
  </si>
  <si>
    <t>2050696-1</t>
  </si>
  <si>
    <t>2050696-2</t>
  </si>
  <si>
    <t>2050696-3</t>
  </si>
  <si>
    <t>2050697-1</t>
  </si>
  <si>
    <t>2050697-2</t>
  </si>
  <si>
    <t>2050697-3</t>
  </si>
  <si>
    <t>2050698-1</t>
  </si>
  <si>
    <t>2050698-2</t>
  </si>
  <si>
    <t>2050698-3</t>
  </si>
  <si>
    <t>2050699-1</t>
  </si>
  <si>
    <t>2050699-3</t>
  </si>
  <si>
    <t>2050700-1</t>
  </si>
  <si>
    <t>2050700-2</t>
  </si>
  <si>
    <t>2050700-3</t>
  </si>
  <si>
    <t>2050701-1</t>
  </si>
  <si>
    <t>2050701-2</t>
  </si>
  <si>
    <t>2050701-3</t>
  </si>
  <si>
    <t>2050686-1</t>
  </si>
  <si>
    <t>2050702-1</t>
  </si>
  <si>
    <t>2050702-2</t>
  </si>
  <si>
    <t>2050702-3</t>
  </si>
  <si>
    <t>2062861-1</t>
  </si>
  <si>
    <t>2062861-2</t>
  </si>
  <si>
    <t>2062859-1</t>
  </si>
  <si>
    <t>2062859-2</t>
  </si>
  <si>
    <t>2062859-3</t>
  </si>
  <si>
    <t>2062863-1</t>
  </si>
  <si>
    <t>2062865-1</t>
  </si>
  <si>
    <t>2062865-2</t>
  </si>
  <si>
    <t>2062867-1</t>
  </si>
  <si>
    <t>2062867-2</t>
  </si>
  <si>
    <t>2062867-3</t>
  </si>
  <si>
    <t>2062869-3</t>
  </si>
  <si>
    <t>2062872-2</t>
  </si>
  <si>
    <t>2062872-3</t>
  </si>
  <si>
    <t>2062874-1</t>
  </si>
  <si>
    <t>2062874-2</t>
  </si>
  <si>
    <t>2062874-3</t>
  </si>
  <si>
    <t>2062876-2</t>
  </si>
  <si>
    <t>2062878-1</t>
  </si>
  <si>
    <t>2062878-2</t>
  </si>
  <si>
    <t>2062878-3</t>
  </si>
  <si>
    <t>2062880-1</t>
  </si>
  <si>
    <t>2062880-2</t>
  </si>
  <si>
    <t>2062880-3</t>
  </si>
  <si>
    <t>2062884-1</t>
  </si>
  <si>
    <t>2062884-2</t>
  </si>
  <si>
    <t>2062884-3</t>
  </si>
  <si>
    <t>2062886-1</t>
  </si>
  <si>
    <t>2062886-2</t>
  </si>
  <si>
    <t>2062886-3</t>
  </si>
  <si>
    <t>2062888-3</t>
  </si>
  <si>
    <t>2050704-1</t>
  </si>
  <si>
    <t>2050704-2</t>
  </si>
  <si>
    <t>2050704-3</t>
  </si>
  <si>
    <t>2050703-1</t>
  </si>
  <si>
    <t>2050703-2</t>
  </si>
  <si>
    <t>2050703-3</t>
  </si>
  <si>
    <t>2050705-3</t>
  </si>
  <si>
    <t>2050706-1</t>
  </si>
  <si>
    <t>2050706-3</t>
  </si>
  <si>
    <t>2062895-1</t>
  </si>
  <si>
    <t>2062895-2</t>
  </si>
  <si>
    <t>2062895-3</t>
  </si>
  <si>
    <t>2062897-1</t>
  </si>
  <si>
    <t>2062897-2</t>
  </si>
  <si>
    <t>2062898-1</t>
  </si>
  <si>
    <t>2062898-2</t>
  </si>
  <si>
    <t>2062898-3</t>
  </si>
  <si>
    <t>2062900-2</t>
  </si>
  <si>
    <t>2062900-3</t>
  </si>
  <si>
    <t>2062901-1</t>
  </si>
  <si>
    <t>2062901-2</t>
  </si>
  <si>
    <t>2062901-3</t>
  </si>
  <si>
    <t>2062902-1</t>
  </si>
  <si>
    <t>2062902-2</t>
  </si>
  <si>
    <t>2062902-3</t>
  </si>
  <si>
    <t>2062904-2</t>
  </si>
  <si>
    <t>2062904-3</t>
  </si>
  <si>
    <t>2062906-1</t>
  </si>
  <si>
    <t>2062906-2</t>
  </si>
  <si>
    <t>2062906-3</t>
  </si>
  <si>
    <t>2062908-1</t>
  </si>
  <si>
    <t>2062908-2</t>
  </si>
  <si>
    <t>2062908-3</t>
  </si>
  <si>
    <t>2062910-1</t>
  </si>
  <si>
    <t>2062910-2</t>
  </si>
  <si>
    <t>2062910-3</t>
  </si>
  <si>
    <t>2050708-1</t>
  </si>
  <si>
    <t>2050708-2</t>
  </si>
  <si>
    <t>2050708-3</t>
  </si>
  <si>
    <t>2062912-1</t>
  </si>
  <si>
    <t>2062912-2</t>
  </si>
  <si>
    <t>2062912-3</t>
  </si>
  <si>
    <t>2063315-1</t>
  </si>
  <si>
    <t>2063315-2</t>
  </si>
  <si>
    <t>2063315-3</t>
  </si>
  <si>
    <t>2063317-1</t>
  </si>
  <si>
    <t>2063317-2</t>
  </si>
  <si>
    <t>2063317-3</t>
  </si>
  <si>
    <t>2063320-1</t>
  </si>
  <si>
    <t>2063320-2</t>
  </si>
  <si>
    <t>2063320-3</t>
  </si>
  <si>
    <t>2063322-1</t>
  </si>
  <si>
    <t>2063322-2</t>
  </si>
  <si>
    <t>2063323-1</t>
  </si>
  <si>
    <t>2063323-2</t>
  </si>
  <si>
    <t>2063325-1</t>
  </si>
  <si>
    <t>2063325-2</t>
  </si>
  <si>
    <t>2063325-3</t>
  </si>
  <si>
    <t>2050771-2</t>
  </si>
  <si>
    <t>2050772-2</t>
  </si>
  <si>
    <t>2003073-1</t>
  </si>
  <si>
    <t>2003073-2</t>
  </si>
  <si>
    <t>2003073-3</t>
  </si>
  <si>
    <t>2063335-2</t>
  </si>
  <si>
    <t>2063335-3</t>
  </si>
  <si>
    <t>2063339-1</t>
  </si>
  <si>
    <t>2063339-2</t>
  </si>
  <si>
    <t>2063339-3</t>
  </si>
  <si>
    <t>2063337-1</t>
  </si>
  <si>
    <t>2063337-2</t>
  </si>
  <si>
    <t>2063337-3</t>
  </si>
  <si>
    <t>2063341-2</t>
  </si>
  <si>
    <t>2063345-2</t>
  </si>
  <si>
    <t>2063349-2</t>
  </si>
  <si>
    <t>2063351-1</t>
  </si>
  <si>
    <t>2063351-2</t>
  </si>
  <si>
    <t>2063351-3</t>
  </si>
  <si>
    <t>2063356-1</t>
  </si>
  <si>
    <t>2063356-2</t>
  </si>
  <si>
    <t>2063356-3</t>
  </si>
  <si>
    <t>2063358-1</t>
  </si>
  <si>
    <t>2063358-2</t>
  </si>
  <si>
    <t>2063358-3</t>
  </si>
  <si>
    <t>2063360-1</t>
  </si>
  <si>
    <t>2063360-2</t>
  </si>
  <si>
    <t>2063360-3</t>
  </si>
  <si>
    <t>2063362-1</t>
  </si>
  <si>
    <t>2063362-2</t>
  </si>
  <si>
    <t>2063362-3</t>
  </si>
  <si>
    <t>2063364-1</t>
  </si>
  <si>
    <t>2063364-2</t>
  </si>
  <si>
    <t>2063364-3</t>
  </si>
  <si>
    <t>2063367-1</t>
  </si>
  <si>
    <t>2063367-2</t>
  </si>
  <si>
    <t>2063367-3</t>
  </si>
  <si>
    <t>2063369-1</t>
  </si>
  <si>
    <t>2063369-2</t>
  </si>
  <si>
    <t>2063371-1</t>
  </si>
  <si>
    <t>2063371-2</t>
  </si>
  <si>
    <t>2063371-3</t>
  </si>
  <si>
    <t>2063373-2</t>
  </si>
  <si>
    <t>2003040-2</t>
  </si>
  <si>
    <t>2063377-1</t>
  </si>
  <si>
    <t>2063377-2</t>
  </si>
  <si>
    <t>2063379-1</t>
  </si>
  <si>
    <t>2063379-2</t>
  </si>
  <si>
    <t>2063379-3</t>
  </si>
  <si>
    <t>2063381-2</t>
  </si>
  <si>
    <t>2063384-1</t>
  </si>
  <si>
    <t>2063384-2</t>
  </si>
  <si>
    <t>2063386-3</t>
  </si>
  <si>
    <t>2063390-1</t>
  </si>
  <si>
    <t>2063390-2</t>
  </si>
  <si>
    <t>2063390-3</t>
  </si>
  <si>
    <t>2063392-2</t>
  </si>
  <si>
    <t>2063394-1</t>
  </si>
  <si>
    <t>2063394-2</t>
  </si>
  <si>
    <t>2063394-3</t>
  </si>
  <si>
    <t>2063396-1</t>
  </si>
  <si>
    <t>2063396-2</t>
  </si>
  <si>
    <t>2050777-1</t>
  </si>
  <si>
    <t>Ст3сп А500</t>
  </si>
  <si>
    <t>2050777-2</t>
  </si>
  <si>
    <t>2050777-3</t>
  </si>
  <si>
    <t>2050778-1</t>
  </si>
  <si>
    <t>2050778-3</t>
  </si>
  <si>
    <t>2050779-1</t>
  </si>
  <si>
    <t>2050779-2</t>
  </si>
  <si>
    <t>2050779-3</t>
  </si>
  <si>
    <t>2050780-1</t>
  </si>
  <si>
    <t>2050780-2</t>
  </si>
  <si>
    <t>2050780-3</t>
  </si>
  <si>
    <t>2003352-1</t>
  </si>
  <si>
    <t>2003352-2</t>
  </si>
  <si>
    <t>2003352-3</t>
  </si>
  <si>
    <t>2050782-1</t>
  </si>
  <si>
    <t>2050782-2</t>
  </si>
  <si>
    <t>2050782-3</t>
  </si>
  <si>
    <t>2050791-1</t>
  </si>
  <si>
    <t>2050791-2</t>
  </si>
  <si>
    <t>2050792-1</t>
  </si>
  <si>
    <t>2050793-1</t>
  </si>
  <si>
    <t>2050793-2</t>
  </si>
  <si>
    <t>2050794-1</t>
  </si>
  <si>
    <t>2050794-2</t>
  </si>
  <si>
    <t>2050796-1</t>
  </si>
  <si>
    <t>2003120-1</t>
  </si>
  <si>
    <t>2003120-2</t>
  </si>
  <si>
    <t>2050797-1</t>
  </si>
  <si>
    <t>2050797-1 повтор</t>
  </si>
  <si>
    <t>2050797-2 повтор</t>
  </si>
  <si>
    <t>2050801-1</t>
  </si>
  <si>
    <t>2050802-1</t>
  </si>
  <si>
    <t>2050802-2</t>
  </si>
  <si>
    <t>2050803-1</t>
  </si>
  <si>
    <t>2050803-2</t>
  </si>
  <si>
    <t>2050804-1</t>
  </si>
  <si>
    <t>2063491-1</t>
  </si>
  <si>
    <t>2063491-2</t>
  </si>
  <si>
    <t>2063493-1</t>
  </si>
  <si>
    <t>2063493-2</t>
  </si>
  <si>
    <t>2050806-1</t>
  </si>
  <si>
    <t>2050806-2</t>
  </si>
  <si>
    <t>2050807-1</t>
  </si>
  <si>
    <t>2050807-2</t>
  </si>
  <si>
    <t>2050810</t>
  </si>
  <si>
    <t>2050811</t>
  </si>
  <si>
    <t>2050812</t>
  </si>
  <si>
    <t>2050813</t>
  </si>
  <si>
    <t>2050814</t>
  </si>
  <si>
    <t>2050815</t>
  </si>
  <si>
    <t>2050824</t>
  </si>
  <si>
    <t>2050820</t>
  </si>
  <si>
    <t>2050821</t>
  </si>
  <si>
    <t>2050822</t>
  </si>
  <si>
    <t>2050823</t>
  </si>
  <si>
    <t>2050825</t>
  </si>
  <si>
    <t>2050826</t>
  </si>
  <si>
    <t>2050827</t>
  </si>
  <si>
    <t>2050828</t>
  </si>
  <si>
    <t>2050829</t>
  </si>
  <si>
    <t>2050830</t>
  </si>
  <si>
    <t>2050831</t>
  </si>
  <si>
    <t>2050832</t>
  </si>
  <si>
    <t>2073077</t>
  </si>
  <si>
    <t>2072470</t>
  </si>
  <si>
    <t>2072700</t>
  </si>
  <si>
    <t>2003461</t>
  </si>
  <si>
    <t>2072731</t>
  </si>
  <si>
    <t>2003467</t>
  </si>
  <si>
    <t>2003470</t>
  </si>
  <si>
    <t>2003462</t>
  </si>
  <si>
    <t>2003460</t>
  </si>
  <si>
    <t>2003471</t>
  </si>
  <si>
    <t>2072404</t>
  </si>
  <si>
    <t>2003468</t>
  </si>
  <si>
    <t>2073487</t>
  </si>
  <si>
    <t>2003465</t>
  </si>
  <si>
    <t>2003464</t>
  </si>
  <si>
    <t>2003466</t>
  </si>
  <si>
    <t>2003469</t>
  </si>
  <si>
    <t>2072403</t>
  </si>
  <si>
    <t>2003463</t>
  </si>
  <si>
    <t>2003277</t>
  </si>
  <si>
    <t>2003275</t>
  </si>
  <si>
    <t>2003272</t>
  </si>
  <si>
    <t>2003273</t>
  </si>
  <si>
    <t>2003274</t>
  </si>
  <si>
    <t>2003271</t>
  </si>
  <si>
    <t>2003276</t>
  </si>
  <si>
    <t>2003278</t>
  </si>
  <si>
    <t>2073278</t>
  </si>
  <si>
    <t>2003270</t>
  </si>
  <si>
    <t>2003459</t>
  </si>
  <si>
    <t>2003458</t>
  </si>
  <si>
    <t>2003291</t>
  </si>
  <si>
    <t>2003290</t>
  </si>
  <si>
    <t>2003289</t>
  </si>
  <si>
    <t>2003288</t>
  </si>
  <si>
    <t>2003287</t>
  </si>
  <si>
    <t>2003286</t>
  </si>
  <si>
    <t>2003285</t>
  </si>
  <si>
    <t>2003284</t>
  </si>
  <si>
    <t>2003283</t>
  </si>
  <si>
    <t>2003282</t>
  </si>
  <si>
    <t>2003281</t>
  </si>
  <si>
    <t>2003280</t>
  </si>
  <si>
    <t>2003279</t>
  </si>
  <si>
    <t>2073279</t>
  </si>
  <si>
    <t>2072699</t>
  </si>
  <si>
    <t>2063852-1</t>
  </si>
  <si>
    <t>2063852-3</t>
  </si>
  <si>
    <t>2063854-1</t>
  </si>
  <si>
    <t>2063854-2</t>
  </si>
  <si>
    <t>2063854-3</t>
  </si>
  <si>
    <t>2050909-1</t>
  </si>
  <si>
    <t>2050909-2</t>
  </si>
  <si>
    <t>2050909-3</t>
  </si>
  <si>
    <t>2063858-1</t>
  </si>
  <si>
    <t>2063858-2</t>
  </si>
  <si>
    <t>2063858-3</t>
  </si>
  <si>
    <t>2063860-1</t>
  </si>
  <si>
    <t>2063860-2</t>
  </si>
  <si>
    <t>2063860-3</t>
  </si>
  <si>
    <t>2003862-1</t>
  </si>
  <si>
    <t>2003862-2</t>
  </si>
  <si>
    <t>2003862-3</t>
  </si>
  <si>
    <t>2063863-1</t>
  </si>
  <si>
    <t>2063863-2</t>
  </si>
  <si>
    <t>2063863-3</t>
  </si>
  <si>
    <t>2063865-1</t>
  </si>
  <si>
    <t>2063865-2</t>
  </si>
  <si>
    <t>2063865-3</t>
  </si>
  <si>
    <t>2063867-1</t>
  </si>
  <si>
    <t>2063867-2</t>
  </si>
  <si>
    <t>2063867-3</t>
  </si>
  <si>
    <t>2063869-1</t>
  </si>
  <si>
    <t>2063869-2</t>
  </si>
  <si>
    <t>2063869-3</t>
  </si>
  <si>
    <t>2063871-1</t>
  </si>
  <si>
    <t>2063871-2</t>
  </si>
  <si>
    <t>2063871-3</t>
  </si>
  <si>
    <t>2063873-1</t>
  </si>
  <si>
    <t>2063873-2</t>
  </si>
  <si>
    <t>2063873-3</t>
  </si>
  <si>
    <t>2063875-1</t>
  </si>
  <si>
    <t>2063875-2</t>
  </si>
  <si>
    <t>2063875-3</t>
  </si>
  <si>
    <t>2063877-1</t>
  </si>
  <si>
    <t>2063877-2</t>
  </si>
  <si>
    <t>2063877-3</t>
  </si>
  <si>
    <t>2050910-1</t>
  </si>
  <si>
    <t>2050910-2</t>
  </si>
  <si>
    <t>2050910-3</t>
  </si>
  <si>
    <t>2063879-1</t>
  </si>
  <si>
    <t>2063879-2</t>
  </si>
  <si>
    <t>2063879-3</t>
  </si>
  <si>
    <t>2063881-1</t>
  </si>
  <si>
    <t>2063881-2</t>
  </si>
  <si>
    <t>2063881-3</t>
  </si>
  <si>
    <t>2063883-1</t>
  </si>
  <si>
    <t>2063883-2</t>
  </si>
  <si>
    <t>2063883-3</t>
  </si>
  <si>
    <t>2063885-1</t>
  </si>
  <si>
    <t>2063885-2</t>
  </si>
  <si>
    <t>2063887-1</t>
  </si>
  <si>
    <t>2063887-2</t>
  </si>
  <si>
    <t>2063887-3</t>
  </si>
  <si>
    <t>2063889-1</t>
  </si>
  <si>
    <t>2063889-2</t>
  </si>
  <si>
    <t>2063889-3</t>
  </si>
  <si>
    <t>2063891-1</t>
  </si>
  <si>
    <t>2063891-2</t>
  </si>
  <si>
    <t>2063891-3</t>
  </si>
  <si>
    <t>2063893-1</t>
  </si>
  <si>
    <t>2063893-2</t>
  </si>
  <si>
    <t>2063893-3</t>
  </si>
  <si>
    <t>2063895-1</t>
  </si>
  <si>
    <t>2063895-2</t>
  </si>
  <si>
    <t>2063897-2</t>
  </si>
  <si>
    <t>2063897-3</t>
  </si>
  <si>
    <t>2063899-1</t>
  </si>
  <si>
    <t>2063899-3</t>
  </si>
  <si>
    <t>2063901-2</t>
  </si>
  <si>
    <t>2063901-3</t>
  </si>
  <si>
    <t>2063903-2</t>
  </si>
  <si>
    <t>2063903-3</t>
  </si>
  <si>
    <t>2063905-1</t>
  </si>
  <si>
    <t>2063905-2</t>
  </si>
  <si>
    <t>2063905-3</t>
  </si>
  <si>
    <t>2063907-2</t>
  </si>
  <si>
    <t>2063907-3</t>
  </si>
  <si>
    <t>2063909-1</t>
  </si>
  <si>
    <t>2063909-2</t>
  </si>
  <si>
    <t>2063909-3</t>
  </si>
  <si>
    <t>2063911-1</t>
  </si>
  <si>
    <t>2063911-2</t>
  </si>
  <si>
    <t>2063911-3</t>
  </si>
  <si>
    <t>2063913-1</t>
  </si>
  <si>
    <t>2063913-2</t>
  </si>
  <si>
    <t>2063913-3</t>
  </si>
  <si>
    <t>2063915-1</t>
  </si>
  <si>
    <t>2063915-2</t>
  </si>
  <si>
    <t>2063915-3</t>
  </si>
  <si>
    <t>2063917-1</t>
  </si>
  <si>
    <t>2063917-2</t>
  </si>
  <si>
    <t>2063917-3</t>
  </si>
  <si>
    <t>2063919-1</t>
  </si>
  <si>
    <t>2063919-2</t>
  </si>
  <si>
    <t>2063919-3</t>
  </si>
  <si>
    <t>2063922-1</t>
  </si>
  <si>
    <t>2063922-2</t>
  </si>
  <si>
    <t>2063922-3</t>
  </si>
  <si>
    <t>2063924-1</t>
  </si>
  <si>
    <t>2063924-2</t>
  </si>
  <si>
    <t>2063924-3</t>
  </si>
  <si>
    <t>2063926-2</t>
  </si>
  <si>
    <t>2063926-3</t>
  </si>
  <si>
    <t>2063928-1</t>
  </si>
  <si>
    <t>2063928-2</t>
  </si>
  <si>
    <t>2063928-3</t>
  </si>
  <si>
    <t>2063930-1</t>
  </si>
  <si>
    <t>2063930-2</t>
  </si>
  <si>
    <t>2063930-3</t>
  </si>
  <si>
    <t>2063932-1</t>
  </si>
  <si>
    <t>2063932-2</t>
  </si>
  <si>
    <t>2063932-3</t>
  </si>
  <si>
    <t>2050911-1</t>
  </si>
  <si>
    <t>2050911-2</t>
  </si>
  <si>
    <t>2063933-1</t>
  </si>
  <si>
    <t>2063933-2</t>
  </si>
  <si>
    <t>2063933-3</t>
  </si>
  <si>
    <t>2063934-1</t>
  </si>
  <si>
    <t>2063934-3</t>
  </si>
  <si>
    <t>2063936-2</t>
  </si>
  <si>
    <t>2063936-3</t>
  </si>
  <si>
    <t>2063938-1</t>
  </si>
  <si>
    <t>2063938-2</t>
  </si>
  <si>
    <t>2063938-3</t>
  </si>
  <si>
    <t>2063940-2</t>
  </si>
  <si>
    <t>2063940-3</t>
  </si>
  <si>
    <t>2063942-2</t>
  </si>
  <si>
    <t>2063942-3</t>
  </si>
  <si>
    <t>2063944-1</t>
  </si>
  <si>
    <t>2063944-2</t>
  </si>
  <si>
    <t>2063944-3</t>
  </si>
  <si>
    <t>2063946-1</t>
  </si>
  <si>
    <t>2063946-2</t>
  </si>
  <si>
    <t>2063946-3</t>
  </si>
  <si>
    <t>2063948-1</t>
  </si>
  <si>
    <t>2063948-2</t>
  </si>
  <si>
    <t>2063950-1</t>
  </si>
  <si>
    <t>2063950-2</t>
  </si>
  <si>
    <t>2063952-1</t>
  </si>
  <si>
    <t>2063952-2</t>
  </si>
  <si>
    <t>2063952-3</t>
  </si>
  <si>
    <t>2063954-2</t>
  </si>
  <si>
    <t>2063954-3</t>
  </si>
  <si>
    <t>2063956-1</t>
  </si>
  <si>
    <t>2063956-2</t>
  </si>
  <si>
    <t>2063956-3</t>
  </si>
  <si>
    <t>2063958-1</t>
  </si>
  <si>
    <t>2063958-2</t>
  </si>
  <si>
    <t>2063958-3</t>
  </si>
  <si>
    <t>2063960-1</t>
  </si>
  <si>
    <t>2063960-2</t>
  </si>
  <si>
    <t>2063960-3</t>
  </si>
  <si>
    <t>2063974-1</t>
  </si>
  <si>
    <t>2063974-2</t>
  </si>
  <si>
    <t>2063974-3</t>
  </si>
  <si>
    <t>2063976-1</t>
  </si>
  <si>
    <t>2063976-2</t>
  </si>
  <si>
    <t>2063976-3</t>
  </si>
  <si>
    <t>2063978-1</t>
  </si>
  <si>
    <t>2063978-2</t>
  </si>
  <si>
    <t>2063978-3</t>
  </si>
  <si>
    <t>2063980-2</t>
  </si>
  <si>
    <t>2063980-3</t>
  </si>
  <si>
    <t>2063982-1</t>
  </si>
  <si>
    <t>2063982-2</t>
  </si>
  <si>
    <t>2063982-3</t>
  </si>
  <si>
    <t>2063983-1</t>
  </si>
  <si>
    <t>2063983-2</t>
  </si>
  <si>
    <t>2063983-3</t>
  </si>
  <si>
    <t>2063985-1</t>
  </si>
  <si>
    <t>2063985-2</t>
  </si>
  <si>
    <t>2063985-3</t>
  </si>
  <si>
    <t>2063986-1</t>
  </si>
  <si>
    <t>2063986-2</t>
  </si>
  <si>
    <t>2063986-3</t>
  </si>
  <si>
    <t>2063987-1</t>
  </si>
  <si>
    <t>2063987-2</t>
  </si>
  <si>
    <t>2063987-3</t>
  </si>
  <si>
    <t>2063988-1</t>
  </si>
  <si>
    <t>2063988-2</t>
  </si>
  <si>
    <t>2063988-3</t>
  </si>
  <si>
    <t>2063989-1</t>
  </si>
  <si>
    <t>2063989-2</t>
  </si>
  <si>
    <t>2063989-3</t>
  </si>
  <si>
    <t>2063990-1</t>
  </si>
  <si>
    <t>2063990-2</t>
  </si>
  <si>
    <t>2063990-3</t>
  </si>
  <si>
    <t>2050917-1</t>
  </si>
  <si>
    <t>2050917-2</t>
  </si>
  <si>
    <t>2050917-3</t>
  </si>
  <si>
    <t>2063992-2</t>
  </si>
  <si>
    <t>2063992-3</t>
  </si>
  <si>
    <t>2063993-1</t>
  </si>
  <si>
    <t>2063993-2</t>
  </si>
  <si>
    <t>2063993-3</t>
  </si>
  <si>
    <t>2063995-1</t>
  </si>
  <si>
    <t>2063995-2</t>
  </si>
  <si>
    <t>2063995-3</t>
  </si>
  <si>
    <t>2063997-1</t>
  </si>
  <si>
    <t>2063997-2</t>
  </si>
  <si>
    <t>2063997-3</t>
  </si>
  <si>
    <t>2063998-1</t>
  </si>
  <si>
    <t>2063998-2</t>
  </si>
  <si>
    <t>2063998-3</t>
  </si>
  <si>
    <t>2064001-1</t>
  </si>
  <si>
    <t>2064001-2</t>
  </si>
  <si>
    <t>2064001-3</t>
  </si>
  <si>
    <t>2064002-1</t>
  </si>
  <si>
    <t>2064002-2</t>
  </si>
  <si>
    <t>2064002-3</t>
  </si>
  <si>
    <t>2064003-3</t>
  </si>
  <si>
    <t>2064004-1</t>
  </si>
  <si>
    <t>2064004-2</t>
  </si>
  <si>
    <t>2064004-3</t>
  </si>
  <si>
    <t>2050918-1</t>
  </si>
  <si>
    <t>2050918-2</t>
  </si>
  <si>
    <t>2050918-3</t>
  </si>
  <si>
    <t>2064005-1</t>
  </si>
  <si>
    <t>2064005-2</t>
  </si>
  <si>
    <t>2064005-3</t>
  </si>
  <si>
    <t>2064006-2</t>
  </si>
  <si>
    <t>2064008-3</t>
  </si>
  <si>
    <t>2064010-1</t>
  </si>
  <si>
    <t>2064010-2</t>
  </si>
  <si>
    <t>2064010-3</t>
  </si>
  <si>
    <t>2064012-1</t>
  </si>
  <si>
    <t>2064012-2</t>
  </si>
  <si>
    <t>2064012-3</t>
  </si>
  <si>
    <t>2064014-1</t>
  </si>
  <si>
    <t>2064014-2</t>
  </si>
  <si>
    <t>2064014-3</t>
  </si>
  <si>
    <t>2064016-1</t>
  </si>
  <si>
    <t>2064016-2</t>
  </si>
  <si>
    <t>2064019-2</t>
  </si>
  <si>
    <t>2050920-1</t>
  </si>
  <si>
    <t>2050920-2</t>
  </si>
  <si>
    <t>2050921-1</t>
  </si>
  <si>
    <t>2050921-2</t>
  </si>
  <si>
    <t>2050921-3</t>
  </si>
  <si>
    <t>2050922-1</t>
  </si>
  <si>
    <t>2050922-2</t>
  </si>
  <si>
    <t>2050922-3</t>
  </si>
  <si>
    <t>2050923-1</t>
  </si>
  <si>
    <t>2050923-2</t>
  </si>
  <si>
    <t>2050923-3</t>
  </si>
  <si>
    <t>2050924-1</t>
  </si>
  <si>
    <t>2050924-2</t>
  </si>
  <si>
    <t>2050924-3</t>
  </si>
  <si>
    <t>2050925-1</t>
  </si>
  <si>
    <t>2050925-2</t>
  </si>
  <si>
    <t>2050925-3</t>
  </si>
  <si>
    <t>2050926-1</t>
  </si>
  <si>
    <t>2050926-2</t>
  </si>
  <si>
    <t>2050926-3</t>
  </si>
  <si>
    <t>2050927-1</t>
  </si>
  <si>
    <t>2050927-2</t>
  </si>
  <si>
    <t>2050927-3</t>
  </si>
  <si>
    <t>2050928-1</t>
  </si>
  <si>
    <t>2050928-2</t>
  </si>
  <si>
    <t>2050928-3</t>
  </si>
  <si>
    <t>2050929-1</t>
  </si>
  <si>
    <t>2050929-2</t>
  </si>
  <si>
    <t>2050929-3</t>
  </si>
  <si>
    <t>2050930-1</t>
  </si>
  <si>
    <t>2050930-3</t>
  </si>
  <si>
    <t>2050931-1</t>
  </si>
  <si>
    <t>2050931-2</t>
  </si>
  <si>
    <t>2050931-3</t>
  </si>
  <si>
    <t>2050932-1</t>
  </si>
  <si>
    <t>2050932-2</t>
  </si>
  <si>
    <t>2050932-3</t>
  </si>
  <si>
    <t>2050934-1</t>
  </si>
  <si>
    <t>2050934-2</t>
  </si>
  <si>
    <t>2050934-3</t>
  </si>
  <si>
    <t>2050935-1</t>
  </si>
  <si>
    <t>2050935-2</t>
  </si>
  <si>
    <t>2050935-3</t>
  </si>
  <si>
    <t>2050936-1</t>
  </si>
  <si>
    <t>2050936-2</t>
  </si>
  <si>
    <t>2050936-3</t>
  </si>
  <si>
    <t>2050937-1</t>
  </si>
  <si>
    <t>2050937-2</t>
  </si>
  <si>
    <t>2050937-3</t>
  </si>
  <si>
    <t>2064070-1</t>
  </si>
  <si>
    <t>2064070-2</t>
  </si>
  <si>
    <t>2064072-2</t>
  </si>
  <si>
    <t>2064075-1</t>
  </si>
  <si>
    <t>2064077-2</t>
  </si>
  <si>
    <t>2064081-1</t>
  </si>
  <si>
    <t>2064081-2</t>
  </si>
  <si>
    <t>2064083-2</t>
  </si>
  <si>
    <t>2064085-1</t>
  </si>
  <si>
    <t>2064085-2</t>
  </si>
  <si>
    <t>2064089-1</t>
  </si>
  <si>
    <t>2064089-2</t>
  </si>
  <si>
    <t>2064091-1</t>
  </si>
  <si>
    <t>2064108-2</t>
  </si>
  <si>
    <t>2064112-1</t>
  </si>
  <si>
    <t>2064114-1</t>
  </si>
  <si>
    <t>2064116-1</t>
  </si>
  <si>
    <t>2064118-1</t>
  </si>
  <si>
    <t>2064118-2</t>
  </si>
  <si>
    <t>2064120-1</t>
  </si>
  <si>
    <t>2064122-2</t>
  </si>
  <si>
    <t>2064126-1</t>
  </si>
  <si>
    <t>2064126-2</t>
  </si>
  <si>
    <t>2064128-1</t>
  </si>
  <si>
    <t>2050948</t>
  </si>
  <si>
    <t>2004103</t>
  </si>
  <si>
    <t>2064148</t>
  </si>
  <si>
    <t>2064150</t>
  </si>
  <si>
    <t>2064153</t>
  </si>
  <si>
    <t>2004157</t>
  </si>
  <si>
    <t>2064165</t>
  </si>
  <si>
    <t>2064168</t>
  </si>
  <si>
    <t>2064171</t>
  </si>
  <si>
    <t>2064173</t>
  </si>
  <si>
    <t>2064175</t>
  </si>
  <si>
    <t>2064180</t>
  </si>
  <si>
    <t>2050955</t>
  </si>
  <si>
    <t>2050956</t>
  </si>
  <si>
    <t>2050952</t>
  </si>
  <si>
    <t>2050953</t>
  </si>
  <si>
    <t>2050957</t>
  </si>
  <si>
    <t>2050958</t>
  </si>
  <si>
    <t>2050959</t>
  </si>
  <si>
    <t>2050960</t>
  </si>
  <si>
    <t>2050961</t>
  </si>
  <si>
    <t>2003267</t>
  </si>
  <si>
    <t>2050962</t>
  </si>
  <si>
    <t>2050963</t>
  </si>
  <si>
    <t>2074190</t>
  </si>
  <si>
    <t>2064217-1</t>
  </si>
  <si>
    <t>2064217-2</t>
  </si>
  <si>
    <t>2064217-3</t>
  </si>
  <si>
    <t>2064219-1</t>
  </si>
  <si>
    <t>2064219-2</t>
  </si>
  <si>
    <t>2064219-3</t>
  </si>
  <si>
    <t>2064221-2</t>
  </si>
  <si>
    <t>2064223-1</t>
  </si>
  <si>
    <t>2064223-2</t>
  </si>
  <si>
    <t>2064223-3</t>
  </si>
  <si>
    <t>2064225-1</t>
  </si>
  <si>
    <t>2064225-2</t>
  </si>
  <si>
    <t>2064225-3</t>
  </si>
  <si>
    <t>2064227-1</t>
  </si>
  <si>
    <t>2064227-2</t>
  </si>
  <si>
    <t>2064227-3</t>
  </si>
  <si>
    <t>2004152</t>
  </si>
  <si>
    <t>2004151</t>
  </si>
  <si>
    <t>2004174</t>
  </si>
  <si>
    <t>2004177</t>
  </si>
  <si>
    <t>2064229-1</t>
  </si>
  <si>
    <t>2064229-2</t>
  </si>
  <si>
    <t>2004150</t>
  </si>
  <si>
    <t>2064229-3</t>
  </si>
  <si>
    <t>2004179</t>
  </si>
  <si>
    <t>2004173</t>
  </si>
  <si>
    <t>2004175</t>
  </si>
  <si>
    <t>2004178</t>
  </si>
  <si>
    <t>2064231-1</t>
  </si>
  <si>
    <t>2004148</t>
  </si>
  <si>
    <t>2064231-3</t>
  </si>
  <si>
    <t>2004147</t>
  </si>
  <si>
    <t>2064233-2</t>
  </si>
  <si>
    <t>2064235-1</t>
  </si>
  <si>
    <t>2064235-2</t>
  </si>
  <si>
    <t>2064235-3</t>
  </si>
  <si>
    <t>2064237-2</t>
  </si>
  <si>
    <t>2064237-3</t>
  </si>
  <si>
    <t>2064239-2</t>
  </si>
  <si>
    <t>2064241-1</t>
  </si>
  <si>
    <t>2064243-1</t>
  </si>
  <si>
    <t>2064247-1</t>
  </si>
  <si>
    <t>2064247-2</t>
  </si>
  <si>
    <t>2064247-3</t>
  </si>
  <si>
    <t>2050964-1</t>
  </si>
  <si>
    <t>2050964-2</t>
  </si>
  <si>
    <t>2050964-3</t>
  </si>
  <si>
    <t>2050965-1</t>
  </si>
  <si>
    <t>2050965-2</t>
  </si>
  <si>
    <t>2050965-3</t>
  </si>
  <si>
    <t>2050966-1</t>
  </si>
  <si>
    <t>2050966-2</t>
  </si>
  <si>
    <t>2050966-3</t>
  </si>
  <si>
    <t>2064260-1</t>
  </si>
  <si>
    <t>2064260-2</t>
  </si>
  <si>
    <t>2050967-3</t>
  </si>
  <si>
    <t>2050968-1</t>
  </si>
  <si>
    <t>2050969-1</t>
  </si>
  <si>
    <t>2050969-2</t>
  </si>
  <si>
    <t>2050969-3</t>
  </si>
  <si>
    <t>2050970-2</t>
  </si>
  <si>
    <t>2050972-1</t>
  </si>
  <si>
    <t>2050972-2</t>
  </si>
  <si>
    <t>2050973-1</t>
  </si>
  <si>
    <t>2050974-2</t>
  </si>
  <si>
    <t>2072967</t>
  </si>
  <si>
    <t>2004180</t>
  </si>
  <si>
    <t>2072304</t>
  </si>
  <si>
    <t>2004138</t>
  </si>
  <si>
    <t>2073496</t>
  </si>
  <si>
    <t>2073508</t>
  </si>
  <si>
    <t>2050975-2</t>
  </si>
  <si>
    <t>2050975-3</t>
  </si>
  <si>
    <t>2004144</t>
  </si>
  <si>
    <t>2004137</t>
  </si>
  <si>
    <t>2073507</t>
  </si>
  <si>
    <t>2050976-1</t>
  </si>
  <si>
    <t>2050976-2</t>
  </si>
  <si>
    <t>2050976-3</t>
  </si>
  <si>
    <t>2004145</t>
  </si>
  <si>
    <t>2072303</t>
  </si>
  <si>
    <t>2004146</t>
  </si>
  <si>
    <t>2004143</t>
  </si>
  <si>
    <t>2072961</t>
  </si>
  <si>
    <t>2073495</t>
  </si>
  <si>
    <t>2050977-1</t>
  </si>
  <si>
    <t>2050977-2</t>
  </si>
  <si>
    <t>2050977-3</t>
  </si>
  <si>
    <t>2074181</t>
  </si>
  <si>
    <t>2004169</t>
  </si>
  <si>
    <t>2050978-1</t>
  </si>
  <si>
    <t>2050978-2</t>
  </si>
  <si>
    <t>2050978-3</t>
  </si>
  <si>
    <t>2074180</t>
  </si>
  <si>
    <t>2004176</t>
  </si>
  <si>
    <t>2004171</t>
  </si>
  <si>
    <t>2004170</t>
  </si>
  <si>
    <t>2050979-1</t>
  </si>
  <si>
    <t>2050979-2</t>
  </si>
  <si>
    <t>2004183</t>
  </si>
  <si>
    <t>2004184</t>
  </si>
  <si>
    <t>2003495</t>
  </si>
  <si>
    <t>2004185</t>
  </si>
  <si>
    <t>2073622</t>
  </si>
  <si>
    <t>2004188</t>
  </si>
  <si>
    <t>2004187</t>
  </si>
  <si>
    <t>2004186</t>
  </si>
  <si>
    <t>2004190</t>
  </si>
  <si>
    <t>2004182</t>
  </si>
  <si>
    <t>2004181</t>
  </si>
  <si>
    <t>2073621</t>
  </si>
  <si>
    <t>2050981-2</t>
  </si>
  <si>
    <t>2050982-2</t>
  </si>
  <si>
    <t>2050983-1</t>
  </si>
  <si>
    <t>2050983-2</t>
  </si>
  <si>
    <t>2050983-3</t>
  </si>
  <si>
    <t>2050984-1</t>
  </si>
  <si>
    <t>2050984-3</t>
  </si>
  <si>
    <t>2050985-1</t>
  </si>
  <si>
    <t>2050985-2</t>
  </si>
  <si>
    <t>2050985-3</t>
  </si>
  <si>
    <t>2050986-2</t>
  </si>
  <si>
    <t>2050986-3</t>
  </si>
  <si>
    <t>2050987-2</t>
  </si>
  <si>
    <t>2050988-1</t>
  </si>
  <si>
    <t>2050988-2</t>
  </si>
  <si>
    <t>2050988-3</t>
  </si>
  <si>
    <t>2050989-1</t>
  </si>
  <si>
    <t>2050989-2</t>
  </si>
  <si>
    <t>2004343-1</t>
  </si>
  <si>
    <t>2004343-2</t>
  </si>
  <si>
    <t>2004343-3</t>
  </si>
  <si>
    <t>2050990-1</t>
  </si>
  <si>
    <t>2050990-2</t>
  </si>
  <si>
    <t>2050990-3</t>
  </si>
  <si>
    <t>2050991-1</t>
  </si>
  <si>
    <t>2050991-2</t>
  </si>
  <si>
    <t>2050992-2</t>
  </si>
  <si>
    <t>2050992-3</t>
  </si>
  <si>
    <t>2050993-1</t>
  </si>
  <si>
    <t>2050993-2</t>
  </si>
  <si>
    <t>2050993-3</t>
  </si>
  <si>
    <t>2050994-1</t>
  </si>
  <si>
    <t>2050994-2</t>
  </si>
  <si>
    <t>2050994-3</t>
  </si>
  <si>
    <t>2050995-1</t>
  </si>
  <si>
    <t>2050995-2</t>
  </si>
  <si>
    <t>2050995-3</t>
  </si>
  <si>
    <t>2050996-1</t>
  </si>
  <si>
    <t>2050996-2</t>
  </si>
  <si>
    <t>2050996-3</t>
  </si>
  <si>
    <t>2050997-1</t>
  </si>
  <si>
    <t>2050997-2</t>
  </si>
  <si>
    <t>2050997-3</t>
  </si>
  <si>
    <t>2050998-1</t>
  </si>
  <si>
    <t>2050998-3</t>
  </si>
  <si>
    <t>2050999-1</t>
  </si>
  <si>
    <t>2050999-2</t>
  </si>
  <si>
    <t>2050999-3</t>
  </si>
  <si>
    <t>2051000-1</t>
  </si>
  <si>
    <t>2051000-2</t>
  </si>
  <si>
    <t>2051000-3</t>
  </si>
  <si>
    <t>2051003-1</t>
  </si>
  <si>
    <t>2051004-2</t>
  </si>
  <si>
    <t>2051005-1</t>
  </si>
  <si>
    <t>2051006-2</t>
  </si>
  <si>
    <t>2051006-3</t>
  </si>
  <si>
    <t>2051007-1</t>
  </si>
  <si>
    <t>2051007-2</t>
  </si>
  <si>
    <t>2051007-3</t>
  </si>
  <si>
    <t>2051008-2</t>
  </si>
  <si>
    <t>2051009-1</t>
  </si>
  <si>
    <t>2051009-2</t>
  </si>
  <si>
    <t>2051010-2</t>
  </si>
  <si>
    <t>2051011-3</t>
  </si>
  <si>
    <t>2051012-2</t>
  </si>
  <si>
    <t>2051013-1</t>
  </si>
  <si>
    <t>2051013-2</t>
  </si>
  <si>
    <t>2051014-1</t>
  </si>
  <si>
    <t>2051014-3</t>
  </si>
  <si>
    <t>2004411-1</t>
  </si>
  <si>
    <t>2004411-2</t>
  </si>
  <si>
    <t>2004411-3</t>
  </si>
  <si>
    <t>2051015-1</t>
  </si>
  <si>
    <t>2051015-2</t>
  </si>
  <si>
    <t>2051015-3</t>
  </si>
  <si>
    <t>2051016-1</t>
  </si>
  <si>
    <t>2051016-2</t>
  </si>
  <si>
    <t>2051016-3</t>
  </si>
  <si>
    <t>2051018-1</t>
  </si>
  <si>
    <t>2051018-2</t>
  </si>
  <si>
    <t>2051018-3</t>
  </si>
  <si>
    <t>2051019-1</t>
  </si>
  <si>
    <t>2051019-3</t>
  </si>
  <si>
    <t>2051021-1</t>
  </si>
  <si>
    <t>2051021-3</t>
  </si>
  <si>
    <t>2051022-1</t>
  </si>
  <si>
    <t>2051023-3</t>
  </si>
  <si>
    <t>2051024-2</t>
  </si>
  <si>
    <t>2051024-3</t>
  </si>
  <si>
    <t>2051027-3</t>
  </si>
  <si>
    <t>2051028-2</t>
  </si>
  <si>
    <t>2051028-3</t>
  </si>
  <si>
    <t>2051031-1</t>
  </si>
  <si>
    <t>2051031-2</t>
  </si>
  <si>
    <t>2051031-3</t>
  </si>
  <si>
    <t>2051032-2</t>
  </si>
  <si>
    <t>2051034-2</t>
  </si>
  <si>
    <t>2051034-3</t>
  </si>
  <si>
    <t>2051033-3</t>
  </si>
  <si>
    <t>2051040-1</t>
  </si>
  <si>
    <t>2051040-2</t>
  </si>
  <si>
    <t>2051041-1</t>
  </si>
  <si>
    <t>2051041-2</t>
  </si>
  <si>
    <t>2051043-1</t>
  </si>
  <si>
    <t>2051044-1</t>
  </si>
  <si>
    <t>2051044-2</t>
  </si>
  <si>
    <t>2051045-1</t>
  </si>
  <si>
    <t>2051045-2</t>
  </si>
  <si>
    <t>2051046-1</t>
  </si>
  <si>
    <t>2051046-2</t>
  </si>
  <si>
    <t>2051047-1</t>
  </si>
  <si>
    <t>2051047-2</t>
  </si>
  <si>
    <t>2074368-1</t>
  </si>
  <si>
    <t>2074368-2</t>
  </si>
  <si>
    <t>2051053-2</t>
  </si>
  <si>
    <t>2051054-1</t>
  </si>
  <si>
    <t>2051054-2</t>
  </si>
  <si>
    <t>2051055-1</t>
  </si>
  <si>
    <t>2051055-2</t>
  </si>
  <si>
    <t>2051056-1</t>
  </si>
  <si>
    <t>2051056-2</t>
  </si>
  <si>
    <t>2004496-2</t>
  </si>
  <si>
    <t>2051060-1</t>
  </si>
  <si>
    <t>2051062-1</t>
  </si>
  <si>
    <t>2051062-2</t>
  </si>
  <si>
    <t>2004551-1</t>
  </si>
  <si>
    <t>2004551-2</t>
  </si>
  <si>
    <t>2051064</t>
  </si>
  <si>
    <t>2051065</t>
  </si>
  <si>
    <t>2051066</t>
  </si>
  <si>
    <t>2074135</t>
  </si>
  <si>
    <t>2051069</t>
  </si>
  <si>
    <t>2051070</t>
  </si>
  <si>
    <t>2051071</t>
  </si>
  <si>
    <t>2051073</t>
  </si>
  <si>
    <t>2051077</t>
  </si>
  <si>
    <t>2051078</t>
  </si>
  <si>
    <t>2051080</t>
  </si>
  <si>
    <t>2051081</t>
  </si>
  <si>
    <t>2051083</t>
  </si>
  <si>
    <t>2051084</t>
  </si>
  <si>
    <t>2051085</t>
  </si>
  <si>
    <t>2051086</t>
  </si>
  <si>
    <t>2051087</t>
  </si>
  <si>
    <t>2051088</t>
  </si>
  <si>
    <t>2051092</t>
  </si>
  <si>
    <t>2051093</t>
  </si>
  <si>
    <t>2051094</t>
  </si>
  <si>
    <t>2051096</t>
  </si>
  <si>
    <t>2074134</t>
  </si>
  <si>
    <t>2051098</t>
  </si>
  <si>
    <t>2051100</t>
  </si>
  <si>
    <t>2051101</t>
  </si>
  <si>
    <t>2051102</t>
  </si>
  <si>
    <t>2004649</t>
  </si>
  <si>
    <t>2051103</t>
  </si>
  <si>
    <t>2051104</t>
  </si>
  <si>
    <t>2051105</t>
  </si>
  <si>
    <t>2064668</t>
  </si>
  <si>
    <t>2051106</t>
  </si>
  <si>
    <t>2004668</t>
  </si>
  <si>
    <t>2064678</t>
  </si>
  <si>
    <t>2064679</t>
  </si>
  <si>
    <t>2051107</t>
  </si>
  <si>
    <t>2004642 №2051093</t>
  </si>
  <si>
    <t>2004641 №2051093</t>
  </si>
  <si>
    <t>2004634 №2051096</t>
  </si>
  <si>
    <t>2074630 №2051096</t>
  </si>
  <si>
    <t>2004643 №2051093</t>
  </si>
  <si>
    <t>2004645 №2051094</t>
  </si>
  <si>
    <t>2004644 №2051094</t>
  </si>
  <si>
    <t>2004634 №2051099</t>
  </si>
  <si>
    <t>2074367 №2051098</t>
  </si>
  <si>
    <t>2074480 №2051098</t>
  </si>
  <si>
    <t>2004633 №2051099</t>
  </si>
  <si>
    <t>2004664</t>
  </si>
  <si>
    <t>2004663</t>
  </si>
  <si>
    <t>2004661</t>
  </si>
  <si>
    <t>2004662</t>
  </si>
  <si>
    <t>2004665</t>
  </si>
  <si>
    <t>2004659</t>
  </si>
  <si>
    <t>2004650</t>
  </si>
  <si>
    <t>2004651</t>
  </si>
  <si>
    <t>2004656</t>
  </si>
  <si>
    <t>2004189</t>
  </si>
  <si>
    <t>2004660</t>
  </si>
  <si>
    <t>2004657</t>
  </si>
  <si>
    <t>2004655</t>
  </si>
  <si>
    <t>2004654</t>
  </si>
  <si>
    <t>2004652</t>
  </si>
  <si>
    <t>2004653</t>
  </si>
  <si>
    <t>2004666</t>
  </si>
  <si>
    <t>2004605</t>
  </si>
  <si>
    <t>2004615</t>
  </si>
  <si>
    <t>2004613</t>
  </si>
  <si>
    <t>2004602</t>
  </si>
  <si>
    <t>2004603</t>
  </si>
  <si>
    <t>2004614</t>
  </si>
  <si>
    <t>2004604</t>
  </si>
  <si>
    <t>2074480</t>
  </si>
  <si>
    <t>1907161</t>
  </si>
  <si>
    <t>2074481</t>
  </si>
  <si>
    <t>2004622</t>
  </si>
  <si>
    <t>2004611</t>
  </si>
  <si>
    <t>2004623</t>
  </si>
  <si>
    <t>2004610</t>
  </si>
  <si>
    <t>2004612</t>
  </si>
  <si>
    <t>2004608</t>
  </si>
  <si>
    <t>2004621</t>
  </si>
  <si>
    <t>2004624</t>
  </si>
  <si>
    <t>2004626</t>
  </si>
  <si>
    <t>2004616</t>
  </si>
  <si>
    <t>2004620</t>
  </si>
  <si>
    <t>2004619</t>
  </si>
  <si>
    <t>2004609</t>
  </si>
  <si>
    <t>2004618</t>
  </si>
  <si>
    <t>2004617</t>
  </si>
  <si>
    <t>2004625</t>
  </si>
  <si>
    <t>2004628</t>
  </si>
  <si>
    <t>2004629</t>
  </si>
  <si>
    <t>2004678</t>
  </si>
  <si>
    <t>2004645</t>
  </si>
  <si>
    <t>2004672</t>
  </si>
  <si>
    <t>2051249-2</t>
  </si>
  <si>
    <t>2051250-2</t>
  </si>
  <si>
    <t>2051251-2</t>
  </si>
  <si>
    <t>2051252-1</t>
  </si>
  <si>
    <t>2051252-2</t>
  </si>
  <si>
    <t>2051252-3</t>
  </si>
  <si>
    <t>2051253-1</t>
  </si>
  <si>
    <t>2051253-2</t>
  </si>
  <si>
    <t>2051253-3</t>
  </si>
  <si>
    <t>2051256-2</t>
  </si>
  <si>
    <t>2051257-2</t>
  </si>
  <si>
    <t>2051257-3</t>
  </si>
  <si>
    <t>2051258-2</t>
  </si>
  <si>
    <t>2051259-1</t>
  </si>
  <si>
    <t>2051259-2</t>
  </si>
  <si>
    <t>2051262-1</t>
  </si>
  <si>
    <t>2051262-2</t>
  </si>
  <si>
    <t>2051263-1</t>
  </si>
  <si>
    <t>2051263-2</t>
  </si>
  <si>
    <t>2051263-3</t>
  </si>
  <si>
    <t>2051264-2</t>
  </si>
  <si>
    <t>2051264-3</t>
  </si>
  <si>
    <t>2051265-1</t>
  </si>
  <si>
    <t>2051265-2</t>
  </si>
  <si>
    <t>2051265-3</t>
  </si>
  <si>
    <t>2051266-1</t>
  </si>
  <si>
    <t>2051266-3</t>
  </si>
  <si>
    <t>2051267-2</t>
  </si>
  <si>
    <t>2051267-3</t>
  </si>
  <si>
    <t>2051276-2</t>
  </si>
  <si>
    <t>2051276-3</t>
  </si>
  <si>
    <t>2051277-1</t>
  </si>
  <si>
    <t>2051277-2</t>
  </si>
  <si>
    <t>2051277-3</t>
  </si>
  <si>
    <t>2051278-1</t>
  </si>
  <si>
    <t>2051278-2</t>
  </si>
  <si>
    <t>2051278-3</t>
  </si>
  <si>
    <t>2051279-1</t>
  </si>
  <si>
    <t>2051279-2</t>
  </si>
  <si>
    <t>2051279-3</t>
  </si>
  <si>
    <t>2051280-1</t>
  </si>
  <si>
    <t>2051281-2</t>
  </si>
  <si>
    <t>2051282-2</t>
  </si>
  <si>
    <t>2051283-3</t>
  </si>
  <si>
    <t>2051284-1</t>
  </si>
  <si>
    <t>2051284-2</t>
  </si>
  <si>
    <t>2051284-3</t>
  </si>
  <si>
    <t>2051285-1</t>
  </si>
  <si>
    <t>2051285-2</t>
  </si>
  <si>
    <t>2051285-3</t>
  </si>
  <si>
    <t>2051286-2</t>
  </si>
  <si>
    <t>2051286-3</t>
  </si>
  <si>
    <t>2051287-1</t>
  </si>
  <si>
    <t>2051287-2</t>
  </si>
  <si>
    <t>2051287-3</t>
  </si>
  <si>
    <t>2005299-1</t>
  </si>
  <si>
    <t>2005299-2</t>
  </si>
  <si>
    <t>2005299-3</t>
  </si>
  <si>
    <t>2005420-1</t>
  </si>
  <si>
    <t>2051293-1</t>
  </si>
  <si>
    <t>2051293-2</t>
  </si>
  <si>
    <t>2051294-1</t>
  </si>
  <si>
    <t>2051294-2</t>
  </si>
  <si>
    <t>2051295-1</t>
  </si>
  <si>
    <t>2051295-2</t>
  </si>
  <si>
    <t>2051296-1</t>
  </si>
  <si>
    <t>2051304-1</t>
  </si>
  <si>
    <t>2051304-2</t>
  </si>
  <si>
    <t>2051305-2</t>
  </si>
  <si>
    <t>2051306-1</t>
  </si>
  <si>
    <t>2051306-2</t>
  </si>
  <si>
    <t>2051307-1</t>
  </si>
  <si>
    <t>2051307-2</t>
  </si>
  <si>
    <t>2051308-1</t>
  </si>
  <si>
    <t>2051308-2</t>
  </si>
  <si>
    <t>2051309-1</t>
  </si>
  <si>
    <t>2051309-2</t>
  </si>
  <si>
    <t>2051311-1</t>
  </si>
  <si>
    <t>2051311-2</t>
  </si>
  <si>
    <t>2051312-1</t>
  </si>
  <si>
    <t>2051312-2</t>
  </si>
  <si>
    <t>2051313-1</t>
  </si>
  <si>
    <t>2051313-2</t>
  </si>
  <si>
    <t>2051314</t>
  </si>
  <si>
    <t>2051315</t>
  </si>
  <si>
    <t>2051317</t>
  </si>
  <si>
    <t>2051322</t>
  </si>
  <si>
    <t>2051326</t>
  </si>
  <si>
    <t>2051327</t>
  </si>
  <si>
    <t>2051330</t>
  </si>
  <si>
    <t>2051335</t>
  </si>
  <si>
    <t>2051336</t>
  </si>
  <si>
    <t>2051337</t>
  </si>
  <si>
    <t>2051338</t>
  </si>
  <si>
    <t>2051339</t>
  </si>
  <si>
    <t>2051340</t>
  </si>
  <si>
    <t>2051341</t>
  </si>
  <si>
    <t>2075011</t>
  </si>
  <si>
    <t>2051344</t>
  </si>
  <si>
    <t>2051345</t>
  </si>
  <si>
    <t>2051346</t>
  </si>
  <si>
    <t>2051347</t>
  </si>
  <si>
    <t>2051348</t>
  </si>
  <si>
    <t>2051349</t>
  </si>
  <si>
    <t>2051350</t>
  </si>
  <si>
    <t>2051351</t>
  </si>
  <si>
    <t>2005564</t>
  </si>
  <si>
    <t>2005569</t>
  </si>
  <si>
    <t>2005565</t>
  </si>
  <si>
    <t>2005568</t>
  </si>
  <si>
    <t>2005571</t>
  </si>
  <si>
    <t>2005566</t>
  </si>
  <si>
    <t>2005570</t>
  </si>
  <si>
    <t>2005567</t>
  </si>
  <si>
    <t>2005573</t>
  </si>
  <si>
    <t>2005572</t>
  </si>
  <si>
    <t>2005574</t>
  </si>
  <si>
    <t>2075012</t>
  </si>
  <si>
    <t>2075014</t>
  </si>
  <si>
    <t>2074689</t>
  </si>
  <si>
    <t>2074720</t>
  </si>
  <si>
    <t>2074721</t>
  </si>
  <si>
    <t>2074892</t>
  </si>
  <si>
    <t>2074891</t>
  </si>
  <si>
    <t>2005648</t>
  </si>
  <si>
    <t>2005649</t>
  </si>
  <si>
    <t>2005646</t>
  </si>
  <si>
    <t>2005645</t>
  </si>
  <si>
    <t>2005644</t>
  </si>
  <si>
    <t>2005643</t>
  </si>
  <si>
    <t>2005642</t>
  </si>
  <si>
    <t>2005641</t>
  </si>
  <si>
    <t>2005640</t>
  </si>
  <si>
    <t>2005639</t>
  </si>
  <si>
    <t>2005638</t>
  </si>
  <si>
    <t>2005637</t>
  </si>
  <si>
    <t>2005636</t>
  </si>
  <si>
    <t>2005635</t>
  </si>
  <si>
    <t>2005647</t>
  </si>
  <si>
    <t>2005634</t>
  </si>
  <si>
    <t>2074719</t>
  </si>
  <si>
    <t>2005632 С пл. 2051349</t>
  </si>
  <si>
    <t>2005633 С пл. 2051349</t>
  </si>
  <si>
    <t>2005631 С пл. 2051349</t>
  </si>
  <si>
    <t>2005625 С пл. 2051351</t>
  </si>
  <si>
    <t>2005629 С пл. 2051350</t>
  </si>
  <si>
    <t>2005627 С пл. 2051351</t>
  </si>
  <si>
    <t>2005626 С пл. 2051351</t>
  </si>
  <si>
    <t>2005630 С пл. 2051349</t>
  </si>
  <si>
    <t>2051488-1</t>
  </si>
  <si>
    <t>2051488-2</t>
  </si>
  <si>
    <t>2051488-3</t>
  </si>
  <si>
    <t>2051489-1</t>
  </si>
  <si>
    <t>2051489-2</t>
  </si>
  <si>
    <t>2051489-3</t>
  </si>
  <si>
    <t>2051490-1</t>
  </si>
  <si>
    <t>2051490-2</t>
  </si>
  <si>
    <t>2051490-3</t>
  </si>
  <si>
    <t>2051491-1</t>
  </si>
  <si>
    <t>2051491-2</t>
  </si>
  <si>
    <t>2051491-3</t>
  </si>
  <si>
    <t>2051492-1</t>
  </si>
  <si>
    <t>2051492-2</t>
  </si>
  <si>
    <t>2051493-1</t>
  </si>
  <si>
    <t>2051493-2</t>
  </si>
  <si>
    <t>2051493-3</t>
  </si>
  <si>
    <t>2051496-2</t>
  </si>
  <si>
    <t>2051496-3</t>
  </si>
  <si>
    <t>2051497-1</t>
  </si>
  <si>
    <t>2051497-2</t>
  </si>
  <si>
    <t>2051497-3</t>
  </si>
  <si>
    <t>2051498-1</t>
  </si>
  <si>
    <t>2051498-2</t>
  </si>
  <si>
    <t>2051498-3</t>
  </si>
  <si>
    <t>2051499-1</t>
  </si>
  <si>
    <t>2051499-2</t>
  </si>
  <si>
    <t>2051500-1</t>
  </si>
  <si>
    <t>2051501-1</t>
  </si>
  <si>
    <t>2051501-2</t>
  </si>
  <si>
    <t>2051503-1</t>
  </si>
  <si>
    <t>2051503-2</t>
  </si>
  <si>
    <t>2051503-3</t>
  </si>
  <si>
    <t>2051504-1</t>
  </si>
  <si>
    <t>2051504-2</t>
  </si>
  <si>
    <t>2051504-3</t>
  </si>
  <si>
    <t>2051505-1</t>
  </si>
  <si>
    <t>2051505-2</t>
  </si>
  <si>
    <t>2051505-3</t>
  </si>
  <si>
    <t>2051506-1</t>
  </si>
  <si>
    <t>2051506-3</t>
  </si>
  <si>
    <t>2006272-2</t>
  </si>
  <si>
    <t>2006271-1</t>
  </si>
  <si>
    <t>2006271-2</t>
  </si>
  <si>
    <t>2006271-3</t>
  </si>
  <si>
    <t>2006270-1</t>
  </si>
  <si>
    <t>2006270-2</t>
  </si>
  <si>
    <t>2006270-3</t>
  </si>
  <si>
    <t>2006269-2</t>
  </si>
  <si>
    <t>2006269-3</t>
  </si>
  <si>
    <t>2006268-1</t>
  </si>
  <si>
    <t>2006268-2</t>
  </si>
  <si>
    <t>2006268-3</t>
  </si>
  <si>
    <t>2006059-1</t>
  </si>
  <si>
    <t>2006059-2</t>
  </si>
  <si>
    <t>2006059-3</t>
  </si>
  <si>
    <t>2051507-1</t>
  </si>
  <si>
    <t>2051507-2</t>
  </si>
  <si>
    <t>2051507-3</t>
  </si>
  <si>
    <t>2051513-1</t>
  </si>
  <si>
    <t>2051513-3</t>
  </si>
  <si>
    <t>2051514-2</t>
  </si>
  <si>
    <t>2051514-3</t>
  </si>
  <si>
    <t>2051516-1</t>
  </si>
  <si>
    <t>2051516-2</t>
  </si>
  <si>
    <t>2051516-3</t>
  </si>
  <si>
    <t>2051517-1</t>
  </si>
  <si>
    <t>2051517-2</t>
  </si>
  <si>
    <t>2051518-1</t>
  </si>
  <si>
    <t>2051518-2</t>
  </si>
  <si>
    <t>2051518-3</t>
  </si>
  <si>
    <t>2051519-2</t>
  </si>
  <si>
    <t>2051520-1</t>
  </si>
  <si>
    <t>2051520-2</t>
  </si>
  <si>
    <t>2051520-3</t>
  </si>
  <si>
    <t>2051521-1</t>
  </si>
  <si>
    <t>2051521-2</t>
  </si>
  <si>
    <t>2051521-3</t>
  </si>
  <si>
    <t>2051522-1</t>
  </si>
  <si>
    <t>2051522-2</t>
  </si>
  <si>
    <t>2051522-3</t>
  </si>
  <si>
    <t>2051523-1</t>
  </si>
  <si>
    <t>2051524-1</t>
  </si>
  <si>
    <t>2051524-2</t>
  </si>
  <si>
    <t>2051528-1</t>
  </si>
  <si>
    <t>2051528-2</t>
  </si>
  <si>
    <t>2051529-1</t>
  </si>
  <si>
    <t>2051529-2</t>
  </si>
  <si>
    <t>2051530-1</t>
  </si>
  <si>
    <t>2051540-1</t>
  </si>
  <si>
    <t>2051540-2</t>
  </si>
  <si>
    <t>2051541-1</t>
  </si>
  <si>
    <t>2051541-2</t>
  </si>
  <si>
    <t>2006053-1</t>
  </si>
  <si>
    <t>2006053-2</t>
  </si>
  <si>
    <t>2076221-1</t>
  </si>
  <si>
    <t>2076221-2</t>
  </si>
  <si>
    <t>2076040</t>
  </si>
  <si>
    <t>2051544</t>
  </si>
  <si>
    <t>2051548</t>
  </si>
  <si>
    <t>2006380</t>
  </si>
  <si>
    <t>2006379</t>
  </si>
  <si>
    <t>2006375</t>
  </si>
  <si>
    <t>2006377</t>
  </si>
  <si>
    <t>2006378</t>
  </si>
  <si>
    <t>2051552</t>
  </si>
  <si>
    <t>2051553</t>
  </si>
  <si>
    <t>2051555</t>
  </si>
  <si>
    <t>2006364</t>
  </si>
  <si>
    <t>2006363</t>
  </si>
  <si>
    <t>2006362</t>
  </si>
  <si>
    <t>2006361</t>
  </si>
  <si>
    <t>2006360</t>
  </si>
  <si>
    <t>2006359</t>
  </si>
  <si>
    <t>2051556</t>
  </si>
  <si>
    <t>2051557</t>
  </si>
  <si>
    <t>2051558</t>
  </si>
  <si>
    <t>2076389</t>
  </si>
  <si>
    <t>2075482</t>
  </si>
  <si>
    <t>2075649</t>
  </si>
  <si>
    <t>2005624</t>
  </si>
  <si>
    <t>2005625</t>
  </si>
  <si>
    <t>2006365</t>
  </si>
  <si>
    <t>2006358</t>
  </si>
  <si>
    <t>2006357</t>
  </si>
  <si>
    <t>2006367</t>
  </si>
  <si>
    <t>2006368</t>
  </si>
  <si>
    <t>2006357 с пл. 2051558</t>
  </si>
  <si>
    <t>2006356 с пл. 2051558</t>
  </si>
  <si>
    <t>2006355 с пл. 2051558</t>
  </si>
  <si>
    <t>2006354 с пл. 2051558</t>
  </si>
  <si>
    <t>2006366 с пл. 2051555</t>
  </si>
  <si>
    <t>2051662</t>
  </si>
  <si>
    <t>2051663</t>
  </si>
  <si>
    <t>2051664</t>
  </si>
  <si>
    <t>2051665</t>
  </si>
  <si>
    <t>2006792</t>
  </si>
  <si>
    <t>2051668</t>
  </si>
  <si>
    <t>2051669</t>
  </si>
  <si>
    <t>2051670</t>
  </si>
  <si>
    <t>2051671</t>
  </si>
  <si>
    <t>2051672</t>
  </si>
  <si>
    <t>2051673</t>
  </si>
  <si>
    <t>2051678</t>
  </si>
  <si>
    <t>2051684</t>
  </si>
  <si>
    <t>2051685-1</t>
  </si>
  <si>
    <t>2051685-2</t>
  </si>
  <si>
    <t>2051686-1</t>
  </si>
  <si>
    <t>2051686-2</t>
  </si>
  <si>
    <t>2051687-1</t>
  </si>
  <si>
    <t>2051687-2</t>
  </si>
  <si>
    <t>2051688-1</t>
  </si>
  <si>
    <t>2051690-1</t>
  </si>
  <si>
    <t>2051690-2</t>
  </si>
  <si>
    <t>2051692-1</t>
  </si>
  <si>
    <t>2051693-1</t>
  </si>
  <si>
    <t>2051693-2</t>
  </si>
  <si>
    <t>2051694-1</t>
  </si>
  <si>
    <t>2051700-1</t>
  </si>
  <si>
    <t>2051700-2</t>
  </si>
  <si>
    <t>2051701-2</t>
  </si>
  <si>
    <t>2006937-1</t>
  </si>
  <si>
    <t>2006937-2</t>
  </si>
  <si>
    <t>2051708-1</t>
  </si>
  <si>
    <t>2051708-2</t>
  </si>
  <si>
    <t>2051708-3</t>
  </si>
  <si>
    <t>2051709-2</t>
  </si>
  <si>
    <t>2051709-3</t>
  </si>
  <si>
    <t>2051710-2</t>
  </si>
  <si>
    <t>2051710-3</t>
  </si>
  <si>
    <t>2051711-2</t>
  </si>
  <si>
    <t>2051711-3</t>
  </si>
  <si>
    <t>2051713-1</t>
  </si>
  <si>
    <t>2051713-2</t>
  </si>
  <si>
    <t>2051713-3</t>
  </si>
  <si>
    <t>2051714-1</t>
  </si>
  <si>
    <t>2051714-2</t>
  </si>
  <si>
    <t>2051714-3</t>
  </si>
  <si>
    <t>2051715-2</t>
  </si>
  <si>
    <t>2051715-3</t>
  </si>
  <si>
    <t>2051716-3</t>
  </si>
  <si>
    <t>2005577</t>
  </si>
  <si>
    <t>2005576</t>
  </si>
  <si>
    <t>2005575</t>
  </si>
  <si>
    <t>2005578</t>
  </si>
  <si>
    <t>2005579</t>
  </si>
  <si>
    <t>2005580</t>
  </si>
  <si>
    <t>2005588</t>
  </si>
  <si>
    <t>2005582</t>
  </si>
  <si>
    <t>2006778</t>
  </si>
  <si>
    <t>2006776</t>
  </si>
  <si>
    <t>2051729-3</t>
  </si>
  <si>
    <t>2076788 с пл.2051668</t>
  </si>
  <si>
    <t>2076787 с пл.2051668</t>
  </si>
  <si>
    <t>2076399 с пл.2051668</t>
  </si>
  <si>
    <t>2076924-1</t>
  </si>
  <si>
    <t>2076924-2</t>
  </si>
  <si>
    <t>2076924-3</t>
  </si>
  <si>
    <t>2051730-3</t>
  </si>
  <si>
    <t>2051731-1</t>
  </si>
  <si>
    <t>2051731-2</t>
  </si>
  <si>
    <t>2051734-3</t>
  </si>
  <si>
    <t>2051735-2</t>
  </si>
  <si>
    <t>2051735-3</t>
  </si>
  <si>
    <t>2006782</t>
  </si>
  <si>
    <t>2006781</t>
  </si>
  <si>
    <t>2006780</t>
  </si>
  <si>
    <t>2076398</t>
  </si>
  <si>
    <t>2076353</t>
  </si>
  <si>
    <t>2075563</t>
  </si>
  <si>
    <t>2051736-1</t>
  </si>
  <si>
    <t>2051736-2</t>
  </si>
  <si>
    <t>2051736-3</t>
  </si>
  <si>
    <t>2075562</t>
  </si>
  <si>
    <t>2005563</t>
  </si>
  <si>
    <t>2006787 с пл. 2051670</t>
  </si>
  <si>
    <t>2006786 с пл. 2051670</t>
  </si>
  <si>
    <t>2006785 с пл. 2051670</t>
  </si>
  <si>
    <t>2006783 с пл. 2051671</t>
  </si>
  <si>
    <t>2006782 с пл. 2051671</t>
  </si>
  <si>
    <t>2006855 с пл. 2051663</t>
  </si>
  <si>
    <t>2006856 с пл. 2051663</t>
  </si>
  <si>
    <t>2006857 с пл. 2051663</t>
  </si>
  <si>
    <t>2006858 с пл. 2051663</t>
  </si>
  <si>
    <t>2006854 с пл.№2051664</t>
  </si>
  <si>
    <t>2006853 с пл.№2051664</t>
  </si>
  <si>
    <t>2006852 с пл.№2051664</t>
  </si>
  <si>
    <t>2006851 с пл.№2051664</t>
  </si>
  <si>
    <t>2006850 с пл.№2051665</t>
  </si>
  <si>
    <t>2006849 с пл.№2051665</t>
  </si>
  <si>
    <t>2006794 с пл.№2051665</t>
  </si>
  <si>
    <t>2006793 с пл.№2051665</t>
  </si>
  <si>
    <t>2006860</t>
  </si>
  <si>
    <t>2006859</t>
  </si>
  <si>
    <t>2006858</t>
  </si>
  <si>
    <t>2051770-1</t>
  </si>
  <si>
    <t>2051770-2</t>
  </si>
  <si>
    <t>2051771-2</t>
  </si>
  <si>
    <t>2051771-3</t>
  </si>
  <si>
    <t>2051773-2</t>
  </si>
  <si>
    <t>2051774-1</t>
  </si>
  <si>
    <t>2051774-2</t>
  </si>
  <si>
    <t>2051774-3</t>
  </si>
  <si>
    <t>2051775-1</t>
  </si>
  <si>
    <t>2051775-2</t>
  </si>
  <si>
    <t>2051776-1</t>
  </si>
  <si>
    <t>2051776-2</t>
  </si>
  <si>
    <t>2051776-3</t>
  </si>
  <si>
    <t>2051777-1</t>
  </si>
  <si>
    <t>2051777-2</t>
  </si>
  <si>
    <t>2051777-3</t>
  </si>
  <si>
    <t>2051778-2</t>
  </si>
  <si>
    <t>2051779-1</t>
  </si>
  <si>
    <t>2051779-2</t>
  </si>
  <si>
    <t>2051779-3</t>
  </si>
  <si>
    <t>2051780-3</t>
  </si>
  <si>
    <t>2051781-3</t>
  </si>
  <si>
    <t>2051782-3</t>
  </si>
  <si>
    <t>2051784-3</t>
  </si>
  <si>
    <t>2051785-3</t>
  </si>
  <si>
    <t>2051786-1</t>
  </si>
  <si>
    <t>2051786-2</t>
  </si>
  <si>
    <t>2051786-3</t>
  </si>
  <si>
    <t>2051787-3</t>
  </si>
  <si>
    <t>2051788-2</t>
  </si>
  <si>
    <t>2051789-2</t>
  </si>
  <si>
    <t>2051793-2</t>
  </si>
  <si>
    <t>2051800-1</t>
  </si>
  <si>
    <t>2051800-2</t>
  </si>
  <si>
    <t>2051801-1</t>
  </si>
  <si>
    <t>2051801-3</t>
  </si>
  <si>
    <t>2051803-1</t>
  </si>
  <si>
    <t>2051803-2</t>
  </si>
  <si>
    <t>2051803-3</t>
  </si>
  <si>
    <t>2051807-2</t>
  </si>
  <si>
    <t>2051808-2</t>
  </si>
  <si>
    <t>2051813-2</t>
  </si>
  <si>
    <t>2051813-3</t>
  </si>
  <si>
    <t>2051814-3</t>
  </si>
  <si>
    <t>2051815-1</t>
  </si>
  <si>
    <t>2051815-2</t>
  </si>
  <si>
    <t>2051817-2</t>
  </si>
  <si>
    <t>2051817-3</t>
  </si>
  <si>
    <t>Номер плавки без нитки</t>
  </si>
  <si>
    <t>Профиль</t>
  </si>
  <si>
    <t>Кол-во партий</t>
  </si>
  <si>
    <t>Итог</t>
  </si>
  <si>
    <t>ср.(Хср)</t>
  </si>
  <si>
    <r>
      <rPr>
        <sz val="9"/>
        <color theme="1"/>
        <rFont val="Arial"/>
        <family val="2"/>
        <charset val="204"/>
      </rPr>
      <t>(σ</t>
    </r>
    <r>
      <rPr>
        <sz val="9"/>
        <color theme="1"/>
        <rFont val="Times New Roman"/>
        <family val="1"/>
        <charset val="204"/>
      </rPr>
      <t>т-Хср)^2</t>
    </r>
  </si>
  <si>
    <t>(σв-Хср)^2</t>
  </si>
  <si>
    <t>P=0,95</t>
  </si>
  <si>
    <t>P=0,90</t>
  </si>
  <si>
    <t>(σв/σт-Хср)^2</t>
  </si>
  <si>
    <t>σв/σт</t>
  </si>
  <si>
    <r>
      <t>(</t>
    </r>
    <r>
      <rPr>
        <sz val="9"/>
        <color theme="1"/>
        <rFont val="Arial"/>
        <family val="2"/>
        <charset val="204"/>
      </rPr>
      <t>δ5</t>
    </r>
    <r>
      <rPr>
        <sz val="9"/>
        <color theme="1"/>
        <rFont val="Times New Roman"/>
        <family val="1"/>
        <charset val="204"/>
      </rPr>
      <t>-Хср)^2</t>
    </r>
  </si>
  <si>
    <t>СТО (S)</t>
  </si>
  <si>
    <t>(δр-Хср)^2</t>
  </si>
  <si>
    <t>(δmax-Хср)^2</t>
  </si>
  <si>
    <t>fr</t>
  </si>
  <si>
    <t>(fr-Хср)^2</t>
  </si>
  <si>
    <t xml:space="preserve">арматурного проката класса А500С по ГОСТ 34028-2016 производства Филиала ООО "УГМК-Сталь" в г. Тюмени «МЗ «Электросталь Тюмени» </t>
  </si>
  <si>
    <t xml:space="preserve">Начальник управления качества и сертификации </t>
  </si>
  <si>
    <t>В.А. Хващевский</t>
  </si>
  <si>
    <t>Предел текучести, 
σт, Н/мм²</t>
  </si>
  <si>
    <t>Временное сопротивление, σв, Н/мм²</t>
  </si>
  <si>
    <t>Отношение σв/σт</t>
  </si>
  <si>
    <r>
      <t>Относительное удлинение, δ</t>
    </r>
    <r>
      <rPr>
        <sz val="9.9"/>
        <color theme="1"/>
        <rFont val="Times New Roman"/>
        <family val="1"/>
        <charset val="204"/>
      </rPr>
      <t>5</t>
    </r>
    <r>
      <rPr>
        <sz val="11"/>
        <color theme="1"/>
        <rFont val="Times New Roman"/>
        <family val="1"/>
        <charset val="204"/>
      </rPr>
      <t>, %</t>
    </r>
  </si>
  <si>
    <t>Относительное равномерное удлинение, δр, %</t>
  </si>
  <si>
    <t>Относительное удлинение при максимальной нагрузке, δmax, %</t>
  </si>
  <si>
    <t>Относительная площадь смятия поперечных ребер, fr</t>
  </si>
  <si>
    <t>Значение коэффициента k (табл.10, табл.11 ГОСТ 34028-2016)</t>
  </si>
  <si>
    <t>Результаты оценки уровня качества проката при долговременном контроле за 2020 г.</t>
  </si>
  <si>
    <t>1,15*</t>
  </si>
  <si>
    <t>* - указано для категории пластичности "Е"</t>
  </si>
  <si>
    <t>Требования ГОСТ 34028-2016, 
не менее</t>
  </si>
  <si>
    <t>16,0*</t>
  </si>
  <si>
    <t>7,0*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</si>
</sst>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0"/>
  </numFmts>
  <fonts count="13" x14ac:knownFonts="1"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6"/>
      <color theme="1"/>
      <name val="Calibri"/>
      <family val="1"/>
      <charset val="204"/>
    </font>
    <font>
      <sz val="9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sz val="9.9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9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8">
    <xf numFmtId="0" fontId="0" fillId="0" borderId="0" xfId="0"/>
    <xf numFmtId="0" fontId="8" fillId="0" borderId="0" xfId="0" applyFont="1" applyAlignment="1">
      <alignment vertical="center"/>
    </xf>
    <xf numFmtId="0" fontId="8" fillId="0" borderId="1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5" fontId="8" fillId="0" borderId="18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1" fontId="10" fillId="0" borderId="16" xfId="0" applyNumberFormat="1" applyFont="1" applyFill="1" applyBorder="1" applyAlignment="1">
      <alignment horizontal="center" vertical="center"/>
    </xf>
    <xf numFmtId="165" fontId="8" fillId="0" borderId="15" xfId="0" applyNumberFormat="1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10" fillId="0" borderId="16" xfId="0" applyNumberFormat="1" applyFont="1" applyFill="1" applyBorder="1" applyAlignment="1">
      <alignment horizontal="center" vertical="center"/>
    </xf>
    <xf numFmtId="165" fontId="10" fillId="0" borderId="16" xfId="0" applyNumberFormat="1" applyFont="1" applyFill="1" applyBorder="1" applyAlignment="1">
      <alignment horizontal="center" vertical="center"/>
    </xf>
    <xf numFmtId="164" fontId="8" fillId="0" borderId="15" xfId="0" applyNumberFormat="1" applyFont="1" applyFill="1" applyBorder="1" applyAlignment="1">
      <alignment horizontal="center" vertical="center"/>
    </xf>
    <xf numFmtId="164" fontId="10" fillId="0" borderId="16" xfId="0" applyNumberFormat="1" applyFont="1" applyFill="1" applyBorder="1" applyAlignment="1">
      <alignment horizontal="center" vertical="center"/>
    </xf>
    <xf numFmtId="1" fontId="10" fillId="0" borderId="19" xfId="0" applyNumberFormat="1" applyFont="1" applyFill="1" applyBorder="1" applyAlignment="1">
      <alignment horizontal="center" vertical="center"/>
    </xf>
    <xf numFmtId="165" fontId="8" fillId="0" borderId="18" xfId="0" applyNumberFormat="1" applyFont="1" applyFill="1" applyBorder="1" applyAlignment="1">
      <alignment horizontal="center" vertical="center"/>
    </xf>
    <xf numFmtId="164" fontId="8" fillId="0" borderId="5" xfId="0" applyNumberFormat="1" applyFont="1" applyFill="1" applyBorder="1" applyAlignment="1">
      <alignment horizontal="center" vertical="center"/>
    </xf>
    <xf numFmtId="2" fontId="8" fillId="0" borderId="18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164" fontId="8" fillId="0" borderId="18" xfId="0" applyNumberFormat="1" applyFont="1" applyFill="1" applyBorder="1" applyAlignment="1">
      <alignment horizontal="center" vertical="center"/>
    </xf>
    <xf numFmtId="1" fontId="10" fillId="0" borderId="22" xfId="0" applyNumberFormat="1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65" fontId="10" fillId="0" borderId="22" xfId="0" applyNumberFormat="1" applyFont="1" applyFill="1" applyBorder="1" applyAlignment="1">
      <alignment horizontal="center" vertical="center"/>
    </xf>
    <xf numFmtId="164" fontId="10" fillId="0" borderId="2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5" fontId="8" fillId="0" borderId="33" xfId="0" applyNumberFormat="1" applyFont="1" applyBorder="1" applyAlignment="1">
      <alignment horizontal="center" vertical="center"/>
    </xf>
    <xf numFmtId="164" fontId="8" fillId="0" borderId="25" xfId="0" applyNumberFormat="1" applyFont="1" applyBorder="1" applyAlignment="1">
      <alignment horizontal="center" vertical="center"/>
    </xf>
    <xf numFmtId="1" fontId="10" fillId="0" borderId="34" xfId="0" applyNumberFormat="1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165" fontId="8" fillId="0" borderId="33" xfId="0" applyNumberFormat="1" applyFont="1" applyFill="1" applyBorder="1" applyAlignment="1">
      <alignment horizontal="center" vertical="center"/>
    </xf>
    <xf numFmtId="164" fontId="8" fillId="0" borderId="25" xfId="0" applyNumberFormat="1" applyFont="1" applyFill="1" applyBorder="1" applyAlignment="1">
      <alignment horizontal="center" vertical="center"/>
    </xf>
    <xf numFmtId="2" fontId="8" fillId="0" borderId="33" xfId="0" applyNumberFormat="1" applyFont="1" applyFill="1" applyBorder="1" applyAlignment="1">
      <alignment horizontal="center" vertical="center"/>
    </xf>
    <xf numFmtId="2" fontId="10" fillId="0" borderId="34" xfId="0" applyNumberFormat="1" applyFont="1" applyFill="1" applyBorder="1" applyAlignment="1">
      <alignment horizontal="center" vertical="center"/>
    </xf>
    <xf numFmtId="165" fontId="10" fillId="0" borderId="34" xfId="0" applyNumberFormat="1" applyFont="1" applyFill="1" applyBorder="1" applyAlignment="1">
      <alignment horizontal="center" vertical="center"/>
    </xf>
    <xf numFmtId="165" fontId="10" fillId="0" borderId="19" xfId="0" applyNumberFormat="1" applyFont="1" applyFill="1" applyBorder="1" applyAlignment="1">
      <alignment horizontal="center" vertical="center"/>
    </xf>
    <xf numFmtId="164" fontId="8" fillId="0" borderId="3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>
      <alignment horizontal="center" vertical="center" textRotation="90" wrapText="1"/>
    </xf>
    <xf numFmtId="0" fontId="3" fillId="0" borderId="7" xfId="0" applyFont="1" applyFill="1" applyBorder="1" applyAlignment="1">
      <alignment horizontal="center" vertical="center" textRotation="90" wrapText="1"/>
    </xf>
    <xf numFmtId="0" fontId="3" fillId="0" borderId="23" xfId="0" applyFont="1" applyFill="1" applyBorder="1" applyAlignment="1">
      <alignment horizontal="center" vertical="center" textRotation="90" wrapText="1"/>
    </xf>
    <xf numFmtId="0" fontId="0" fillId="0" borderId="0" xfId="0" applyFill="1"/>
    <xf numFmtId="0" fontId="4" fillId="0" borderId="3" xfId="0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165" fontId="4" fillId="0" borderId="3" xfId="0" applyNumberFormat="1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166" fontId="4" fillId="0" borderId="3" xfId="0" applyNumberFormat="1" applyFont="1" applyFill="1" applyBorder="1" applyAlignment="1">
      <alignment horizontal="center" vertical="center"/>
    </xf>
    <xf numFmtId="0" fontId="4" fillId="0" borderId="24" xfId="0" applyNumberFormat="1" applyFont="1" applyFill="1" applyBorder="1" applyAlignment="1">
      <alignment horizontal="center" vertical="center"/>
    </xf>
    <xf numFmtId="165" fontId="1" fillId="0" borderId="23" xfId="0" applyNumberFormat="1" applyFont="1" applyFill="1" applyBorder="1" applyAlignment="1">
      <alignment horizontal="center" vertical="center"/>
    </xf>
    <xf numFmtId="164" fontId="1" fillId="0" borderId="23" xfId="0" applyNumberFormat="1" applyFont="1" applyFill="1" applyBorder="1" applyAlignment="1">
      <alignment horizontal="center" vertical="center"/>
    </xf>
    <xf numFmtId="166" fontId="1" fillId="0" borderId="25" xfId="0" applyNumberFormat="1" applyFont="1" applyFill="1" applyBorder="1" applyAlignment="1">
      <alignment horizontal="center" vertical="center"/>
    </xf>
    <xf numFmtId="166" fontId="0" fillId="0" borderId="0" xfId="0" applyNumberFormat="1" applyFill="1"/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1" fillId="0" borderId="0" xfId="0" applyFont="1" applyFill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 textRotation="90" wrapText="1"/>
    </xf>
    <xf numFmtId="0" fontId="12" fillId="0" borderId="1" xfId="0" applyFont="1" applyFill="1" applyBorder="1" applyAlignment="1">
      <alignment horizontal="center" vertical="center" textRotation="90" wrapText="1"/>
    </xf>
    <xf numFmtId="0" fontId="12" fillId="0" borderId="23" xfId="0" applyFont="1" applyFill="1" applyBorder="1" applyAlignment="1">
      <alignment horizontal="center" vertical="center" textRotation="90" wrapText="1"/>
    </xf>
  </cellXfs>
  <cellStyles count="2">
    <cellStyle name="Normal" xfId="1"/>
    <cellStyle name="Обычный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166" formatCode="0.0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/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/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/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/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/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auto="1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R3040" headerRowDxfId="44" dataDxfId="43" totalsRowDxfId="41" tableBorderDxfId="42">
  <autoFilter ref="A1:R3040"/>
  <tableColumns count="18">
    <tableColumn id="3" name="Номер плавки" totalsRowLabel="Итог" dataDxfId="40" totalsRowDxfId="39"/>
    <tableColumn id="17" name="Номер плавки без нитки" dataDxfId="38" totalsRowDxfId="37">
      <calculatedColumnFormula>LEFT(Таблица1[[#This Row],[Номер плавки]],7)</calculatedColumnFormula>
    </tableColumn>
    <tableColumn id="4" name="Марка стали" dataDxfId="36" totalsRowDxfId="35"/>
    <tableColumn id="5" name="Профиль / размер" dataDxfId="34" totalsRowDxfId="33"/>
    <tableColumn id="7" name="Предел текучести, Н/мм²" totalsRowFunction="custom" dataDxfId="32" totalsRowDxfId="31">
      <totalsRowFormula>SUBTOTAL(8,Таблица1[Предел текучести, Н/мм²])</totalsRowFormula>
    </tableColumn>
    <tableColumn id="2" name="(σт-Хср)^2" dataDxfId="30" totalsRowDxfId="29">
      <calculatedColumnFormula>(Таблица1[[#This Row],[Предел текучести, Н/мм²]]-SUMIF('Сводный отчет'!$B$7:$B$17,Таблица1[[#This Row],[Профиль / размер]],'Сводный отчет'!$F$7:$F$17))^2</calculatedColumnFormula>
    </tableColumn>
    <tableColumn id="9" name="Временное сопротивление, Н/мм²" dataDxfId="28" totalsRowDxfId="27"/>
    <tableColumn id="6" name="(σв-Хср)^2" dataDxfId="26" totalsRowDxfId="25">
      <calculatedColumnFormula>(Таблица1[[#This Row],[Временное сопротивление, Н/мм²]]-SUMIF('Сводный отчет'!$B$7:$B$17,Таблица1[[#This Row],[Профиль / размер]],'Сводный отчет'!$I$7:$I$17))^2</calculatedColumnFormula>
    </tableColumn>
    <tableColumn id="1" name="σв/σт" dataDxfId="24" totalsRowDxfId="23">
      <calculatedColumnFormula>Таблица1[[#This Row],[Временное сопротивление, Н/мм²]]/Таблица1[[#This Row],[Предел текучести, Н/мм²]]</calculatedColumnFormula>
    </tableColumn>
    <tableColumn id="8" name="(σв/σт-Хср)^2" dataDxfId="22" totalsRowDxfId="21">
      <calculatedColumnFormula>(Таблица1[[#This Row],[σв/σт]]-SUMIF('Сводный отчет'!$B$7:$B$17,Таблица1[[#This Row],[Профиль / размер]],'Сводный отчет'!$L$7:$L$17))^2</calculatedColumnFormula>
    </tableColumn>
    <tableColumn id="10" name="Относительное удлинение, %" dataDxfId="20" totalsRowDxfId="19"/>
    <tableColumn id="13" name="(δ5-Хср)^2" dataDxfId="18" totalsRowDxfId="17">
      <calculatedColumnFormula>(Таблица1[[#This Row],[Относительное удлинение, %]]-SUMIF('Сводный отчет'!$B$7:$B$17,Таблица1[[#This Row],[Профиль / размер]],'Сводный отчет'!$O$7:$O$17))^2</calculatedColumnFormula>
    </tableColumn>
    <tableColumn id="11" name="Относительное равномерное удлинение, %" dataDxfId="16" totalsRowDxfId="15"/>
    <tableColumn id="14" name="(δр-Хср)^2" dataDxfId="14" totalsRowDxfId="13">
      <calculatedColumnFormula>(Таблица1[[#This Row],[Относительное равномерное удлинение, %]]-SUMIF('Сводный отчет'!$B$7:$B$17,Таблица1[[#This Row],[Профиль / размер]],'Сводный отчет'!$R$7:$R$17))^2</calculatedColumnFormula>
    </tableColumn>
    <tableColumn id="12" name="Относительное удлинение при максимальной нагрузке, %" totalsRowFunction="sum" dataDxfId="12" totalsRowDxfId="11"/>
    <tableColumn id="15" name="(δmax-Хср)^2" dataDxfId="10" totalsRowDxfId="9">
      <calculatedColumnFormula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calculatedColumnFormula>
    </tableColumn>
    <tableColumn id="16" name="fr" dataDxfId="8" totalsRowDxfId="7"/>
    <tableColumn id="18" name="(fr-Хср)^2" dataDxfId="6" totalsRowDxfId="5">
      <calculatedColumnFormula>(Таблица1[[#This Row],[fr]]-SUMIF('Сводный отчет'!$B$7:$B$17,Таблица1[[#This Row],[Профиль / размер]],'Сводный отчет'!$X$7:$X$17))^2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42"/>
  <sheetViews>
    <sheetView tabSelected="1" workbookViewId="0">
      <selection activeCell="Z13" sqref="Z13"/>
    </sheetView>
  </sheetViews>
  <sheetFormatPr defaultRowHeight="15" x14ac:dyDescent="0.25"/>
  <cols>
    <col min="1" max="1" width="9.5703125" style="74" customWidth="1"/>
    <col min="2" max="2" width="9.5703125" style="74" hidden="1" customWidth="1"/>
    <col min="3" max="3" width="11.7109375" style="74" customWidth="1"/>
    <col min="4" max="4" width="9.5703125" style="74" customWidth="1"/>
    <col min="5" max="5" width="7.7109375" style="74" bestFit="1" customWidth="1"/>
    <col min="6" max="6" width="7.7109375" style="74" customWidth="1"/>
    <col min="7" max="7" width="7.85546875" style="74" customWidth="1"/>
    <col min="8" max="9" width="7.7109375" style="74" bestFit="1" customWidth="1"/>
    <col min="10" max="10" width="7.85546875" style="74" customWidth="1"/>
    <col min="11" max="12" width="7.7109375" style="74" customWidth="1"/>
    <col min="13" max="14" width="8" style="74" customWidth="1"/>
    <col min="15" max="15" width="9.85546875" style="74" customWidth="1"/>
    <col min="16" max="17" width="9.140625" style="74"/>
    <col min="18" max="16384" width="9.140625" style="61"/>
  </cols>
  <sheetData>
    <row r="1" spans="1:20" ht="108.75" x14ac:dyDescent="0.25">
      <c r="A1" s="56" t="s">
        <v>0</v>
      </c>
      <c r="B1" s="56" t="s">
        <v>2216</v>
      </c>
      <c r="C1" s="56" t="s">
        <v>1</v>
      </c>
      <c r="D1" s="56" t="s">
        <v>2</v>
      </c>
      <c r="E1" s="95" t="s">
        <v>6</v>
      </c>
      <c r="F1" s="57" t="s">
        <v>2221</v>
      </c>
      <c r="G1" s="96" t="s">
        <v>7</v>
      </c>
      <c r="H1" s="57" t="s">
        <v>2222</v>
      </c>
      <c r="I1" s="58" t="s">
        <v>2226</v>
      </c>
      <c r="J1" s="58" t="s">
        <v>2225</v>
      </c>
      <c r="K1" s="96" t="s">
        <v>3</v>
      </c>
      <c r="L1" s="58" t="s">
        <v>2227</v>
      </c>
      <c r="M1" s="96" t="s">
        <v>4</v>
      </c>
      <c r="N1" s="58" t="s">
        <v>2229</v>
      </c>
      <c r="O1" s="59" t="s">
        <v>5</v>
      </c>
      <c r="P1" s="60" t="s">
        <v>2230</v>
      </c>
      <c r="Q1" s="97" t="s">
        <v>2231</v>
      </c>
      <c r="R1" s="58" t="s">
        <v>2232</v>
      </c>
    </row>
    <row r="2" spans="1:20" ht="11.25" customHeight="1" x14ac:dyDescent="0.25">
      <c r="A2" s="62" t="s">
        <v>11</v>
      </c>
      <c r="B2" s="62" t="str">
        <f>LEFT(Таблица1[[#This Row],[Номер плавки]],7)</f>
        <v>2060393</v>
      </c>
      <c r="C2" s="62" t="s">
        <v>8</v>
      </c>
      <c r="D2" s="62" t="s">
        <v>9</v>
      </c>
      <c r="E2" s="63">
        <v>553</v>
      </c>
      <c r="F2" s="64">
        <f>(Таблица1[[#This Row],[Предел текучести, Н/мм²]]-SUMIF('Сводный отчет'!$B$7:$B$17,Таблица1[[#This Row],[Профиль / размер]],'Сводный отчет'!$F$7:$F$17))^2</f>
        <v>17.074047703809558</v>
      </c>
      <c r="G2" s="63">
        <v>641</v>
      </c>
      <c r="H2" s="64">
        <f>(Таблица1[[#This Row],[Временное сопротивление, Н/мм²]]-SUMIF('Сводный отчет'!$B$7:$B$17,Таблица1[[#This Row],[Профиль / размер]],'Сводный отчет'!$I$7:$I$17))^2</f>
        <v>99.184061152644375</v>
      </c>
      <c r="I2" s="65">
        <f>Таблица1[[#This Row],[Временное сопротивление, Н/мм²]]/Таблица1[[#This Row],[Предел текучести, Н/мм²]]</f>
        <v>1.1591320072332731</v>
      </c>
      <c r="J2" s="66">
        <f>(Таблица1[[#This Row],[σв/σт]]-SUMIF('Сводный отчет'!$B$7:$B$17,Таблица1[[#This Row],[Профиль / размер]],'Сводный отчет'!$L$7:$L$17))^2</f>
        <v>8.9480619308860194E-5</v>
      </c>
      <c r="K2" s="63">
        <v>22.6</v>
      </c>
      <c r="L2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2" s="63">
        <v>10.6</v>
      </c>
      <c r="N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5.4826664293343725</v>
      </c>
      <c r="O2" s="67">
        <v>10.9</v>
      </c>
      <c r="P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5.0785504375266584</v>
      </c>
      <c r="Q2" s="69">
        <v>7.5999999999999998E-2</v>
      </c>
      <c r="R2" s="70">
        <f>(Таблица1[[#This Row],[fr]]-SUMIF('Сводный отчет'!$B$7:$B$17,Таблица1[[#This Row],[Профиль / размер]],'Сводный отчет'!$X$7:$X$17))^2</f>
        <v>4.0470402673942703E-5</v>
      </c>
      <c r="T2" s="71"/>
    </row>
    <row r="3" spans="1:20" ht="11.25" customHeight="1" x14ac:dyDescent="0.25">
      <c r="A3" s="62" t="s">
        <v>12</v>
      </c>
      <c r="B3" s="62" t="str">
        <f>LEFT(Таблица1[[#This Row],[Номер плавки]],7)</f>
        <v>2060393</v>
      </c>
      <c r="C3" s="62" t="s">
        <v>8</v>
      </c>
      <c r="D3" s="62" t="s">
        <v>9</v>
      </c>
      <c r="E3" s="63">
        <v>547</v>
      </c>
      <c r="F3" s="64">
        <f>(Таблица1[[#This Row],[Предел текучести, Н/мм²]]-SUMIF('Сводный отчет'!$B$7:$B$17,Таблица1[[#This Row],[Профиль / размер]],'Сводный отчет'!$F$7:$F$17))^2</f>
        <v>102.65895336418745</v>
      </c>
      <c r="G3" s="63">
        <v>635</v>
      </c>
      <c r="H3" s="64">
        <f>(Таблица1[[#This Row],[Временное сопротивление, Н/мм²]]-SUMIF('Сводный отчет'!$B$7:$B$17,Таблица1[[#This Row],[Профиль / размер]],'Сводный отчет'!$I$7:$I$17))^2</f>
        <v>254.69349511490859</v>
      </c>
      <c r="I3" s="65">
        <f>Таблица1[[#This Row],[Временное сопротивление, Н/мм²]]/Таблица1[[#This Row],[Предел текучести, Н/мм²]]</f>
        <v>1.1608775137111518</v>
      </c>
      <c r="J3" s="66">
        <f>(Таблица1[[#This Row],[σв/σт]]-SUMIF('Сводный отчет'!$B$7:$B$17,Таблица1[[#This Row],[Профиль / размер]],'Сводный отчет'!$L$7:$L$17))^2</f>
        <v>5.9504455769799375E-5</v>
      </c>
      <c r="K3" s="63">
        <v>23</v>
      </c>
      <c r="L3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3" s="63">
        <v>8.8000000000000007</v>
      </c>
      <c r="N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3" s="67">
        <v>9.1</v>
      </c>
      <c r="P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3" s="69">
        <v>7.3999999999999996E-2</v>
      </c>
      <c r="R3" s="70">
        <f>(Таблица1[[#This Row],[fr]]-SUMIF('Сводный отчет'!$B$7:$B$17,Таблица1[[#This Row],[Профиль / размер]],'Сводный отчет'!$X$7:$X$17))^2</f>
        <v>6.9916943554445201E-5</v>
      </c>
      <c r="T3" s="71"/>
    </row>
    <row r="4" spans="1:20" ht="11.25" customHeight="1" x14ac:dyDescent="0.25">
      <c r="A4" s="62" t="s">
        <v>12</v>
      </c>
      <c r="B4" s="62" t="str">
        <f>LEFT(Таблица1[[#This Row],[Номер плавки]],7)</f>
        <v>2060393</v>
      </c>
      <c r="C4" s="62" t="s">
        <v>8</v>
      </c>
      <c r="D4" s="62" t="s">
        <v>9</v>
      </c>
      <c r="E4" s="63">
        <v>552</v>
      </c>
      <c r="F4" s="64">
        <f>(Таблица1[[#This Row],[Предел текучести, Н/мм²]]-SUMIF('Сводный отчет'!$B$7:$B$17,Таблица1[[#This Row],[Профиль / размер]],'Сводный отчет'!$F$7:$F$17))^2</f>
        <v>26.338198647205875</v>
      </c>
      <c r="G4" s="63">
        <v>639</v>
      </c>
      <c r="H4" s="64">
        <f>(Таблица1[[#This Row],[Временное сопротивление, Н/мм²]]-SUMIF('Сводный отчет'!$B$7:$B$17,Таблица1[[#This Row],[Профиль / размер]],'Сводный отчет'!$I$7:$I$17))^2</f>
        <v>143.02053914006578</v>
      </c>
      <c r="I4" s="65">
        <f>Таблица1[[#This Row],[Временное сопротивление, Н/мм²]]/Таблица1[[#This Row],[Предел текучести, Н/мм²]]</f>
        <v>1.1576086956521738</v>
      </c>
      <c r="J4" s="66">
        <f>(Таблица1[[#This Row],[σв/σт]]-SUMIF('Сводный отчет'!$B$7:$B$17,Таблица1[[#This Row],[Профиль / размер]],'Сводный отчет'!$L$7:$L$17))^2</f>
        <v>1.2062038435883149E-4</v>
      </c>
      <c r="K4" s="63">
        <v>23.6</v>
      </c>
      <c r="L4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4" s="63">
        <v>9.4</v>
      </c>
      <c r="N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1.3030437878248939</v>
      </c>
      <c r="O4" s="67">
        <v>9.6999999999999993</v>
      </c>
      <c r="P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1.1099969784071524</v>
      </c>
      <c r="Q4" s="69">
        <v>7.0999999999999994E-2</v>
      </c>
      <c r="R4" s="70">
        <f>(Таблица1[[#This Row],[fr]]-SUMIF('Сводный отчет'!$B$7:$B$17,Таблица1[[#This Row],[Профиль / размер]],'Сводный отчет'!$X$7:$X$17))^2</f>
        <v>1.2908675487519896E-4</v>
      </c>
      <c r="T4" s="71"/>
    </row>
    <row r="5" spans="1:20" ht="11.25" customHeight="1" x14ac:dyDescent="0.25">
      <c r="A5" s="62" t="s">
        <v>13</v>
      </c>
      <c r="B5" s="62" t="str">
        <f>LEFT(Таблица1[[#This Row],[Номер плавки]],7)</f>
        <v>2060396</v>
      </c>
      <c r="C5" s="62" t="s">
        <v>8</v>
      </c>
      <c r="D5" s="62" t="s">
        <v>9</v>
      </c>
      <c r="E5" s="63">
        <v>536</v>
      </c>
      <c r="F5" s="64">
        <f>(Таблица1[[#This Row],[Предел текучести, Н/мм²]]-SUMIF('Сводный отчет'!$B$7:$B$17,Таблица1[[#This Row],[Профиль / размер]],'Сводный отчет'!$F$7:$F$17))^2</f>
        <v>446.56461374154696</v>
      </c>
      <c r="G5" s="63">
        <v>625</v>
      </c>
      <c r="H5" s="64">
        <f>(Таблица1[[#This Row],[Временное сопротивление, Н/мм²]]-SUMIF('Сводный отчет'!$B$7:$B$17,Таблица1[[#This Row],[Профиль / размер]],'Сводный отчет'!$I$7:$I$17))^2</f>
        <v>673.87588505201563</v>
      </c>
      <c r="I5" s="65">
        <f>Таблица1[[#This Row],[Временное сопротивление, Н/мм²]]/Таблица1[[#This Row],[Предел текучести, Н/мм²]]</f>
        <v>1.166044776119403</v>
      </c>
      <c r="J5" s="66">
        <f>(Таблица1[[#This Row],[σв/σт]]-SUMIF('Сводный отчет'!$B$7:$B$17,Таблица1[[#This Row],[Профиль / размер]],'Сводный отчет'!$L$7:$L$17))^2</f>
        <v>6.4854298961445849E-6</v>
      </c>
      <c r="K5" s="63">
        <v>22.8</v>
      </c>
      <c r="L5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5" s="63">
        <v>9.5</v>
      </c>
      <c r="N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1.5413456746173499</v>
      </c>
      <c r="O5" s="67">
        <v>9.8000000000000007</v>
      </c>
      <c r="P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1.3307097666671142</v>
      </c>
      <c r="Q5" s="69">
        <v>8.6999999999999994E-2</v>
      </c>
      <c r="R5" s="70">
        <f>(Таблица1[[#This Row],[fr]]-SUMIF('Сводный отчет'!$B$7:$B$17,Таблица1[[#This Row],[Профиль / размер]],'Сводный отчет'!$X$7:$X$17))^2</f>
        <v>2.1514427831179098E-5</v>
      </c>
      <c r="T5" s="71"/>
    </row>
    <row r="6" spans="1:20" ht="11.25" customHeight="1" x14ac:dyDescent="0.25">
      <c r="A6" s="62" t="s">
        <v>14</v>
      </c>
      <c r="B6" s="62" t="str">
        <f>LEFT(Таблица1[[#This Row],[Номер плавки]],7)</f>
        <v>2060399</v>
      </c>
      <c r="C6" s="62" t="s">
        <v>8</v>
      </c>
      <c r="D6" s="62" t="s">
        <v>9</v>
      </c>
      <c r="E6" s="63">
        <v>573</v>
      </c>
      <c r="F6" s="64">
        <f>(Таблица1[[#This Row],[Предел текучести, Н/мм²]]-SUMIF('Сводный отчет'!$B$7:$B$17,Таблица1[[#This Row],[Профиль / размер]],'Сводный отчет'!$F$7:$F$17))^2</f>
        <v>251.79102883588322</v>
      </c>
      <c r="G6" s="63">
        <v>667</v>
      </c>
      <c r="H6" s="64">
        <f>(Таблица1[[#This Row],[Временное сопротивление, Н/мм²]]-SUMIF('Сводный отчет'!$B$7:$B$17,Таблица1[[#This Row],[Профиль / размер]],'Сводный отчет'!$I$7:$I$17))^2</f>
        <v>257.30984731616616</v>
      </c>
      <c r="I6" s="65">
        <f>Таблица1[[#This Row],[Временное сопротивление, Н/мм²]]/Таблица1[[#This Row],[Предел текучести, Н/мм²]]</f>
        <v>1.1640488656195462</v>
      </c>
      <c r="J6" s="66">
        <f>(Таблица1[[#This Row],[σв/σт]]-SUMIF('Сводный отчет'!$B$7:$B$17,Таблица1[[#This Row],[Профиль / размер]],'Сводный отчет'!$L$7:$L$17))^2</f>
        <v>2.0634862447684354E-5</v>
      </c>
      <c r="K6" s="63">
        <v>23.8</v>
      </c>
      <c r="L6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6" s="63">
        <v>9.1</v>
      </c>
      <c r="N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0.70813812744752236</v>
      </c>
      <c r="O6" s="67">
        <v>9.4</v>
      </c>
      <c r="P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0.56785861362727852</v>
      </c>
      <c r="Q6" s="69">
        <v>6.9000000000000006E-2</v>
      </c>
      <c r="R6" s="70">
        <f>(Таблица1[[#This Row],[fr]]-SUMIF('Сводный отчет'!$B$7:$B$17,Таблица1[[#This Row],[Профиль / размер]],'Сводный отчет'!$X$7:$X$17))^2</f>
        <v>1.7853329575570113E-4</v>
      </c>
      <c r="T6" s="71"/>
    </row>
    <row r="7" spans="1:20" ht="11.25" customHeight="1" x14ac:dyDescent="0.25">
      <c r="A7" s="62" t="s">
        <v>14</v>
      </c>
      <c r="B7" s="62" t="str">
        <f>LEFT(Таблица1[[#This Row],[Номер плавки]],7)</f>
        <v>2060399</v>
      </c>
      <c r="C7" s="62" t="s">
        <v>8</v>
      </c>
      <c r="D7" s="62" t="s">
        <v>9</v>
      </c>
      <c r="E7" s="63">
        <v>571</v>
      </c>
      <c r="F7" s="64">
        <f>(Таблица1[[#This Row],[Предел текучести, Н/мм²]]-SUMIF('Сводный отчет'!$B$7:$B$17,Таблица1[[#This Row],[Профиль / размер]],'Сводный отчет'!$F$7:$F$17))^2</f>
        <v>192.31933072267586</v>
      </c>
      <c r="G7" s="63">
        <v>665</v>
      </c>
      <c r="H7" s="64">
        <f>(Таблица1[[#This Row],[Временное сопротивление, Н/мм²]]-SUMIF('Сводный отчет'!$B$7:$B$17,Таблица1[[#This Row],[Профиль / размер]],'Сводный отчет'!$I$7:$I$17))^2</f>
        <v>197.14632530358753</v>
      </c>
      <c r="I7" s="65">
        <f>Таблица1[[#This Row],[Временное сопротивление, Н/мм²]]/Таблица1[[#This Row],[Предел текучести, Н/мм²]]</f>
        <v>1.1646234676007006</v>
      </c>
      <c r="J7" s="66">
        <f>(Таблица1[[#This Row],[σв/σт]]-SUMIF('Сводный отчет'!$B$7:$B$17,Таблица1[[#This Row],[Профиль / размер]],'Сводный отчет'!$L$7:$L$17))^2</f>
        <v>1.5744700530082317E-5</v>
      </c>
      <c r="K7" s="63">
        <v>24.2</v>
      </c>
      <c r="L7" s="64">
        <f>(Таблица1[[#This Row],[Относительное удлинение, %]]-SUMIF('Сводный отчет'!$B$7:$B$17,Таблица1[[#This Row],[Профиль / размер]],'Сводный отчет'!$O$7:$O$17))^2</f>
        <v>1.2403982019874893</v>
      </c>
      <c r="M7" s="63">
        <v>9.6</v>
      </c>
      <c r="N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1.7996475614098058</v>
      </c>
      <c r="O7" s="67">
        <v>9.9</v>
      </c>
      <c r="P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1.5714225549270719</v>
      </c>
      <c r="Q7" s="69">
        <v>8.7999999999999995E-2</v>
      </c>
      <c r="R7" s="70">
        <f>(Таблица1[[#This Row],[fr]]-SUMIF('Сводный отчет'!$B$7:$B$17,Таблица1[[#This Row],[Профиль / размер]],'Сводный отчет'!$X$7:$X$17))^2</f>
        <v>3.1791157390927867E-5</v>
      </c>
      <c r="T7" s="71"/>
    </row>
    <row r="8" spans="1:20" ht="11.25" customHeight="1" x14ac:dyDescent="0.25">
      <c r="A8" s="62" t="s">
        <v>15</v>
      </c>
      <c r="B8" s="62" t="str">
        <f>LEFT(Таблица1[[#This Row],[Номер плавки]],7)</f>
        <v>2060399</v>
      </c>
      <c r="C8" s="62" t="s">
        <v>8</v>
      </c>
      <c r="D8" s="62" t="s">
        <v>9</v>
      </c>
      <c r="E8" s="63">
        <v>540</v>
      </c>
      <c r="F8" s="64">
        <f>(Таблица1[[#This Row],[Предел текучести, Н/мм²]]-SUMIF('Сводный отчет'!$B$7:$B$17,Таблица1[[#This Row],[Профиль / размер]],'Сводный отчет'!$F$7:$F$17))^2</f>
        <v>293.5080099679617</v>
      </c>
      <c r="G8" s="63">
        <v>636</v>
      </c>
      <c r="H8" s="64">
        <f>(Таблица1[[#This Row],[Временное сопротивление, Н/мм²]]-SUMIF('Сводный отчет'!$B$7:$B$17,Таблица1[[#This Row],[Профиль / размер]],'Сводный отчет'!$I$7:$I$17))^2</f>
        <v>223.77525612119788</v>
      </c>
      <c r="I8" s="65">
        <f>Таблица1[[#This Row],[Временное сопротивление, Н/мм²]]/Таблица1[[#This Row],[Предел текучести, Н/мм²]]</f>
        <v>1.1777777777777778</v>
      </c>
      <c r="J8" s="66">
        <f>(Таблица1[[#This Row],[σв/σт]]-SUMIF('Сводный отчет'!$B$7:$B$17,Таблица1[[#This Row],[Профиль / размер]],'Сводный отчет'!$L$7:$L$17))^2</f>
        <v>8.4389043539647115E-5</v>
      </c>
      <c r="K8" s="63">
        <v>23.6</v>
      </c>
      <c r="L8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8" s="63">
        <v>10</v>
      </c>
      <c r="N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3.0328551085796334</v>
      </c>
      <c r="O8" s="67">
        <v>10.3</v>
      </c>
      <c r="P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2.7342737079669077</v>
      </c>
      <c r="Q8" s="69">
        <v>9.6000000000000002E-2</v>
      </c>
      <c r="R8" s="70">
        <f>(Таблица1[[#This Row],[fr]]-SUMIF('Сводный отчет'!$B$7:$B$17,Таблица1[[#This Row],[Профиль / размер]],'Сводный отчет'!$X$7:$X$17))^2</f>
        <v>1.8600499386891816E-4</v>
      </c>
      <c r="T8" s="71"/>
    </row>
    <row r="9" spans="1:20" ht="11.25" customHeight="1" x14ac:dyDescent="0.25">
      <c r="A9" s="62" t="s">
        <v>15</v>
      </c>
      <c r="B9" s="62" t="str">
        <f>LEFT(Таблица1[[#This Row],[Номер плавки]],7)</f>
        <v>2060399</v>
      </c>
      <c r="C9" s="62" t="s">
        <v>8</v>
      </c>
      <c r="D9" s="62" t="s">
        <v>9</v>
      </c>
      <c r="E9" s="63">
        <v>558</v>
      </c>
      <c r="F9" s="64">
        <f>(Таблица1[[#This Row],[Предел текучести, Н/мм²]]-SUMIF('Сводный отчет'!$B$7:$B$17,Таблица1[[#This Row],[Профиль / размер]],'Сводный отчет'!$F$7:$F$17))^2</f>
        <v>0.75329298682797452</v>
      </c>
      <c r="G9" s="63">
        <v>649</v>
      </c>
      <c r="H9" s="64">
        <f>(Таблица1[[#This Row],[Временное сопротивление, Н/мм²]]-SUMIF('Сводный отчет'!$B$7:$B$17,Таблица1[[#This Row],[Профиль / размер]],'Сводный отчет'!$I$7:$I$17))^2</f>
        <v>3.8381492029587632</v>
      </c>
      <c r="I9" s="65">
        <f>Таблица1[[#This Row],[Временное сопротивление, Н/мм²]]/Таблица1[[#This Row],[Предел текучести, Н/мм²]]</f>
        <v>1.1630824372759856</v>
      </c>
      <c r="J9" s="66">
        <f>(Таблица1[[#This Row],[σв/σт]]-SUMIF('Сводный отчет'!$B$7:$B$17,Таблица1[[#This Row],[Профиль / размер]],'Сводный отчет'!$L$7:$L$17))^2</f>
        <v>3.0348966023834363E-5</v>
      </c>
      <c r="K9" s="63">
        <v>24.8</v>
      </c>
      <c r="L9" s="64">
        <f>(Таблица1[[#This Row],[Относительное удлинение, %]]-SUMIF('Сводный отчет'!$B$7:$B$17,Таблица1[[#This Row],[Профиль / размер]],'Сводный отчет'!$O$7:$O$17))^2</f>
        <v>2.9368761894089048</v>
      </c>
      <c r="M9" s="63">
        <v>8.6</v>
      </c>
      <c r="N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0.11662869348523913</v>
      </c>
      <c r="O9" s="67">
        <v>8.9</v>
      </c>
      <c r="P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6.4294672327485092E-2</v>
      </c>
      <c r="Q9" s="69">
        <v>0.08</v>
      </c>
      <c r="R9" s="70">
        <f>(Таблица1[[#This Row],[fr]]-SUMIF('Сводный отчет'!$B$7:$B$17,Таблица1[[#This Row],[Профиль / размер]],'Сводный отчет'!$X$7:$X$17))^2</f>
        <v>5.5773209129377523E-6</v>
      </c>
      <c r="T9" s="71"/>
    </row>
    <row r="10" spans="1:20" ht="11.25" customHeight="1" x14ac:dyDescent="0.25">
      <c r="A10" s="62" t="s">
        <v>16</v>
      </c>
      <c r="B10" s="62" t="str">
        <f>LEFT(Таблица1[[#This Row],[Номер плавки]],7)</f>
        <v>2060399</v>
      </c>
      <c r="C10" s="62" t="s">
        <v>8</v>
      </c>
      <c r="D10" s="62" t="s">
        <v>9</v>
      </c>
      <c r="E10" s="63">
        <v>541</v>
      </c>
      <c r="F10" s="64">
        <f>(Таблица1[[#This Row],[Предел текучести, Н/мм²]]-SUMIF('Сводный отчет'!$B$7:$B$17,Таблица1[[#This Row],[Профиль / размер]],'Сводный отчет'!$F$7:$F$17))^2</f>
        <v>260.24385902456538</v>
      </c>
      <c r="G10" s="63">
        <v>639</v>
      </c>
      <c r="H10" s="64">
        <f>(Таблица1[[#This Row],[Временное сопротивление, Н/мм²]]-SUMIF('Сводный отчет'!$B$7:$B$17,Таблица1[[#This Row],[Профиль / размер]],'Сводный отчет'!$I$7:$I$17))^2</f>
        <v>143.02053914006578</v>
      </c>
      <c r="I10" s="65">
        <f>Таблица1[[#This Row],[Временное сопротивление, Н/мм²]]/Таблица1[[#This Row],[Предел текучести, Н/мм²]]</f>
        <v>1.1811460258780038</v>
      </c>
      <c r="J10" s="66">
        <f>(Таблица1[[#This Row],[σв/σт]]-SUMIF('Сводный отчет'!$B$7:$B$17,Таблица1[[#This Row],[Профиль / размер]],'Сводный отчет'!$L$7:$L$17))^2</f>
        <v>1.5761795698814756E-4</v>
      </c>
      <c r="K10" s="63">
        <v>24.6</v>
      </c>
      <c r="L10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10" s="63">
        <v>8.1999999999999993</v>
      </c>
      <c r="N1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10" s="67">
        <v>8.5</v>
      </c>
      <c r="P1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10" s="69">
        <v>9.4E-2</v>
      </c>
      <c r="R10" s="70">
        <f>(Таблица1[[#This Row],[fr]]-SUMIF('Сводный отчет'!$B$7:$B$17,Таблица1[[#This Row],[Профиль / размер]],'Сводный отчет'!$X$7:$X$17))^2</f>
        <v>1.3545153474942055E-4</v>
      </c>
      <c r="T10" s="71"/>
    </row>
    <row r="11" spans="1:20" ht="11.25" customHeight="1" x14ac:dyDescent="0.25">
      <c r="A11" s="62" t="s">
        <v>16</v>
      </c>
      <c r="B11" s="62" t="str">
        <f>LEFT(Таблица1[[#This Row],[Номер плавки]],7)</f>
        <v>2060399</v>
      </c>
      <c r="C11" s="62" t="s">
        <v>8</v>
      </c>
      <c r="D11" s="62" t="s">
        <v>9</v>
      </c>
      <c r="E11" s="63">
        <v>584</v>
      </c>
      <c r="F11" s="64">
        <f>(Таблица1[[#This Row],[Предел текучести, Н/мм²]]-SUMIF('Сводный отчет'!$B$7:$B$17,Таблица1[[#This Row],[Профиль / размер]],'Сводный отчет'!$F$7:$F$17))^2</f>
        <v>721.88536845852377</v>
      </c>
      <c r="G11" s="63">
        <v>675</v>
      </c>
      <c r="H11" s="64">
        <f>(Таблица1[[#This Row],[Временное сопротивление, Н/мм²]]-SUMIF('Сводный отчет'!$B$7:$B$17,Таблица1[[#This Row],[Профиль / размер]],'Сводный отчет'!$I$7:$I$17))^2</f>
        <v>577.96393536648054</v>
      </c>
      <c r="I11" s="65">
        <f>Таблица1[[#This Row],[Временное сопротивление, Н/мм²]]/Таблица1[[#This Row],[Предел текучести, Н/мм²]]</f>
        <v>1.1558219178082192</v>
      </c>
      <c r="J11" s="66">
        <f>(Таблица1[[#This Row],[σв/σт]]-SUMIF('Сводный отчет'!$B$7:$B$17,Таблица1[[#This Row],[Профиль / размер]],'Сводный отчет'!$L$7:$L$17))^2</f>
        <v>1.6306036092991852E-4</v>
      </c>
      <c r="K11" s="63">
        <v>22.4</v>
      </c>
      <c r="L11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11" s="63">
        <v>8.3000000000000007</v>
      </c>
      <c r="N1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1.7230331078692453E-3</v>
      </c>
      <c r="O11" s="67">
        <v>8.6</v>
      </c>
      <c r="P1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2.1563075476090966E-3</v>
      </c>
      <c r="Q11" s="69">
        <v>8.4000000000000005E-2</v>
      </c>
      <c r="R11" s="70">
        <f>(Таблица1[[#This Row],[fr]]-SUMIF('Сводный отчет'!$B$7:$B$17,Таблица1[[#This Row],[Профиль / размер]],'Сводный отчет'!$X$7:$X$17))^2</f>
        <v>2.6842391519328601E-6</v>
      </c>
      <c r="T11" s="71"/>
    </row>
    <row r="12" spans="1:20" ht="11.25" customHeight="1" x14ac:dyDescent="0.25">
      <c r="A12" s="62" t="s">
        <v>17</v>
      </c>
      <c r="B12" s="62" t="str">
        <f>LEFT(Таблица1[[#This Row],[Номер плавки]],7)</f>
        <v>2060401</v>
      </c>
      <c r="C12" s="62" t="s">
        <v>8</v>
      </c>
      <c r="D12" s="62" t="s">
        <v>9</v>
      </c>
      <c r="E12" s="63">
        <v>544</v>
      </c>
      <c r="F12" s="64">
        <f>(Таблица1[[#This Row],[Предел текучести, Н/мм²]]-SUMIF('Сводный отчет'!$B$7:$B$17,Таблица1[[#This Row],[Профиль / размер]],'Сводный отчет'!$F$7:$F$17))^2</f>
        <v>172.4514061943764</v>
      </c>
      <c r="G12" s="63">
        <v>637</v>
      </c>
      <c r="H12" s="64">
        <f>(Таблица1[[#This Row],[Временное сопротивление, Н/мм²]]-SUMIF('Сводный отчет'!$B$7:$B$17,Таблица1[[#This Row],[Профиль / размер]],'Сводный отчет'!$I$7:$I$17))^2</f>
        <v>194.85701712748718</v>
      </c>
      <c r="I12" s="65">
        <f>Таблица1[[#This Row],[Временное сопротивление, Н/мм²]]/Таблица1[[#This Row],[Предел текучести, Н/мм²]]</f>
        <v>1.1709558823529411</v>
      </c>
      <c r="J12" s="66">
        <f>(Таблица1[[#This Row],[σв/σт]]-SUMIF('Сводный отчет'!$B$7:$B$17,Таблица1[[#This Row],[Профиль / размер]],'Сводный отчет'!$L$7:$L$17))^2</f>
        <v>5.5906498694952863E-6</v>
      </c>
      <c r="K12" s="63">
        <v>25.8</v>
      </c>
      <c r="L12" s="64">
        <f>(Таблица1[[#This Row],[Относительное удлинение, %]]-SUMIF('Сводный отчет'!$B$7:$B$17,Таблица1[[#This Row],[Профиль / размер]],'Сводный отчет'!$O$7:$O$17))^2</f>
        <v>7.3643395017779261</v>
      </c>
      <c r="M12" s="63">
        <v>8.5</v>
      </c>
      <c r="N1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12" s="67">
        <v>8.8000000000000007</v>
      </c>
      <c r="P1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12" s="69">
        <v>6.6000000000000003E-2</v>
      </c>
      <c r="R12" s="70">
        <f>(Таблица1[[#This Row],[fr]]-SUMIF('Сводный отчет'!$B$7:$B$17,Таблица1[[#This Row],[Профиль / размер]],'Сводный отчет'!$X$7:$X$17))^2</f>
        <v>2.6770310707645485E-4</v>
      </c>
      <c r="T12" s="71"/>
    </row>
    <row r="13" spans="1:20" ht="11.25" customHeight="1" x14ac:dyDescent="0.25">
      <c r="A13" s="62" t="s">
        <v>17</v>
      </c>
      <c r="B13" s="62" t="str">
        <f>LEFT(Таблица1[[#This Row],[Номер плавки]],7)</f>
        <v>2060401</v>
      </c>
      <c r="C13" s="62" t="s">
        <v>8</v>
      </c>
      <c r="D13" s="62" t="s">
        <v>9</v>
      </c>
      <c r="E13" s="63">
        <v>554</v>
      </c>
      <c r="F13" s="64">
        <f>(Таблица1[[#This Row],[Предел текучести, Н/мм²]]-SUMIF('Сводный отчет'!$B$7:$B$17,Таблица1[[#This Row],[Профиль / размер]],'Сводный отчет'!$F$7:$F$17))^2</f>
        <v>9.8098967604132401</v>
      </c>
      <c r="G13" s="63">
        <v>645</v>
      </c>
      <c r="H13" s="64">
        <f>(Таблица1[[#This Row],[Временное сопротивление, Н/мм²]]-SUMIF('Сводный отчет'!$B$7:$B$17,Таблица1[[#This Row],[Профиль / размер]],'Сводный отчет'!$I$7:$I$17))^2</f>
        <v>35.511105177801568</v>
      </c>
      <c r="I13" s="65">
        <f>Таблица1[[#This Row],[Временное сопротивление, Н/мм²]]/Таблица1[[#This Row],[Предел текучести, Н/мм²]]</f>
        <v>1.1642599277978338</v>
      </c>
      <c r="J13" s="66">
        <f>(Таблица1[[#This Row],[σв/σт]]-SUMIF('Сводный отчет'!$B$7:$B$17,Таблица1[[#This Row],[Профиль / размер]],'Сводный отчет'!$L$7:$L$17))^2</f>
        <v>1.8761883958116366E-5</v>
      </c>
      <c r="K13" s="63">
        <v>25.2</v>
      </c>
      <c r="L13" s="64">
        <f>(Таблица1[[#This Row],[Относительное удлинение, %]]-SUMIF('Сводный отчет'!$B$7:$B$17,Таблица1[[#This Row],[Профиль / размер]],'Сводный отчет'!$O$7:$O$17))^2</f>
        <v>4.4678615143565077</v>
      </c>
      <c r="M13" s="63">
        <v>7.5</v>
      </c>
      <c r="N1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0.5753079387682154</v>
      </c>
      <c r="O13" s="67">
        <v>7.8</v>
      </c>
      <c r="P1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0.71645400146794047</v>
      </c>
      <c r="Q13" s="69">
        <v>8.8999999999999996E-2</v>
      </c>
      <c r="R13" s="70">
        <f>(Таблица1[[#This Row],[fr]]-SUMIF('Сводный отчет'!$B$7:$B$17,Таблица1[[#This Row],[Профиль / размер]],'Сводный отчет'!$X$7:$X$17))^2</f>
        <v>4.4067886950676638E-5</v>
      </c>
      <c r="T13" s="71"/>
    </row>
    <row r="14" spans="1:20" ht="11.25" customHeight="1" x14ac:dyDescent="0.25">
      <c r="A14" s="62" t="s">
        <v>18</v>
      </c>
      <c r="B14" s="62" t="str">
        <f>LEFT(Таблица1[[#This Row],[Номер плавки]],7)</f>
        <v>2060401</v>
      </c>
      <c r="C14" s="62" t="s">
        <v>8</v>
      </c>
      <c r="D14" s="62" t="s">
        <v>9</v>
      </c>
      <c r="E14" s="63">
        <v>555</v>
      </c>
      <c r="F14" s="64">
        <f>(Таблица1[[#This Row],[Предел текучести, Н/мм²]]-SUMIF('Сводный отчет'!$B$7:$B$17,Таблица1[[#This Row],[Профиль / размер]],'Сводный отчет'!$F$7:$F$17))^2</f>
        <v>4.5457458170169236</v>
      </c>
      <c r="G14" s="63">
        <v>646</v>
      </c>
      <c r="H14" s="64">
        <f>(Таблица1[[#This Row],[Временное сопротивление, Н/мм²]]-SUMIF('Сводный отчет'!$B$7:$B$17,Таблица1[[#This Row],[Профиль / размер]],'Сводный отчет'!$I$7:$I$17))^2</f>
        <v>24.59286618409087</v>
      </c>
      <c r="I14" s="65">
        <f>Таблица1[[#This Row],[Временное сопротивление, Н/мм²]]/Таблица1[[#This Row],[Предел текучести, Н/мм²]]</f>
        <v>1.1639639639639641</v>
      </c>
      <c r="J14" s="66">
        <f>(Таблица1[[#This Row],[σв/σт]]-SUMIF('Сводный отчет'!$B$7:$B$17,Таблица1[[#This Row],[Профиль / размер]],'Сводный отчет'!$L$7:$L$17))^2</f>
        <v>2.1413412675318996E-5</v>
      </c>
      <c r="K14" s="63">
        <v>23.4</v>
      </c>
      <c r="L14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14" s="63">
        <v>8.8000000000000007</v>
      </c>
      <c r="N1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14" s="67">
        <v>9.1</v>
      </c>
      <c r="P1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14" s="69">
        <v>8.1000000000000003E-2</v>
      </c>
      <c r="R14" s="70">
        <f>(Таблица1[[#This Row],[fr]]-SUMIF('Сводный отчет'!$B$7:$B$17,Таблица1[[#This Row],[Профиль / размер]],'Сводный отчет'!$X$7:$X$17))^2</f>
        <v>1.8540504726865241E-6</v>
      </c>
      <c r="T14" s="71"/>
    </row>
    <row r="15" spans="1:20" ht="11.25" customHeight="1" x14ac:dyDescent="0.25">
      <c r="A15" s="62" t="s">
        <v>18</v>
      </c>
      <c r="B15" s="62" t="str">
        <f>LEFT(Таблица1[[#This Row],[Номер плавки]],7)</f>
        <v>2060401</v>
      </c>
      <c r="C15" s="62" t="s">
        <v>8</v>
      </c>
      <c r="D15" s="62" t="s">
        <v>9</v>
      </c>
      <c r="E15" s="63">
        <v>573</v>
      </c>
      <c r="F15" s="64">
        <f>(Таблица1[[#This Row],[Предел текучести, Н/мм²]]-SUMIF('Сводный отчет'!$B$7:$B$17,Таблица1[[#This Row],[Профиль / размер]],'Сводный отчет'!$F$7:$F$17))^2</f>
        <v>251.79102883588322</v>
      </c>
      <c r="G15" s="63">
        <v>665</v>
      </c>
      <c r="H15" s="64">
        <f>(Таблица1[[#This Row],[Временное сопротивление, Н/мм²]]-SUMIF('Сводный отчет'!$B$7:$B$17,Таблица1[[#This Row],[Профиль / размер]],'Сводный отчет'!$I$7:$I$17))^2</f>
        <v>197.14632530358753</v>
      </c>
      <c r="I15" s="65">
        <f>Таблица1[[#This Row],[Временное сопротивление, Н/мм²]]/Таблица1[[#This Row],[Предел текучести, Н/мм²]]</f>
        <v>1.1605584642233857</v>
      </c>
      <c r="J15" s="66">
        <f>(Таблица1[[#This Row],[σв/σт]]-SUMIF('Сводный отчет'!$B$7:$B$17,Таблица1[[#This Row],[Профиль / размер]],'Сводный отчет'!$L$7:$L$17))^2</f>
        <v>6.452848841073448E-5</v>
      </c>
      <c r="K15" s="63">
        <v>25.8</v>
      </c>
      <c r="L15" s="64">
        <f>(Таблица1[[#This Row],[Относительное удлинение, %]]-SUMIF('Сводный отчет'!$B$7:$B$17,Таблица1[[#This Row],[Профиль / размер]],'Сводный отчет'!$O$7:$O$17))^2</f>
        <v>7.3643395017779261</v>
      </c>
      <c r="M15" s="63">
        <v>9.1</v>
      </c>
      <c r="N1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0.70813812744752236</v>
      </c>
      <c r="O15" s="67">
        <v>9.4</v>
      </c>
      <c r="P1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0.56785861362727852</v>
      </c>
      <c r="Q15" s="69">
        <v>7.8E-2</v>
      </c>
      <c r="R15" s="70">
        <f>(Таблица1[[#This Row],[fr]]-SUMIF('Сводный отчет'!$B$7:$B$17,Таблица1[[#This Row],[Профиль / размер]],'Сводный отчет'!$X$7:$X$17))^2</f>
        <v>1.902386179344022E-5</v>
      </c>
      <c r="T15" s="71"/>
    </row>
    <row r="16" spans="1:20" ht="11.25" customHeight="1" x14ac:dyDescent="0.25">
      <c r="A16" s="62" t="s">
        <v>19</v>
      </c>
      <c r="B16" s="62" t="str">
        <f>LEFT(Таблица1[[#This Row],[Номер плавки]],7)</f>
        <v>2060401</v>
      </c>
      <c r="C16" s="62" t="s">
        <v>8</v>
      </c>
      <c r="D16" s="62" t="s">
        <v>9</v>
      </c>
      <c r="E16" s="63">
        <v>571</v>
      </c>
      <c r="F16" s="64">
        <f>(Таблица1[[#This Row],[Предел текучести, Н/мм²]]-SUMIF('Сводный отчет'!$B$7:$B$17,Таблица1[[#This Row],[Профиль / размер]],'Сводный отчет'!$F$7:$F$17))^2</f>
        <v>192.31933072267586</v>
      </c>
      <c r="G16" s="63">
        <v>664</v>
      </c>
      <c r="H16" s="64">
        <f>(Таблица1[[#This Row],[Временное сопротивление, Н/мм²]]-SUMIF('Сводный отчет'!$B$7:$B$17,Таблица1[[#This Row],[Профиль / размер]],'Сводный отчет'!$I$7:$I$17))^2</f>
        <v>170.06456429729823</v>
      </c>
      <c r="I16" s="65">
        <f>Таблица1[[#This Row],[Временное сопротивление, Н/мм²]]/Таблица1[[#This Row],[Предел текучести, Н/мм²]]</f>
        <v>1.1628721541155866</v>
      </c>
      <c r="J16" s="66">
        <f>(Таблица1[[#This Row],[σв/σт]]-SUMIF('Сводный отчет'!$B$7:$B$17,Таблица1[[#This Row],[Профиль / размер]],'Сводный отчет'!$L$7:$L$17))^2</f>
        <v>3.2710080503916322E-5</v>
      </c>
      <c r="K16" s="63">
        <v>23</v>
      </c>
      <c r="L16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16" s="63">
        <v>9.6999999999999993</v>
      </c>
      <c r="N1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2.0779494482022614</v>
      </c>
      <c r="O16" s="67">
        <v>10</v>
      </c>
      <c r="P1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1.8321353431870298</v>
      </c>
      <c r="Q16" s="69">
        <v>9.4E-2</v>
      </c>
      <c r="R16" s="70">
        <f>(Таблица1[[#This Row],[fr]]-SUMIF('Сводный отчет'!$B$7:$B$17,Таблица1[[#This Row],[Профиль / размер]],'Сводный отчет'!$X$7:$X$17))^2</f>
        <v>1.3545153474942055E-4</v>
      </c>
      <c r="T16" s="71"/>
    </row>
    <row r="17" spans="1:20" ht="11.25" customHeight="1" x14ac:dyDescent="0.25">
      <c r="A17" s="62" t="s">
        <v>19</v>
      </c>
      <c r="B17" s="62" t="str">
        <f>LEFT(Таблица1[[#This Row],[Номер плавки]],7)</f>
        <v>2060401</v>
      </c>
      <c r="C17" s="62" t="s">
        <v>8</v>
      </c>
      <c r="D17" s="62" t="s">
        <v>9</v>
      </c>
      <c r="E17" s="63">
        <v>547</v>
      </c>
      <c r="F17" s="64">
        <f>(Таблица1[[#This Row],[Предел текучести, Н/мм²]]-SUMIF('Сводный отчет'!$B$7:$B$17,Таблица1[[#This Row],[Профиль / размер]],'Сводный отчет'!$F$7:$F$17))^2</f>
        <v>102.65895336418745</v>
      </c>
      <c r="G17" s="63">
        <v>639</v>
      </c>
      <c r="H17" s="64">
        <f>(Таблица1[[#This Row],[Временное сопротивление, Н/мм²]]-SUMIF('Сводный отчет'!$B$7:$B$17,Таблица1[[#This Row],[Профиль / размер]],'Сводный отчет'!$I$7:$I$17))^2</f>
        <v>143.02053914006578</v>
      </c>
      <c r="I17" s="65">
        <f>Таблица1[[#This Row],[Временное сопротивление, Н/мм²]]/Таблица1[[#This Row],[Предел текучести, Н/мм²]]</f>
        <v>1.1681901279707496</v>
      </c>
      <c r="J17" s="66">
        <f>(Таблица1[[#This Row],[σв/σт]]-SUMIF('Сводный отчет'!$B$7:$B$17,Таблица1[[#This Row],[Профиль / размер]],'Сводный отчет'!$L$7:$L$17))^2</f>
        <v>1.6104078300175775E-7</v>
      </c>
      <c r="K17" s="63">
        <v>22.6</v>
      </c>
      <c r="L17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17" s="63">
        <v>9.8000000000000007</v>
      </c>
      <c r="N1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2.3762513349947221</v>
      </c>
      <c r="O17" s="67">
        <v>10.1</v>
      </c>
      <c r="P1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2.1128481314469871</v>
      </c>
      <c r="Q17" s="69">
        <v>0.1</v>
      </c>
      <c r="R17" s="70">
        <f>(Таблица1[[#This Row],[fr]]-SUMIF('Сводный отчет'!$B$7:$B$17,Таблица1[[#This Row],[Профиль / размер]],'Сводный отчет'!$X$7:$X$17))^2</f>
        <v>3.1111191210791338E-4</v>
      </c>
      <c r="T17" s="71"/>
    </row>
    <row r="18" spans="1:20" ht="11.25" customHeight="1" x14ac:dyDescent="0.25">
      <c r="A18" s="62" t="s">
        <v>20</v>
      </c>
      <c r="B18" s="62" t="str">
        <f>LEFT(Таблица1[[#This Row],[Номер плавки]],7)</f>
        <v>2060403</v>
      </c>
      <c r="C18" s="62" t="s">
        <v>8</v>
      </c>
      <c r="D18" s="62" t="s">
        <v>9</v>
      </c>
      <c r="E18" s="63">
        <v>578</v>
      </c>
      <c r="F18" s="64">
        <f>(Таблица1[[#This Row],[Предел текучести, Н/мм²]]-SUMIF('Сводный отчет'!$B$7:$B$17,Таблица1[[#This Row],[Профиль / размер]],'Сводный отчет'!$F$7:$F$17))^2</f>
        <v>435.47027411890167</v>
      </c>
      <c r="G18" s="63">
        <v>668</v>
      </c>
      <c r="H18" s="64">
        <f>(Таблица1[[#This Row],[Временное сопротивление, Н/мм²]]-SUMIF('Сводный отчет'!$B$7:$B$17,Таблица1[[#This Row],[Профиль / размер]],'Сводный отчет'!$I$7:$I$17))^2</f>
        <v>290.39160832245545</v>
      </c>
      <c r="I18" s="65">
        <f>Таблица1[[#This Row],[Временное сопротивление, Н/мм²]]/Таблица1[[#This Row],[Предел текучести, Н/мм²]]</f>
        <v>1.1557093425605536</v>
      </c>
      <c r="J18" s="66">
        <f>(Таблица1[[#This Row],[σв/σт]]-SUMIF('Сводный отчет'!$B$7:$B$17,Таблица1[[#This Row],[Профиль / размер]],'Сводный отчет'!$L$7:$L$17))^2</f>
        <v>1.6594809540009905E-4</v>
      </c>
      <c r="K18" s="63">
        <v>22.8</v>
      </c>
      <c r="L18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18" s="63">
        <v>9.1</v>
      </c>
      <c r="N1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0.70813812744752236</v>
      </c>
      <c r="O18" s="67">
        <v>9.4</v>
      </c>
      <c r="P1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0.56785861362727852</v>
      </c>
      <c r="Q18" s="69">
        <v>8.7999999999999995E-2</v>
      </c>
      <c r="R18" s="70">
        <f>(Таблица1[[#This Row],[fr]]-SUMIF('Сводный отчет'!$B$7:$B$17,Таблица1[[#This Row],[Профиль / размер]],'Сводный отчет'!$X$7:$X$17))^2</f>
        <v>3.1791157390927867E-5</v>
      </c>
      <c r="T18" s="71"/>
    </row>
    <row r="19" spans="1:20" ht="11.25" customHeight="1" x14ac:dyDescent="0.25">
      <c r="A19" s="62" t="s">
        <v>21</v>
      </c>
      <c r="B19" s="62" t="str">
        <f>LEFT(Таблица1[[#This Row],[Номер плавки]],7)</f>
        <v>2060403</v>
      </c>
      <c r="C19" s="62" t="s">
        <v>8</v>
      </c>
      <c r="D19" s="62" t="s">
        <v>9</v>
      </c>
      <c r="E19" s="63">
        <v>546</v>
      </c>
      <c r="F19" s="64">
        <f>(Таблица1[[#This Row],[Предел текучести, Н/мм²]]-SUMIF('Сводный отчет'!$B$7:$B$17,Таблица1[[#This Row],[Профиль / размер]],'Сводный отчет'!$F$7:$F$17))^2</f>
        <v>123.92310430758377</v>
      </c>
      <c r="G19" s="63">
        <v>643</v>
      </c>
      <c r="H19" s="64">
        <f>(Таблица1[[#This Row],[Временное сопротивление, Н/мм²]]-SUMIF('Сводный отчет'!$B$7:$B$17,Таблица1[[#This Row],[Профиль / размер]],'Сводный отчет'!$I$7:$I$17))^2</f>
        <v>63.347583165222972</v>
      </c>
      <c r="I19" s="65">
        <f>Таблица1[[#This Row],[Временное сопротивление, Н/мм²]]/Таблица1[[#This Row],[Предел текучести, Н/мм²]]</f>
        <v>1.1776556776556777</v>
      </c>
      <c r="J19" s="66">
        <f>(Таблица1[[#This Row],[σв/σт]]-SUMIF('Сводный отчет'!$B$7:$B$17,Таблица1[[#This Row],[Профиль / размер]],'Сводный отчет'!$L$7:$L$17))^2</f>
        <v>8.2160642837313843E-5</v>
      </c>
      <c r="K19" s="63">
        <v>22.4</v>
      </c>
      <c r="L19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19" s="63">
        <v>8.6</v>
      </c>
      <c r="N1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0.11662869348523913</v>
      </c>
      <c r="O19" s="67">
        <v>8.9</v>
      </c>
      <c r="P1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6.4294672327485092E-2</v>
      </c>
      <c r="Q19" s="69">
        <v>8.5999999999999993E-2</v>
      </c>
      <c r="R19" s="70">
        <f>(Таблица1[[#This Row],[fr]]-SUMIF('Сводный отчет'!$B$7:$B$17,Таблица1[[#This Row],[Профиль / размер]],'Сводный отчет'!$X$7:$X$17))^2</f>
        <v>1.3237698271430334E-5</v>
      </c>
      <c r="T19" s="71"/>
    </row>
    <row r="20" spans="1:20" ht="11.25" customHeight="1" x14ac:dyDescent="0.25">
      <c r="A20" s="62" t="s">
        <v>22</v>
      </c>
      <c r="B20" s="62" t="str">
        <f>LEFT(Таблица1[[#This Row],[Номер плавки]],7)</f>
        <v>2060403</v>
      </c>
      <c r="C20" s="62" t="s">
        <v>8</v>
      </c>
      <c r="D20" s="62" t="s">
        <v>9</v>
      </c>
      <c r="E20" s="63">
        <v>559</v>
      </c>
      <c r="F20" s="64">
        <f>(Таблица1[[#This Row],[Предел текучести, Н/мм²]]-SUMIF('Сводный отчет'!$B$7:$B$17,Таблица1[[#This Row],[Профиль / размер]],'Сводный отчет'!$F$7:$F$17))^2</f>
        <v>3.489142043431658</v>
      </c>
      <c r="G20" s="63">
        <v>649</v>
      </c>
      <c r="H20" s="64">
        <f>(Таблица1[[#This Row],[Временное сопротивление, Н/мм²]]-SUMIF('Сводный отчет'!$B$7:$B$17,Таблица1[[#This Row],[Профиль / размер]],'Сводный отчет'!$I$7:$I$17))^2</f>
        <v>3.8381492029587632</v>
      </c>
      <c r="I20" s="65">
        <f>Таблица1[[#This Row],[Временное сопротивление, Н/мм²]]/Таблица1[[#This Row],[Предел текучести, Н/мм²]]</f>
        <v>1.1610017889087656</v>
      </c>
      <c r="J20" s="66">
        <f>(Таблица1[[#This Row],[σв/σт]]-SUMIF('Сводный отчет'!$B$7:$B$17,Таблица1[[#This Row],[Профиль / размер]],'Сводный отчет'!$L$7:$L$17))^2</f>
        <v>5.7602603937447133E-5</v>
      </c>
      <c r="K20" s="63">
        <v>22.2</v>
      </c>
      <c r="L20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20" s="63">
        <v>9.4</v>
      </c>
      <c r="N2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1.3030437878248939</v>
      </c>
      <c r="O20" s="67">
        <v>9.6999999999999993</v>
      </c>
      <c r="P2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1.1099969784071524</v>
      </c>
      <c r="Q20" s="69">
        <v>9.8000000000000004E-2</v>
      </c>
      <c r="R20" s="70">
        <f>(Таблица1[[#This Row],[fr]]-SUMIF('Сводный отчет'!$B$7:$B$17,Таблица1[[#This Row],[Профиль / размер]],'Сводный отчет'!$X$7:$X$17))^2</f>
        <v>2.4455845298841574E-4</v>
      </c>
      <c r="T20" s="71"/>
    </row>
    <row r="21" spans="1:20" ht="11.25" customHeight="1" x14ac:dyDescent="0.25">
      <c r="A21" s="62" t="s">
        <v>23</v>
      </c>
      <c r="B21" s="62" t="str">
        <f>LEFT(Таблица1[[#This Row],[Номер плавки]],7)</f>
        <v>2000405</v>
      </c>
      <c r="C21" s="62" t="s">
        <v>8</v>
      </c>
      <c r="D21" s="62" t="s">
        <v>9</v>
      </c>
      <c r="E21" s="63">
        <v>596</v>
      </c>
      <c r="F21" s="64">
        <f>(Таблица1[[#This Row],[Предел текучести, Н/мм²]]-SUMIF('Сводный отчет'!$B$7:$B$17,Таблица1[[#This Row],[Профиль / размер]],'Сводный отчет'!$F$7:$F$17))^2</f>
        <v>1510.715557137768</v>
      </c>
      <c r="G21" s="63">
        <v>694</v>
      </c>
      <c r="H21" s="64">
        <f>(Таблица1[[#This Row],[Временное сопротивление, Н/мм²]]-SUMIF('Сводный отчет'!$B$7:$B$17,Таблица1[[#This Row],[Профиль / размер]],'Сводный отчет'!$I$7:$I$17))^2</f>
        <v>1852.5173944859771</v>
      </c>
      <c r="I21" s="65">
        <f>Таблица1[[#This Row],[Временное сопротивление, Н/мм²]]/Таблица1[[#This Row],[Предел текучести, Н/мм²]]</f>
        <v>1.1644295302013423</v>
      </c>
      <c r="J21" s="66">
        <f>(Таблица1[[#This Row],[σв/σт]]-SUMIF('Сводный отчет'!$B$7:$B$17,Таблица1[[#This Row],[Профиль / размер]],'Сводный отчет'!$L$7:$L$17))^2</f>
        <v>1.7321383636471693E-5</v>
      </c>
      <c r="K21" s="63">
        <v>24.6</v>
      </c>
      <c r="L21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21" s="63">
        <v>8.6</v>
      </c>
      <c r="N2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0.11662869348523913</v>
      </c>
      <c r="O21" s="67">
        <v>8.9</v>
      </c>
      <c r="P2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6.4294672327485092E-2</v>
      </c>
      <c r="Q21" s="69">
        <v>7.5999999999999998E-2</v>
      </c>
      <c r="R21" s="70">
        <f>(Таблица1[[#This Row],[fr]]-SUMIF('Сводный отчет'!$B$7:$B$17,Таблица1[[#This Row],[Профиль / размер]],'Сводный отчет'!$X$7:$X$17))^2</f>
        <v>4.0470402673942703E-5</v>
      </c>
      <c r="T21" s="71"/>
    </row>
    <row r="22" spans="1:20" ht="11.25" customHeight="1" x14ac:dyDescent="0.25">
      <c r="A22" s="62" t="s">
        <v>24</v>
      </c>
      <c r="B22" s="62" t="str">
        <f>LEFT(Таблица1[[#This Row],[Номер плавки]],7)</f>
        <v>2000405</v>
      </c>
      <c r="C22" s="62" t="s">
        <v>8</v>
      </c>
      <c r="D22" s="62" t="s">
        <v>9</v>
      </c>
      <c r="E22" s="63">
        <v>575</v>
      </c>
      <c r="F22" s="64">
        <f>(Таблица1[[#This Row],[Предел текучести, Н/мм²]]-SUMIF('Сводный отчет'!$B$7:$B$17,Таблица1[[#This Row],[Профиль / размер]],'Сводный отчет'!$F$7:$F$17))^2</f>
        <v>319.26272694909062</v>
      </c>
      <c r="G22" s="63">
        <v>673</v>
      </c>
      <c r="H22" s="64">
        <f>(Таблица1[[#This Row],[Временное сопротивление, Н/мм²]]-SUMIF('Сводный отчет'!$B$7:$B$17,Таблица1[[#This Row],[Профиль / размер]],'Сводный отчет'!$I$7:$I$17))^2</f>
        <v>485.80041335390194</v>
      </c>
      <c r="I22" s="65">
        <f>Таблица1[[#This Row],[Временное сопротивление, Н/мм²]]/Таблица1[[#This Row],[Предел текучести, Н/мм²]]</f>
        <v>1.1704347826086956</v>
      </c>
      <c r="J22" s="66">
        <f>(Таблица1[[#This Row],[σв/σт]]-SUMIF('Сводный отчет'!$B$7:$B$17,Таблица1[[#This Row],[Профиль / размер]],'Сводный отчет'!$L$7:$L$17))^2</f>
        <v>3.3979604875023238E-6</v>
      </c>
      <c r="K22" s="63">
        <v>22.2</v>
      </c>
      <c r="L22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22" s="63">
        <v>8.4</v>
      </c>
      <c r="N2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22" s="67">
        <v>8.6999999999999993</v>
      </c>
      <c r="P2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22" s="69">
        <v>9.4E-2</v>
      </c>
      <c r="R22" s="70">
        <f>(Таблица1[[#This Row],[fr]]-SUMIF('Сводный отчет'!$B$7:$B$17,Таблица1[[#This Row],[Профиль / размер]],'Сводный отчет'!$X$7:$X$17))^2</f>
        <v>1.3545153474942055E-4</v>
      </c>
      <c r="T22" s="71"/>
    </row>
    <row r="23" spans="1:20" ht="11.25" customHeight="1" x14ac:dyDescent="0.25">
      <c r="A23" s="62" t="s">
        <v>25</v>
      </c>
      <c r="B23" s="62" t="str">
        <f>LEFT(Таблица1[[#This Row],[Номер плавки]],7)</f>
        <v>2000405</v>
      </c>
      <c r="C23" s="62" t="s">
        <v>8</v>
      </c>
      <c r="D23" s="62" t="s">
        <v>9</v>
      </c>
      <c r="E23" s="63">
        <v>586</v>
      </c>
      <c r="F23" s="64">
        <f>(Таблица1[[#This Row],[Предел текучести, Н/мм²]]-SUMIF('Сводный отчет'!$B$7:$B$17,Таблица1[[#This Row],[Профиль / размер]],'Сводный отчет'!$F$7:$F$17))^2</f>
        <v>833.35706657173114</v>
      </c>
      <c r="G23" s="63">
        <v>677</v>
      </c>
      <c r="H23" s="64">
        <f>(Таблица1[[#This Row],[Временное сопротивление, Н/мм²]]-SUMIF('Сводный отчет'!$B$7:$B$17,Таблица1[[#This Row],[Профиль / размер]],'Сводный отчет'!$I$7:$I$17))^2</f>
        <v>678.12745737905914</v>
      </c>
      <c r="I23" s="65">
        <f>Таблица1[[#This Row],[Временное сопротивление, Н/мм²]]/Таблица1[[#This Row],[Предел текучести, Н/мм²]]</f>
        <v>1.1552901023890785</v>
      </c>
      <c r="J23" s="66">
        <f>(Таблица1[[#This Row],[σв/σт]]-SUMIF('Сводный отчет'!$B$7:$B$17,Таблица1[[#This Row],[Профиль / размер]],'Сводный отчет'!$L$7:$L$17))^2</f>
        <v>1.7692523216658539E-4</v>
      </c>
      <c r="K23" s="63">
        <v>22.4</v>
      </c>
      <c r="L23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23" s="63">
        <v>9.4</v>
      </c>
      <c r="N2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1.3030437878248939</v>
      </c>
      <c r="O23" s="67">
        <v>9.6999999999999993</v>
      </c>
      <c r="P2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1.1099969784071524</v>
      </c>
      <c r="Q23" s="69">
        <v>8.5999999999999993E-2</v>
      </c>
      <c r="R23" s="70">
        <f>(Таблица1[[#This Row],[fr]]-SUMIF('Сводный отчет'!$B$7:$B$17,Таблица1[[#This Row],[Профиль / размер]],'Сводный отчет'!$X$7:$X$17))^2</f>
        <v>1.3237698271430334E-5</v>
      </c>
    </row>
    <row r="24" spans="1:20" ht="11.25" customHeight="1" x14ac:dyDescent="0.25">
      <c r="A24" s="62" t="s">
        <v>26</v>
      </c>
      <c r="B24" s="62" t="str">
        <f>LEFT(Таблица1[[#This Row],[Номер плавки]],7)</f>
        <v>2000406</v>
      </c>
      <c r="C24" s="62" t="s">
        <v>8</v>
      </c>
      <c r="D24" s="62" t="s">
        <v>9</v>
      </c>
      <c r="E24" s="63">
        <v>594</v>
      </c>
      <c r="F24" s="64">
        <f>(Таблица1[[#This Row],[Предел текучести, Н/мм²]]-SUMIF('Сводный отчет'!$B$7:$B$17,Таблица1[[#This Row],[Профиль / размер]],'Сводный отчет'!$F$7:$F$17))^2</f>
        <v>1359.2438590245606</v>
      </c>
      <c r="G24" s="63">
        <v>693</v>
      </c>
      <c r="H24" s="64">
        <f>(Таблица1[[#This Row],[Временное сопротивление, Н/мм²]]-SUMIF('Сводный отчет'!$B$7:$B$17,Таблица1[[#This Row],[Профиль / размер]],'Сводный отчет'!$I$7:$I$17))^2</f>
        <v>1767.4356334796878</v>
      </c>
      <c r="I24" s="65">
        <f>Таблица1[[#This Row],[Временное сопротивление, Н/мм²]]/Таблица1[[#This Row],[Предел текучести, Н/мм²]]</f>
        <v>1.1666666666666667</v>
      </c>
      <c r="J24" s="66">
        <f>(Таблица1[[#This Row],[σв/σт]]-SUMIF('Сводный отчет'!$B$7:$B$17,Таблица1[[#This Row],[Профиль / размер]],'Сводный отчет'!$L$7:$L$17))^2</f>
        <v>3.7047017274404685E-6</v>
      </c>
      <c r="K24" s="63">
        <v>23.2</v>
      </c>
      <c r="L24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24" s="63">
        <v>9.6</v>
      </c>
      <c r="N2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1.7996475614098058</v>
      </c>
      <c r="O24" s="67">
        <v>9.9</v>
      </c>
      <c r="P2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1.5714225549270719</v>
      </c>
      <c r="Q24" s="69">
        <v>9.9000000000000005E-2</v>
      </c>
      <c r="R24" s="70">
        <f>(Таблица1[[#This Row],[fr]]-SUMIF('Сводный отчет'!$B$7:$B$17,Таблица1[[#This Row],[Профиль / размер]],'Сводный отчет'!$X$7:$X$17))^2</f>
        <v>2.7683518254816453E-4</v>
      </c>
    </row>
    <row r="25" spans="1:20" ht="11.25" customHeight="1" x14ac:dyDescent="0.25">
      <c r="A25" s="62" t="s">
        <v>27</v>
      </c>
      <c r="B25" s="62" t="str">
        <f>LEFT(Таблица1[[#This Row],[Номер плавки]],7)</f>
        <v>2000406</v>
      </c>
      <c r="C25" s="62" t="s">
        <v>8</v>
      </c>
      <c r="D25" s="62" t="s">
        <v>9</v>
      </c>
      <c r="E25" s="63">
        <v>577</v>
      </c>
      <c r="F25" s="64">
        <f>(Таблица1[[#This Row],[Предел текучести, Н/мм²]]-SUMIF('Сводный отчет'!$B$7:$B$17,Таблица1[[#This Row],[Профиль / размер]],'Сводный отчет'!$F$7:$F$17))^2</f>
        <v>394.73442506229799</v>
      </c>
      <c r="G25" s="63">
        <v>675</v>
      </c>
      <c r="H25" s="64">
        <f>(Таблица1[[#This Row],[Временное сопротивление, Н/мм²]]-SUMIF('Сводный отчет'!$B$7:$B$17,Таблица1[[#This Row],[Профиль / размер]],'Сводный отчет'!$I$7:$I$17))^2</f>
        <v>577.96393536648054</v>
      </c>
      <c r="I25" s="65">
        <f>Таблица1[[#This Row],[Временное сопротивление, Н/мм²]]/Таблица1[[#This Row],[Предел текучести, Н/мм²]]</f>
        <v>1.1698440207972269</v>
      </c>
      <c r="J25" s="66">
        <f>(Таблица1[[#This Row],[σв/σт]]-SUMIF('Сводный отчет'!$B$7:$B$17,Таблица1[[#This Row],[Профиль / размер]],'Сводный отчет'!$L$7:$L$17))^2</f>
        <v>1.5689916199955319E-6</v>
      </c>
      <c r="K25" s="63">
        <v>24</v>
      </c>
      <c r="L25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25" s="63">
        <v>8.9</v>
      </c>
      <c r="N2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0.41153435386261</v>
      </c>
      <c r="O25" s="67">
        <v>9.1999999999999993</v>
      </c>
      <c r="P2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0.30643303710735997</v>
      </c>
      <c r="Q25" s="69">
        <v>9.7000000000000003E-2</v>
      </c>
      <c r="R25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26" spans="1:20" ht="11.25" customHeight="1" x14ac:dyDescent="0.25">
      <c r="A26" s="62" t="s">
        <v>28</v>
      </c>
      <c r="B26" s="62" t="str">
        <f>LEFT(Таблица1[[#This Row],[Номер плавки]],7)</f>
        <v>2000406</v>
      </c>
      <c r="C26" s="62" t="s">
        <v>8</v>
      </c>
      <c r="D26" s="62" t="s">
        <v>9</v>
      </c>
      <c r="E26" s="63">
        <v>559</v>
      </c>
      <c r="F26" s="64">
        <f>(Таблица1[[#This Row],[Предел текучести, Н/мм²]]-SUMIF('Сводный отчет'!$B$7:$B$17,Таблица1[[#This Row],[Профиль / размер]],'Сводный отчет'!$F$7:$F$17))^2</f>
        <v>3.489142043431658</v>
      </c>
      <c r="G26" s="63">
        <v>654</v>
      </c>
      <c r="H26" s="64">
        <f>(Таблица1[[#This Row],[Временное сопротивление, Н/мм²]]-SUMIF('Сводный отчет'!$B$7:$B$17,Таблица1[[#This Row],[Профиль / размер]],'Сводный отчет'!$I$7:$I$17))^2</f>
        <v>9.2469542344052549</v>
      </c>
      <c r="I26" s="65">
        <f>Таблица1[[#This Row],[Временное сопротивление, Н/мм²]]/Таблица1[[#This Row],[Предел текучести, Н/мм²]]</f>
        <v>1.1699463327370303</v>
      </c>
      <c r="J26" s="66">
        <f>(Таблица1[[#This Row],[σв/σт]]-SUMIF('Сводный отчет'!$B$7:$B$17,Таблица1[[#This Row],[Профиль / размер]],'Сводный отчет'!$L$7:$L$17))^2</f>
        <v>1.8357699879838844E-6</v>
      </c>
      <c r="K26" s="63">
        <v>24.8</v>
      </c>
      <c r="L26" s="64">
        <f>(Таблица1[[#This Row],[Относительное удлинение, %]]-SUMIF('Сводный отчет'!$B$7:$B$17,Таблица1[[#This Row],[Профиль / размер]],'Сводный отчет'!$O$7:$O$17))^2</f>
        <v>2.9368761894089048</v>
      </c>
      <c r="M26" s="63">
        <v>10.1</v>
      </c>
      <c r="N2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3.3911569953720888</v>
      </c>
      <c r="O26" s="67">
        <v>10.4</v>
      </c>
      <c r="P2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3.0749864962268654</v>
      </c>
      <c r="Q26" s="69">
        <v>8.5999999999999993E-2</v>
      </c>
      <c r="R26" s="70">
        <f>(Таблица1[[#This Row],[fr]]-SUMIF('Сводный отчет'!$B$7:$B$17,Таблица1[[#This Row],[Профиль / размер]],'Сводный отчет'!$X$7:$X$17))^2</f>
        <v>1.3237698271430334E-5</v>
      </c>
    </row>
    <row r="27" spans="1:20" ht="11.25" customHeight="1" x14ac:dyDescent="0.25">
      <c r="A27" s="62" t="s">
        <v>29</v>
      </c>
      <c r="B27" s="62" t="str">
        <f>LEFT(Таблица1[[#This Row],[Номер плавки]],7)</f>
        <v>2060407</v>
      </c>
      <c r="C27" s="62" t="s">
        <v>8</v>
      </c>
      <c r="D27" s="62" t="s">
        <v>9</v>
      </c>
      <c r="E27" s="63">
        <v>595</v>
      </c>
      <c r="F27" s="64">
        <f>(Таблица1[[#This Row],[Предел текучести, Н/мм²]]-SUMIF('Сводный отчет'!$B$7:$B$17,Таблица1[[#This Row],[Профиль / размер]],'Сводный отчет'!$F$7:$F$17))^2</f>
        <v>1433.9797080811643</v>
      </c>
      <c r="G27" s="63">
        <v>688</v>
      </c>
      <c r="H27" s="64">
        <f>(Таблица1[[#This Row],[Временное сопротивление, Н/мм²]]-SUMIF('Сводный отчет'!$B$7:$B$17,Таблица1[[#This Row],[Профиль / размер]],'Сводный отчет'!$I$7:$I$17))^2</f>
        <v>1372.0268284482413</v>
      </c>
      <c r="I27" s="65">
        <f>Таблица1[[#This Row],[Временное сопротивление, Н/мм²]]/Таблица1[[#This Row],[Предел текучести, Н/мм²]]</f>
        <v>1.1563025210084035</v>
      </c>
      <c r="J27" s="66">
        <f>(Таблица1[[#This Row],[σв/σт]]-SUMIF('Сводный отчет'!$B$7:$B$17,Таблица1[[#This Row],[Профиль / размер]],'Сводный отчет'!$L$7:$L$17))^2</f>
        <v>1.5101720655438713E-4</v>
      </c>
      <c r="K27" s="63">
        <v>22.8</v>
      </c>
      <c r="L27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27" s="63">
        <v>9.3000000000000007</v>
      </c>
      <c r="N2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1.0847419010324379</v>
      </c>
      <c r="O27" s="67">
        <v>9.6</v>
      </c>
      <c r="P2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0.90928419014719453</v>
      </c>
      <c r="Q27" s="69">
        <v>0.08</v>
      </c>
      <c r="R27" s="70">
        <f>(Таблица1[[#This Row],[fr]]-SUMIF('Сводный отчет'!$B$7:$B$17,Таблица1[[#This Row],[Профиль / размер]],'Сводный отчет'!$X$7:$X$17))^2</f>
        <v>5.5773209129377523E-6</v>
      </c>
    </row>
    <row r="28" spans="1:20" ht="11.25" customHeight="1" x14ac:dyDescent="0.25">
      <c r="A28" s="62" t="s">
        <v>30</v>
      </c>
      <c r="B28" s="62" t="str">
        <f>LEFT(Таблица1[[#This Row],[Номер плавки]],7)</f>
        <v>2060407</v>
      </c>
      <c r="C28" s="62" t="s">
        <v>8</v>
      </c>
      <c r="D28" s="62" t="s">
        <v>9</v>
      </c>
      <c r="E28" s="63">
        <v>566</v>
      </c>
      <c r="F28" s="64">
        <f>(Таблица1[[#This Row],[Предел текучести, Н/мм²]]-SUMIF('Сводный отчет'!$B$7:$B$17,Таблица1[[#This Row],[Профиль / размер]],'Сводный отчет'!$F$7:$F$17))^2</f>
        <v>78.64008543965744</v>
      </c>
      <c r="G28" s="63">
        <v>660</v>
      </c>
      <c r="H28" s="64">
        <f>(Таблица1[[#This Row],[Временное сопротивление, Н/мм²]]-SUMIF('Сводный отчет'!$B$7:$B$17,Таблица1[[#This Row],[Профиль / размер]],'Сводный отчет'!$I$7:$I$17))^2</f>
        <v>81.73752027214104</v>
      </c>
      <c r="I28" s="65">
        <f>Таблица1[[#This Row],[Временное сопротивление, Н/мм²]]/Таблица1[[#This Row],[Предел текучести, Н/мм²]]</f>
        <v>1.1660777385159011</v>
      </c>
      <c r="J28" s="66">
        <f>(Таблица1[[#This Row],[σв/σт]]-SUMIF('Сводный отчет'!$B$7:$B$17,Таблица1[[#This Row],[Профиль / размер]],'Сводный отчет'!$L$7:$L$17))^2</f>
        <v>6.3186289940942314E-6</v>
      </c>
      <c r="K28" s="63">
        <v>24</v>
      </c>
      <c r="L28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28" s="63">
        <v>10.4</v>
      </c>
      <c r="N2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4.5860626557494619</v>
      </c>
      <c r="O28" s="67">
        <v>10.7</v>
      </c>
      <c r="P2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4.2171248610067371</v>
      </c>
      <c r="Q28" s="69">
        <v>6.8000000000000005E-2</v>
      </c>
      <c r="R28" s="70">
        <f>(Таблица1[[#This Row],[fr]]-SUMIF('Сводный отчет'!$B$7:$B$17,Таблица1[[#This Row],[Профиль / размер]],'Сводный отчет'!$X$7:$X$17))^2</f>
        <v>2.0625656619595239E-4</v>
      </c>
    </row>
    <row r="29" spans="1:20" ht="11.25" customHeight="1" x14ac:dyDescent="0.25">
      <c r="A29" s="62" t="s">
        <v>31</v>
      </c>
      <c r="B29" s="62" t="str">
        <f>LEFT(Таблица1[[#This Row],[Номер плавки]],7)</f>
        <v>2060407</v>
      </c>
      <c r="C29" s="62" t="s">
        <v>8</v>
      </c>
      <c r="D29" s="62" t="s">
        <v>9</v>
      </c>
      <c r="E29" s="63">
        <v>587</v>
      </c>
      <c r="F29" s="64">
        <f>(Таблица1[[#This Row],[Предел текучести, Н/мм²]]-SUMIF('Сводный отчет'!$B$7:$B$17,Таблица1[[#This Row],[Профиль / размер]],'Сводный отчет'!$F$7:$F$17))^2</f>
        <v>892.09291562833482</v>
      </c>
      <c r="G29" s="63">
        <v>678</v>
      </c>
      <c r="H29" s="64">
        <f>(Таблица1[[#This Row],[Временное сопротивление, Н/мм²]]-SUMIF('Сводный отчет'!$B$7:$B$17,Таблица1[[#This Row],[Профиль / размер]],'Сводный отчет'!$I$7:$I$17))^2</f>
        <v>731.20921838534844</v>
      </c>
      <c r="I29" s="65">
        <f>Таблица1[[#This Row],[Временное сопротивление, Н/мм²]]/Таблица1[[#This Row],[Предел текучести, Н/мм²]]</f>
        <v>1.1550255536626917</v>
      </c>
      <c r="J29" s="66">
        <f>(Таблица1[[#This Row],[σв/σт]]-SUMIF('Сводный отчет'!$B$7:$B$17,Таблица1[[#This Row],[Профиль / размер]],'Сводный отчет'!$L$7:$L$17))^2</f>
        <v>1.8403291508107251E-4</v>
      </c>
      <c r="K29" s="63">
        <v>23.2</v>
      </c>
      <c r="L29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29" s="63">
        <v>9.6</v>
      </c>
      <c r="N2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1.7996475614098058</v>
      </c>
      <c r="O29" s="67">
        <v>9.9</v>
      </c>
      <c r="P2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1.5714225549270719</v>
      </c>
      <c r="Q29" s="69">
        <v>6.7000000000000004E-2</v>
      </c>
      <c r="R29" s="70">
        <f>(Таблица1[[#This Row],[fr]]-SUMIF('Сводный отчет'!$B$7:$B$17,Таблица1[[#This Row],[Профиль / размер]],'Сводный отчет'!$X$7:$X$17))^2</f>
        <v>2.3597983663620361E-4</v>
      </c>
    </row>
    <row r="30" spans="1:20" ht="11.25" customHeight="1" x14ac:dyDescent="0.25">
      <c r="A30" s="62" t="s">
        <v>32</v>
      </c>
      <c r="B30" s="62" t="str">
        <f>LEFT(Таблица1[[#This Row],[Номер плавки]],7)</f>
        <v>2060409</v>
      </c>
      <c r="C30" s="62" t="s">
        <v>8</v>
      </c>
      <c r="D30" s="62" t="s">
        <v>9</v>
      </c>
      <c r="E30" s="63">
        <v>599</v>
      </c>
      <c r="F30" s="64">
        <f>(Таблица1[[#This Row],[Предел текучести, Н/мм²]]-SUMIF('Сводный отчет'!$B$7:$B$17,Таблица1[[#This Row],[Профиль / размер]],'Сводный отчет'!$F$7:$F$17))^2</f>
        <v>1752.923104307579</v>
      </c>
      <c r="G30" s="63">
        <v>692</v>
      </c>
      <c r="H30" s="64">
        <f>(Таблица1[[#This Row],[Временное сопротивление, Н/мм²]]-SUMIF('Сводный отчет'!$B$7:$B$17,Таблица1[[#This Row],[Профиль / размер]],'Сводный отчет'!$I$7:$I$17))^2</f>
        <v>1684.3538724733985</v>
      </c>
      <c r="I30" s="65">
        <f>Таблица1[[#This Row],[Временное сопротивление, Н/мм²]]/Таблица1[[#This Row],[Предел текучести, Н/мм²]]</f>
        <v>1.1552587646076795</v>
      </c>
      <c r="J30" s="66">
        <f>(Таблица1[[#This Row],[σв/σт]]-SUMIF('Сводный отчет'!$B$7:$B$17,Таблица1[[#This Row],[Профиль / размер]],'Сводный отчет'!$L$7:$L$17))^2</f>
        <v>1.7775988221908998E-4</v>
      </c>
      <c r="K30" s="63">
        <v>25.4</v>
      </c>
      <c r="L30" s="64">
        <f>(Таблица1[[#This Row],[Относительное удлинение, %]]-SUMIF('Сводный отчет'!$B$7:$B$17,Таблица1[[#This Row],[Профиль / размер]],'Сводный отчет'!$O$7:$O$17))^2</f>
        <v>5.3533541768303072</v>
      </c>
      <c r="M30" s="63">
        <v>8.5</v>
      </c>
      <c r="N3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30" s="67">
        <v>8.8000000000000007</v>
      </c>
      <c r="P3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30" s="69">
        <v>8.3000000000000004E-2</v>
      </c>
      <c r="R30" s="70">
        <f>(Таблица1[[#This Row],[fr]]-SUMIF('Сводный отчет'!$B$7:$B$17,Таблица1[[#This Row],[Профиль / размер]],'Сводный отчет'!$X$7:$X$17))^2</f>
        <v>4.0750959218407797E-7</v>
      </c>
    </row>
    <row r="31" spans="1:20" ht="11.25" customHeight="1" x14ac:dyDescent="0.25">
      <c r="A31" s="62" t="s">
        <v>33</v>
      </c>
      <c r="B31" s="62" t="str">
        <f>LEFT(Таблица1[[#This Row],[Номер плавки]],7)</f>
        <v>2060409</v>
      </c>
      <c r="C31" s="62" t="s">
        <v>8</v>
      </c>
      <c r="D31" s="62" t="s">
        <v>9</v>
      </c>
      <c r="E31" s="63">
        <v>561</v>
      </c>
      <c r="F31" s="64">
        <f>(Таблица1[[#This Row],[Предел текучести, Н/мм²]]-SUMIF('Сводный отчет'!$B$7:$B$17,Таблица1[[#This Row],[Профиль / размер]],'Сводный отчет'!$F$7:$F$17))^2</f>
        <v>14.960840156639025</v>
      </c>
      <c r="G31" s="63">
        <v>657</v>
      </c>
      <c r="H31" s="64">
        <f>(Таблица1[[#This Row],[Временное сопротивление, Н/мм²]]-SUMIF('Сводный отчет'!$B$7:$B$17,Таблица1[[#This Row],[Профиль / размер]],'Сводный отчет'!$I$7:$I$17))^2</f>
        <v>36.492237253273146</v>
      </c>
      <c r="I31" s="65">
        <f>Таблица1[[#This Row],[Временное сопротивление, Н/мм²]]/Таблица1[[#This Row],[Предел текучести, Н/мм²]]</f>
        <v>1.1711229946524064</v>
      </c>
      <c r="J31" s="66">
        <f>(Таблица1[[#This Row],[σв/σт]]-SUMIF('Сводный отчет'!$B$7:$B$17,Таблица1[[#This Row],[Профиль / размер]],'Сводный отчет'!$L$7:$L$17))^2</f>
        <v>6.4088355854049929E-6</v>
      </c>
      <c r="K31" s="63">
        <v>22</v>
      </c>
      <c r="L31" s="64">
        <f>(Таблица1[[#This Row],[Относительное удлинение, %]]-SUMIF('Сводный отчет'!$B$7:$B$17,Таблица1[[#This Row],[Профиль / размер]],'Сводный отчет'!$O$7:$O$17))^2</f>
        <v>1.1799789147756483</v>
      </c>
      <c r="M31" s="63">
        <v>7.5</v>
      </c>
      <c r="N3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0.5753079387682154</v>
      </c>
      <c r="O31" s="67">
        <v>7.8</v>
      </c>
      <c r="P3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0.71645400146794047</v>
      </c>
      <c r="Q31" s="69">
        <v>7.2999999999999995E-2</v>
      </c>
      <c r="R31" s="70">
        <f>(Таблица1[[#This Row],[fr]]-SUMIF('Сводный отчет'!$B$7:$B$17,Таблица1[[#This Row],[Профиль / размер]],'Сводный отчет'!$X$7:$X$17))^2</f>
        <v>8.7640213994696456E-5</v>
      </c>
    </row>
    <row r="32" spans="1:20" ht="11.25" customHeight="1" x14ac:dyDescent="0.25">
      <c r="A32" s="62" t="s">
        <v>34</v>
      </c>
      <c r="B32" s="62" t="str">
        <f>LEFT(Таблица1[[#This Row],[Номер плавки]],7)</f>
        <v>2060409</v>
      </c>
      <c r="C32" s="62" t="s">
        <v>8</v>
      </c>
      <c r="D32" s="62" t="s">
        <v>9</v>
      </c>
      <c r="E32" s="63">
        <v>585</v>
      </c>
      <c r="F32" s="64">
        <f>(Таблица1[[#This Row],[Предел текучести, Н/мм²]]-SUMIF('Сводный отчет'!$B$7:$B$17,Таблица1[[#This Row],[Профиль / размер]],'Сводный отчет'!$F$7:$F$17))^2</f>
        <v>776.62121751512746</v>
      </c>
      <c r="G32" s="63">
        <v>678</v>
      </c>
      <c r="H32" s="64">
        <f>(Таблица1[[#This Row],[Временное сопротивление, Н/мм²]]-SUMIF('Сводный отчет'!$B$7:$B$17,Таблица1[[#This Row],[Профиль / размер]],'Сводный отчет'!$I$7:$I$17))^2</f>
        <v>731.20921838534844</v>
      </c>
      <c r="I32" s="65">
        <f>Таблица1[[#This Row],[Временное сопротивление, Н/мм²]]/Таблица1[[#This Row],[Предел текучести, Н/мм²]]</f>
        <v>1.1589743589743591</v>
      </c>
      <c r="J32" s="66">
        <f>(Таблица1[[#This Row],[σв/σт]]-SUMIF('Сводный отчет'!$B$7:$B$17,Таблица1[[#This Row],[Профиль / размер]],'Сводный отчет'!$L$7:$L$17))^2</f>
        <v>9.2487994345287177E-5</v>
      </c>
      <c r="K32" s="63">
        <v>24.6</v>
      </c>
      <c r="L32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32" s="63">
        <v>9.1</v>
      </c>
      <c r="N3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0.70813812744752236</v>
      </c>
      <c r="O32" s="67">
        <v>9.4</v>
      </c>
      <c r="P3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0.56785861362727852</v>
      </c>
      <c r="Q32" s="69">
        <v>7.0999999999999994E-2</v>
      </c>
      <c r="R32" s="70">
        <f>(Таблица1[[#This Row],[fr]]-SUMIF('Сводный отчет'!$B$7:$B$17,Таблица1[[#This Row],[Профиль / размер]],'Сводный отчет'!$X$7:$X$17))^2</f>
        <v>1.2908675487519896E-4</v>
      </c>
    </row>
    <row r="33" spans="1:18" ht="11.25" customHeight="1" x14ac:dyDescent="0.25">
      <c r="A33" s="62" t="s">
        <v>35</v>
      </c>
      <c r="B33" s="62" t="str">
        <f>LEFT(Таблица1[[#This Row],[Номер плавки]],7)</f>
        <v>2060411</v>
      </c>
      <c r="C33" s="62" t="s">
        <v>8</v>
      </c>
      <c r="D33" s="62" t="s">
        <v>9</v>
      </c>
      <c r="E33" s="63">
        <v>578</v>
      </c>
      <c r="F33" s="64">
        <f>(Таблица1[[#This Row],[Предел текучести, Н/мм²]]-SUMIF('Сводный отчет'!$B$7:$B$17,Таблица1[[#This Row],[Профиль / размер]],'Сводный отчет'!$F$7:$F$17))^2</f>
        <v>435.47027411890167</v>
      </c>
      <c r="G33" s="63">
        <v>670</v>
      </c>
      <c r="H33" s="64">
        <f>(Таблица1[[#This Row],[Временное сопротивление, Н/мм²]]-SUMIF('Сводный отчет'!$B$7:$B$17,Таблица1[[#This Row],[Профиль / размер]],'Сводный отчет'!$I$7:$I$17))^2</f>
        <v>362.55513033503405</v>
      </c>
      <c r="I33" s="65">
        <f>Таблица1[[#This Row],[Временное сопротивление, Н/мм²]]/Таблица1[[#This Row],[Предел текучести, Н/мм²]]</f>
        <v>1.1591695501730104</v>
      </c>
      <c r="J33" s="66">
        <f>(Таблица1[[#This Row],[σв/σт]]-SUMIF('Сводный отчет'!$B$7:$B$17,Таблица1[[#This Row],[Профиль / размер]],'Сводный отчет'!$L$7:$L$17))^2</f>
        <v>8.8771759940644668E-5</v>
      </c>
      <c r="K33" s="63">
        <v>24.6</v>
      </c>
      <c r="L33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33" s="63">
        <v>8.9</v>
      </c>
      <c r="N3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0.41153435386261</v>
      </c>
      <c r="O33" s="67">
        <v>9.1999999999999993</v>
      </c>
      <c r="P3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0.30643303710735997</v>
      </c>
      <c r="Q33" s="69">
        <v>6.7000000000000004E-2</v>
      </c>
      <c r="R33" s="70">
        <f>(Таблица1[[#This Row],[fr]]-SUMIF('Сводный отчет'!$B$7:$B$17,Таблица1[[#This Row],[Профиль / размер]],'Сводный отчет'!$X$7:$X$17))^2</f>
        <v>2.3597983663620361E-4</v>
      </c>
    </row>
    <row r="34" spans="1:18" ht="11.25" customHeight="1" x14ac:dyDescent="0.25">
      <c r="A34" s="62" t="s">
        <v>36</v>
      </c>
      <c r="B34" s="62" t="str">
        <f>LEFT(Таблица1[[#This Row],[Номер плавки]],7)</f>
        <v>2060411</v>
      </c>
      <c r="C34" s="62" t="s">
        <v>8</v>
      </c>
      <c r="D34" s="62" t="s">
        <v>9</v>
      </c>
      <c r="E34" s="63">
        <v>554</v>
      </c>
      <c r="F34" s="64">
        <f>(Таблица1[[#This Row],[Предел текучести, Н/мм²]]-SUMIF('Сводный отчет'!$B$7:$B$17,Таблица1[[#This Row],[Профиль / размер]],'Сводный отчет'!$F$7:$F$17))^2</f>
        <v>9.8098967604132401</v>
      </c>
      <c r="G34" s="63">
        <v>645</v>
      </c>
      <c r="H34" s="64">
        <f>(Таблица1[[#This Row],[Временное сопротивление, Н/мм²]]-SUMIF('Сводный отчет'!$B$7:$B$17,Таблица1[[#This Row],[Профиль / размер]],'Сводный отчет'!$I$7:$I$17))^2</f>
        <v>35.511105177801568</v>
      </c>
      <c r="I34" s="65">
        <f>Таблица1[[#This Row],[Временное сопротивление, Н/мм²]]/Таблица1[[#This Row],[Предел текучести, Н/мм²]]</f>
        <v>1.1642599277978338</v>
      </c>
      <c r="J34" s="66">
        <f>(Таблица1[[#This Row],[σв/σт]]-SUMIF('Сводный отчет'!$B$7:$B$17,Таблица1[[#This Row],[Профиль / размер]],'Сводный отчет'!$L$7:$L$17))^2</f>
        <v>1.8761883958116366E-5</v>
      </c>
      <c r="K34" s="63">
        <v>23.6</v>
      </c>
      <c r="L34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34" s="63">
        <v>9.5</v>
      </c>
      <c r="N3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1.5413456746173499</v>
      </c>
      <c r="O34" s="67">
        <v>9.8000000000000007</v>
      </c>
      <c r="P3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1.3307097666671142</v>
      </c>
      <c r="Q34" s="69">
        <v>0.09</v>
      </c>
      <c r="R34" s="70">
        <f>(Таблица1[[#This Row],[fr]]-SUMIF('Сводный отчет'!$B$7:$B$17,Таблица1[[#This Row],[Профиль / размер]],'Сводный отчет'!$X$7:$X$17))^2</f>
        <v>5.8344616510425416E-5</v>
      </c>
    </row>
    <row r="35" spans="1:18" ht="11.25" customHeight="1" x14ac:dyDescent="0.25">
      <c r="A35" s="62" t="s">
        <v>37</v>
      </c>
      <c r="B35" s="62" t="str">
        <f>LEFT(Таблица1[[#This Row],[Номер плавки]],7)</f>
        <v>2060411</v>
      </c>
      <c r="C35" s="62" t="s">
        <v>8</v>
      </c>
      <c r="D35" s="62" t="s">
        <v>9</v>
      </c>
      <c r="E35" s="63">
        <v>572</v>
      </c>
      <c r="F35" s="64">
        <f>(Таблица1[[#This Row],[Предел текучести, Н/мм²]]-SUMIF('Сводный отчет'!$B$7:$B$17,Таблица1[[#This Row],[Профиль / размер]],'Сводный отчет'!$F$7:$F$17))^2</f>
        <v>221.05517977927954</v>
      </c>
      <c r="G35" s="63">
        <v>662</v>
      </c>
      <c r="H35" s="64">
        <f>(Таблица1[[#This Row],[Временное сопротивление, Н/мм²]]-SUMIF('Сводный отчет'!$B$7:$B$17,Таблица1[[#This Row],[Профиль / размер]],'Сводный отчет'!$I$7:$I$17))^2</f>
        <v>121.90104228471964</v>
      </c>
      <c r="I35" s="65">
        <f>Таблица1[[#This Row],[Временное сопротивление, Н/мм²]]/Таблица1[[#This Row],[Предел текучести, Н/мм²]]</f>
        <v>1.1573426573426573</v>
      </c>
      <c r="J35" s="66">
        <f>(Таблица1[[#This Row],[σв/σт]]-SUMIF('Сводный отчет'!$B$7:$B$17,Таблица1[[#This Row],[Профиль / размер]],'Сводный отчет'!$L$7:$L$17))^2</f>
        <v>1.2653481521948784E-4</v>
      </c>
      <c r="K35" s="63">
        <v>24</v>
      </c>
      <c r="L35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35" s="63">
        <v>8.4</v>
      </c>
      <c r="N3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35" s="67">
        <v>8.6999999999999993</v>
      </c>
      <c r="P3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35" s="69">
        <v>9.4E-2</v>
      </c>
      <c r="R35" s="70">
        <f>(Таблица1[[#This Row],[fr]]-SUMIF('Сводный отчет'!$B$7:$B$17,Таблица1[[#This Row],[Профиль / размер]],'Сводный отчет'!$X$7:$X$17))^2</f>
        <v>1.3545153474942055E-4</v>
      </c>
    </row>
    <row r="36" spans="1:18" ht="11.25" customHeight="1" x14ac:dyDescent="0.25">
      <c r="A36" s="62" t="s">
        <v>38</v>
      </c>
      <c r="B36" s="62" t="str">
        <f>LEFT(Таблица1[[#This Row],[Номер плавки]],7)</f>
        <v>2060412</v>
      </c>
      <c r="C36" s="62" t="s">
        <v>8</v>
      </c>
      <c r="D36" s="62" t="s">
        <v>9</v>
      </c>
      <c r="E36" s="63">
        <v>558</v>
      </c>
      <c r="F36" s="64">
        <f>(Таблица1[[#This Row],[Предел текучести, Н/мм²]]-SUMIF('Сводный отчет'!$B$7:$B$17,Таблица1[[#This Row],[Профиль / размер]],'Сводный отчет'!$F$7:$F$17))^2</f>
        <v>0.75329298682797452</v>
      </c>
      <c r="G36" s="63">
        <v>649</v>
      </c>
      <c r="H36" s="64">
        <f>(Таблица1[[#This Row],[Временное сопротивление, Н/мм²]]-SUMIF('Сводный отчет'!$B$7:$B$17,Таблица1[[#This Row],[Профиль / размер]],'Сводный отчет'!$I$7:$I$17))^2</f>
        <v>3.8381492029587632</v>
      </c>
      <c r="I36" s="65">
        <f>Таблица1[[#This Row],[Временное сопротивление, Н/мм²]]/Таблица1[[#This Row],[Предел текучести, Н/мм²]]</f>
        <v>1.1630824372759856</v>
      </c>
      <c r="J36" s="66">
        <f>(Таблица1[[#This Row],[σв/σт]]-SUMIF('Сводный отчет'!$B$7:$B$17,Таблица1[[#This Row],[Профиль / размер]],'Сводный отчет'!$L$7:$L$17))^2</f>
        <v>3.0348966023834363E-5</v>
      </c>
      <c r="K36" s="63">
        <v>25.6</v>
      </c>
      <c r="L36" s="64">
        <f>(Таблица1[[#This Row],[Относительное удлинение, %]]-SUMIF('Сводный отчет'!$B$7:$B$17,Таблица1[[#This Row],[Профиль / размер]],'Сводный отчет'!$O$7:$O$17))^2</f>
        <v>6.3188468393041255</v>
      </c>
      <c r="M36" s="63">
        <v>9.3000000000000007</v>
      </c>
      <c r="N3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1.0847419010324379</v>
      </c>
      <c r="O36" s="67">
        <v>9.6</v>
      </c>
      <c r="P3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0.90928419014719453</v>
      </c>
      <c r="Q36" s="69">
        <v>7.6999999999999999E-2</v>
      </c>
      <c r="R36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37" spans="1:18" ht="11.25" customHeight="1" x14ac:dyDescent="0.25">
      <c r="A37" s="62" t="s">
        <v>39</v>
      </c>
      <c r="B37" s="62" t="str">
        <f>LEFT(Таблица1[[#This Row],[Номер плавки]],7)</f>
        <v>2060412</v>
      </c>
      <c r="C37" s="62" t="s">
        <v>8</v>
      </c>
      <c r="D37" s="62" t="s">
        <v>9</v>
      </c>
      <c r="E37" s="63">
        <v>565</v>
      </c>
      <c r="F37" s="64">
        <f>(Таблица1[[#This Row],[Предел текучести, Н/мм²]]-SUMIF('Сводный отчет'!$B$7:$B$17,Таблица1[[#This Row],[Профиль / размер]],'Сводный отчет'!$F$7:$F$17))^2</f>
        <v>61.904236383053757</v>
      </c>
      <c r="G37" s="63">
        <v>654</v>
      </c>
      <c r="H37" s="64">
        <f>(Таблица1[[#This Row],[Временное сопротивление, Н/мм²]]-SUMIF('Сводный отчет'!$B$7:$B$17,Таблица1[[#This Row],[Профиль / размер]],'Сводный отчет'!$I$7:$I$17))^2</f>
        <v>9.2469542344052549</v>
      </c>
      <c r="I37" s="65">
        <f>Таблица1[[#This Row],[Временное сопротивление, Н/мм²]]/Таблица1[[#This Row],[Предел текучести, Н/мм²]]</f>
        <v>1.1575221238938054</v>
      </c>
      <c r="J37" s="66">
        <f>(Таблица1[[#This Row],[σв/σт]]-SUMIF('Сводный отчет'!$B$7:$B$17,Таблица1[[#This Row],[Профиль / размер]],'Сводный отчет'!$L$7:$L$17))^2</f>
        <v>1.2252946772953145E-4</v>
      </c>
      <c r="K37" s="63">
        <v>25</v>
      </c>
      <c r="L37" s="64">
        <f>(Таблица1[[#This Row],[Относительное удлинение, %]]-SUMIF('Сводный отчет'!$B$7:$B$17,Таблица1[[#This Row],[Профиль / размер]],'Сводный отчет'!$O$7:$O$17))^2</f>
        <v>3.6623688518827064</v>
      </c>
      <c r="M37" s="63">
        <v>10</v>
      </c>
      <c r="N3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3.0328551085796334</v>
      </c>
      <c r="O37" s="67">
        <v>10.3</v>
      </c>
      <c r="P3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2.7342737079669077</v>
      </c>
      <c r="Q37" s="69">
        <v>7.0000000000000007E-2</v>
      </c>
      <c r="R37" s="70">
        <f>(Таблица1[[#This Row],[fr]]-SUMIF('Сводный отчет'!$B$7:$B$17,Таблица1[[#This Row],[Профиль / размер]],'Сводный отчет'!$X$7:$X$17))^2</f>
        <v>1.528100253154499E-4</v>
      </c>
    </row>
    <row r="38" spans="1:18" ht="11.25" customHeight="1" x14ac:dyDescent="0.25">
      <c r="A38" s="62" t="s">
        <v>40</v>
      </c>
      <c r="B38" s="62" t="str">
        <f>LEFT(Таблица1[[#This Row],[Номер плавки]],7)</f>
        <v>2060414</v>
      </c>
      <c r="C38" s="62" t="s">
        <v>8</v>
      </c>
      <c r="D38" s="62" t="s">
        <v>9</v>
      </c>
      <c r="E38" s="63">
        <v>553</v>
      </c>
      <c r="F38" s="64">
        <f>(Таблица1[[#This Row],[Предел текучести, Н/мм²]]-SUMIF('Сводный отчет'!$B$7:$B$17,Таблица1[[#This Row],[Профиль / размер]],'Сводный отчет'!$F$7:$F$17))^2</f>
        <v>17.074047703809558</v>
      </c>
      <c r="G38" s="63">
        <v>652</v>
      </c>
      <c r="H38" s="64">
        <f>(Таблица1[[#This Row],[Временное сопротивление, Н/мм²]]-SUMIF('Сводный отчет'!$B$7:$B$17,Таблица1[[#This Row],[Профиль / размер]],'Сводный отчет'!$I$7:$I$17))^2</f>
        <v>1.0834322218266579</v>
      </c>
      <c r="I38" s="65">
        <f>Таблица1[[#This Row],[Временное сопротивление, Н/мм²]]/Таблица1[[#This Row],[Предел текучести, Н/мм²]]</f>
        <v>1.1790235081374323</v>
      </c>
      <c r="J38" s="66">
        <f>(Таблица1[[#This Row],[σв/σт]]-SUMIF('Сводный отчет'!$B$7:$B$17,Таблица1[[#This Row],[Профиль / размер]],'Сводный отчет'!$L$7:$L$17))^2</f>
        <v>1.0882832018219564E-4</v>
      </c>
      <c r="K38" s="63">
        <v>23.8</v>
      </c>
      <c r="L38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38" s="63">
        <v>8.8000000000000007</v>
      </c>
      <c r="N3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38" s="67">
        <v>9.1</v>
      </c>
      <c r="P3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38" s="69">
        <v>7.8E-2</v>
      </c>
      <c r="R38" s="70">
        <f>(Таблица1[[#This Row],[fr]]-SUMIF('Сводный отчет'!$B$7:$B$17,Таблица1[[#This Row],[Профиль / размер]],'Сводный отчет'!$X$7:$X$17))^2</f>
        <v>1.902386179344022E-5</v>
      </c>
    </row>
    <row r="39" spans="1:18" ht="11.25" customHeight="1" x14ac:dyDescent="0.25">
      <c r="A39" s="62" t="s">
        <v>41</v>
      </c>
      <c r="B39" s="62" t="str">
        <f>LEFT(Таблица1[[#This Row],[Номер плавки]],7)</f>
        <v>2060414</v>
      </c>
      <c r="C39" s="62" t="s">
        <v>8</v>
      </c>
      <c r="D39" s="62" t="s">
        <v>9</v>
      </c>
      <c r="E39" s="63">
        <v>523</v>
      </c>
      <c r="F39" s="64">
        <f>(Таблица1[[#This Row],[Предел текучести, Н/мм²]]-SUMIF('Сводный отчет'!$B$7:$B$17,Таблица1[[#This Row],[Профиль / размер]],'Сводный отчет'!$F$7:$F$17))^2</f>
        <v>1164.9985760056991</v>
      </c>
      <c r="G39" s="63">
        <v>625</v>
      </c>
      <c r="H39" s="64">
        <f>(Таблица1[[#This Row],[Временное сопротивление, Н/мм²]]-SUMIF('Сводный отчет'!$B$7:$B$17,Таблица1[[#This Row],[Профиль / размер]],'Сводный отчет'!$I$7:$I$17))^2</f>
        <v>673.87588505201563</v>
      </c>
      <c r="I39" s="65">
        <f>Таблица1[[#This Row],[Временное сопротивление, Н/мм²]]/Таблица1[[#This Row],[Предел текучести, Н/мм²]]</f>
        <v>1.1950286806883366</v>
      </c>
      <c r="J39" s="66">
        <f>(Таблица1[[#This Row],[σв/σт]]-SUMIF('Сводный отчет'!$B$7:$B$17,Таблица1[[#This Row],[Профиль / размер]],'Сводный отчет'!$L$7:$L$17))^2</f>
        <v>6.9892839100580383E-4</v>
      </c>
      <c r="K39" s="63">
        <v>25.4</v>
      </c>
      <c r="L39" s="64">
        <f>(Таблица1[[#This Row],[Относительное удлинение, %]]-SUMIF('Сводный отчет'!$B$7:$B$17,Таблица1[[#This Row],[Профиль / размер]],'Сводный отчет'!$O$7:$O$17))^2</f>
        <v>5.3533541768303072</v>
      </c>
      <c r="M39" s="63">
        <v>9.1999999999999993</v>
      </c>
      <c r="N3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0.88644001423997842</v>
      </c>
      <c r="O39" s="67">
        <v>9.5</v>
      </c>
      <c r="P3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0.72857140188723657</v>
      </c>
      <c r="Q39" s="69">
        <v>8.1000000000000003E-2</v>
      </c>
      <c r="R39" s="70">
        <f>(Таблица1[[#This Row],[fr]]-SUMIF('Сводный отчет'!$B$7:$B$17,Таблица1[[#This Row],[Профиль / размер]],'Сводный отчет'!$X$7:$X$17))^2</f>
        <v>1.8540504726865241E-6</v>
      </c>
    </row>
    <row r="40" spans="1:18" ht="11.25" customHeight="1" x14ac:dyDescent="0.25">
      <c r="A40" s="62" t="s">
        <v>42</v>
      </c>
      <c r="B40" s="62" t="str">
        <f>LEFT(Таблица1[[#This Row],[Номер плавки]],7)</f>
        <v>2060414</v>
      </c>
      <c r="C40" s="62" t="s">
        <v>8</v>
      </c>
      <c r="D40" s="62" t="s">
        <v>9</v>
      </c>
      <c r="E40" s="63">
        <v>562</v>
      </c>
      <c r="F40" s="64">
        <f>(Таблица1[[#This Row],[Предел текучести, Н/мм²]]-SUMIF('Сводный отчет'!$B$7:$B$17,Таблица1[[#This Row],[Профиль / размер]],'Сводный отчет'!$F$7:$F$17))^2</f>
        <v>23.69668921324271</v>
      </c>
      <c r="G40" s="63">
        <v>659</v>
      </c>
      <c r="H40" s="64">
        <f>(Таблица1[[#This Row],[Временное сопротивление, Н/мм²]]-SUMIF('Сводный отчет'!$B$7:$B$17,Таблица1[[#This Row],[Профиль / размер]],'Сводный отчет'!$I$7:$I$17))^2</f>
        <v>64.655759265851742</v>
      </c>
      <c r="I40" s="65">
        <f>Таблица1[[#This Row],[Временное сопротивление, Н/мм²]]/Таблица1[[#This Row],[Предел текучести, Н/мм²]]</f>
        <v>1.1725978647686832</v>
      </c>
      <c r="J40" s="66">
        <f>(Таблица1[[#This Row],[σв/σт]]-SUMIF('Сводный отчет'!$B$7:$B$17,Таблица1[[#This Row],[Профиль / размер]],'Сводный отчет'!$L$7:$L$17))^2</f>
        <v>1.6051544870999095E-5</v>
      </c>
      <c r="K40" s="63">
        <v>25</v>
      </c>
      <c r="L40" s="64">
        <f>(Таблица1[[#This Row],[Относительное удлинение, %]]-SUMIF('Сводный отчет'!$B$7:$B$17,Таблица1[[#This Row],[Профиль / размер]],'Сводный отчет'!$O$7:$O$17))^2</f>
        <v>3.6623688518827064</v>
      </c>
      <c r="M40" s="63">
        <v>10.3</v>
      </c>
      <c r="N4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4.1677607689570069</v>
      </c>
      <c r="O40" s="67">
        <v>10.6</v>
      </c>
      <c r="P4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3.8164120727467798</v>
      </c>
      <c r="Q40" s="69">
        <v>7.8E-2</v>
      </c>
      <c r="R40" s="70">
        <f>(Таблица1[[#This Row],[fr]]-SUMIF('Сводный отчет'!$B$7:$B$17,Таблица1[[#This Row],[Профиль / размер]],'Сводный отчет'!$X$7:$X$17))^2</f>
        <v>1.902386179344022E-5</v>
      </c>
    </row>
    <row r="41" spans="1:18" ht="11.25" customHeight="1" x14ac:dyDescent="0.25">
      <c r="A41" s="62" t="s">
        <v>43</v>
      </c>
      <c r="B41" s="62" t="str">
        <f>LEFT(Таблица1[[#This Row],[Номер плавки]],7)</f>
        <v>2060416</v>
      </c>
      <c r="C41" s="62" t="s">
        <v>8</v>
      </c>
      <c r="D41" s="62" t="s">
        <v>9</v>
      </c>
      <c r="E41" s="63">
        <v>580</v>
      </c>
      <c r="F41" s="64">
        <f>(Таблица1[[#This Row],[Предел текучести, Н/мм²]]-SUMIF('Сводный отчет'!$B$7:$B$17,Таблица1[[#This Row],[Профиль / размер]],'Сводный отчет'!$F$7:$F$17))^2</f>
        <v>522.94197223210904</v>
      </c>
      <c r="G41" s="63">
        <v>670</v>
      </c>
      <c r="H41" s="64">
        <f>(Таблица1[[#This Row],[Временное сопротивление, Н/мм²]]-SUMIF('Сводный отчет'!$B$7:$B$17,Таблица1[[#This Row],[Профиль / размер]],'Сводный отчет'!$I$7:$I$17))^2</f>
        <v>362.55513033503405</v>
      </c>
      <c r="I41" s="65">
        <f>Таблица1[[#This Row],[Временное сопротивление, Н/мм²]]/Таблица1[[#This Row],[Предел текучести, Н/мм²]]</f>
        <v>1.1551724137931034</v>
      </c>
      <c r="J41" s="66">
        <f>(Таблица1[[#This Row],[σв/σт]]-SUMIF('Сводный отчет'!$B$7:$B$17,Таблица1[[#This Row],[Профиль / размер]],'Сводный отчет'!$L$7:$L$17))^2</f>
        <v>1.8006991117084154E-4</v>
      </c>
      <c r="K41" s="63">
        <v>20.6</v>
      </c>
      <c r="L41" s="64">
        <f>(Таблица1[[#This Row],[Относительное удлинение, %]]-SUMIF('Сводный отчет'!$B$7:$B$17,Таблица1[[#This Row],[Профиль / размер]],'Сводный отчет'!$O$7:$O$17))^2</f>
        <v>6.1815302774590144</v>
      </c>
      <c r="M41" s="63">
        <v>9</v>
      </c>
      <c r="N4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0.54983624065506631</v>
      </c>
      <c r="O41" s="67">
        <v>9.3000000000000007</v>
      </c>
      <c r="P4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0.42714582536732032</v>
      </c>
      <c r="Q41" s="69">
        <v>6.6000000000000003E-2</v>
      </c>
      <c r="R41" s="70">
        <f>(Таблица1[[#This Row],[fr]]-SUMIF('Сводный отчет'!$B$7:$B$17,Таблица1[[#This Row],[Профиль / размер]],'Сводный отчет'!$X$7:$X$17))^2</f>
        <v>2.6770310707645485E-4</v>
      </c>
    </row>
    <row r="42" spans="1:18" ht="11.25" customHeight="1" x14ac:dyDescent="0.25">
      <c r="A42" s="62" t="s">
        <v>44</v>
      </c>
      <c r="B42" s="62" t="str">
        <f>LEFT(Таблица1[[#This Row],[Номер плавки]],7)</f>
        <v>2060416</v>
      </c>
      <c r="C42" s="62" t="s">
        <v>8</v>
      </c>
      <c r="D42" s="62" t="s">
        <v>9</v>
      </c>
      <c r="E42" s="63">
        <v>537</v>
      </c>
      <c r="F42" s="64">
        <f>(Таблица1[[#This Row],[Предел текучести, Н/мм²]]-SUMIF('Сводный отчет'!$B$7:$B$17,Таблица1[[#This Row],[Профиль / размер]],'Сводный отчет'!$F$7:$F$17))^2</f>
        <v>405.30046279815065</v>
      </c>
      <c r="G42" s="63">
        <v>633</v>
      </c>
      <c r="H42" s="64">
        <f>(Таблица1[[#This Row],[Временное сопротивление, Н/мм²]]-SUMIF('Сводный отчет'!$B$7:$B$17,Таблица1[[#This Row],[Профиль / размер]],'Сводный отчет'!$I$7:$I$17))^2</f>
        <v>322.52997310233002</v>
      </c>
      <c r="I42" s="65">
        <f>Таблица1[[#This Row],[Временное сопротивление, Н/мм²]]/Таблица1[[#This Row],[Предел текучести, Н/мм²]]</f>
        <v>1.1787709497206704</v>
      </c>
      <c r="J42" s="66">
        <f>(Таблица1[[#This Row],[σв/σт]]-SUMIF('Сводный отчет'!$B$7:$B$17,Таблица1[[#This Row],[Профиль / размер]],'Сводный отчет'!$L$7:$L$17))^2</f>
        <v>1.0362268606439178E-4</v>
      </c>
      <c r="K42" s="63">
        <v>24.8</v>
      </c>
      <c r="L42" s="64">
        <f>(Таблица1[[#This Row],[Относительное удлинение, %]]-SUMIF('Сводный отчет'!$B$7:$B$17,Таблица1[[#This Row],[Профиль / размер]],'Сводный отчет'!$O$7:$O$17))^2</f>
        <v>2.9368761894089048</v>
      </c>
      <c r="M42" s="63">
        <v>9.1999999999999993</v>
      </c>
      <c r="N4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0.88644001423997842</v>
      </c>
      <c r="O42" s="67">
        <v>9.5</v>
      </c>
      <c r="P4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0.72857140188723657</v>
      </c>
      <c r="Q42" s="69">
        <v>9.4E-2</v>
      </c>
      <c r="R42" s="70">
        <f>(Таблица1[[#This Row],[fr]]-SUMIF('Сводный отчет'!$B$7:$B$17,Таблица1[[#This Row],[Профиль / размер]],'Сводный отчет'!$X$7:$X$17))^2</f>
        <v>1.3545153474942055E-4</v>
      </c>
    </row>
    <row r="43" spans="1:18" ht="11.25" customHeight="1" x14ac:dyDescent="0.25">
      <c r="A43" s="62" t="s">
        <v>45</v>
      </c>
      <c r="B43" s="62" t="str">
        <f>LEFT(Таблица1[[#This Row],[Номер плавки]],7)</f>
        <v>2060418</v>
      </c>
      <c r="C43" s="62" t="s">
        <v>8</v>
      </c>
      <c r="D43" s="62" t="s">
        <v>9</v>
      </c>
      <c r="E43" s="63">
        <v>556</v>
      </c>
      <c r="F43" s="64">
        <f>(Таблица1[[#This Row],[Предел текучести, Н/мм²]]-SUMIF('Сводный отчет'!$B$7:$B$17,Таблица1[[#This Row],[Профиль / размер]],'Сводный отчет'!$F$7:$F$17))^2</f>
        <v>1.2815948736206075</v>
      </c>
      <c r="G43" s="63">
        <v>646</v>
      </c>
      <c r="H43" s="64">
        <f>(Таблица1[[#This Row],[Временное сопротивление, Н/мм²]]-SUMIF('Сводный отчет'!$B$7:$B$17,Таблица1[[#This Row],[Профиль / размер]],'Сводный отчет'!$I$7:$I$17))^2</f>
        <v>24.59286618409087</v>
      </c>
      <c r="I43" s="65">
        <f>Таблица1[[#This Row],[Временное сопротивление, Н/мм²]]/Таблица1[[#This Row],[Предел текучести, Н/мм²]]</f>
        <v>1.1618705035971224</v>
      </c>
      <c r="J43" s="66">
        <f>(Таблица1[[#This Row],[σв/σт]]-SUMIF('Сводный отчет'!$B$7:$B$17,Таблица1[[#This Row],[Профиль / размер]],'Сводный отчет'!$L$7:$L$17))^2</f>
        <v>4.5170809245698158E-5</v>
      </c>
      <c r="K43" s="63">
        <v>24.2</v>
      </c>
      <c r="L43" s="64">
        <f>(Таблица1[[#This Row],[Относительное удлинение, %]]-SUMIF('Сводный отчет'!$B$7:$B$17,Таблица1[[#This Row],[Профиль / размер]],'Сводный отчет'!$O$7:$O$17))^2</f>
        <v>1.2403982019874893</v>
      </c>
      <c r="M43" s="63">
        <v>9.1999999999999993</v>
      </c>
      <c r="N4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0.88644001423997842</v>
      </c>
      <c r="O43" s="67">
        <v>9.5</v>
      </c>
      <c r="P4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0.72857140188723657</v>
      </c>
      <c r="Q43" s="69">
        <v>8.1000000000000003E-2</v>
      </c>
      <c r="R43" s="70">
        <f>(Таблица1[[#This Row],[fr]]-SUMIF('Сводный отчет'!$B$7:$B$17,Таблица1[[#This Row],[Профиль / размер]],'Сводный отчет'!$X$7:$X$17))^2</f>
        <v>1.8540504726865241E-6</v>
      </c>
    </row>
    <row r="44" spans="1:18" ht="11.25" customHeight="1" x14ac:dyDescent="0.25">
      <c r="A44" s="62" t="s">
        <v>46</v>
      </c>
      <c r="B44" s="62" t="str">
        <f>LEFT(Таблица1[[#This Row],[Номер плавки]],7)</f>
        <v>2060418</v>
      </c>
      <c r="C44" s="62" t="s">
        <v>8</v>
      </c>
      <c r="D44" s="62" t="s">
        <v>9</v>
      </c>
      <c r="E44" s="63">
        <v>557</v>
      </c>
      <c r="F44" s="64">
        <f>(Таблица1[[#This Row],[Предел текучести, Н/мм²]]-SUMIF('Сводный отчет'!$B$7:$B$17,Таблица1[[#This Row],[Профиль / размер]],'Сводный отчет'!$F$7:$F$17))^2</f>
        <v>1.7443930224291002E-2</v>
      </c>
      <c r="G44" s="63">
        <v>654</v>
      </c>
      <c r="H44" s="64">
        <f>(Таблица1[[#This Row],[Временное сопротивление, Н/мм²]]-SUMIF('Сводный отчет'!$B$7:$B$17,Таблица1[[#This Row],[Профиль / размер]],'Сводный отчет'!$I$7:$I$17))^2</f>
        <v>9.2469542344052549</v>
      </c>
      <c r="I44" s="65">
        <f>Таблица1[[#This Row],[Временное сопротивление, Н/мм²]]/Таблица1[[#This Row],[Предел текучести, Н/мм²]]</f>
        <v>1.1741472172351886</v>
      </c>
      <c r="J44" s="66">
        <f>(Таблица1[[#This Row],[σв/σт]]-SUMIF('Сводный отчет'!$B$7:$B$17,Таблица1[[#This Row],[Профиль / размер]],'Сводный отчет'!$L$7:$L$17))^2</f>
        <v>3.0866806907791715E-5</v>
      </c>
      <c r="K44" s="63">
        <v>25.2</v>
      </c>
      <c r="L44" s="64">
        <f>(Таблица1[[#This Row],[Относительное удлинение, %]]-SUMIF('Сводный отчет'!$B$7:$B$17,Таблица1[[#This Row],[Профиль / размер]],'Сводный отчет'!$O$7:$O$17))^2</f>
        <v>4.4678615143565077</v>
      </c>
      <c r="M44" s="63">
        <v>8.3000000000000007</v>
      </c>
      <c r="N4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1.7230331078692453E-3</v>
      </c>
      <c r="O44" s="67">
        <v>8.6</v>
      </c>
      <c r="P4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2.1563075476090966E-3</v>
      </c>
      <c r="Q44" s="69">
        <v>8.2000000000000003E-2</v>
      </c>
      <c r="R44" s="70">
        <f>(Таблица1[[#This Row],[fr]]-SUMIF('Сводный отчет'!$B$7:$B$17,Таблица1[[#This Row],[Профиль / размер]],'Сводный отчет'!$X$7:$X$17))^2</f>
        <v>1.3078003243529928E-7</v>
      </c>
    </row>
    <row r="45" spans="1:18" ht="11.25" customHeight="1" x14ac:dyDescent="0.25">
      <c r="A45" s="62" t="s">
        <v>47</v>
      </c>
      <c r="B45" s="62" t="str">
        <f>LEFT(Таблица1[[#This Row],[Номер плавки]],7)</f>
        <v>2060420</v>
      </c>
      <c r="C45" s="62" t="s">
        <v>8</v>
      </c>
      <c r="D45" s="62" t="s">
        <v>9</v>
      </c>
      <c r="E45" s="63">
        <v>557</v>
      </c>
      <c r="F45" s="64">
        <f>(Таблица1[[#This Row],[Предел текучести, Н/мм²]]-SUMIF('Сводный отчет'!$B$7:$B$17,Таблица1[[#This Row],[Профиль / размер]],'Сводный отчет'!$F$7:$F$17))^2</f>
        <v>1.7443930224291002E-2</v>
      </c>
      <c r="G45" s="63">
        <v>653</v>
      </c>
      <c r="H45" s="64">
        <f>(Таблица1[[#This Row],[Временное сопротивление, Н/мм²]]-SUMIF('Сводный отчет'!$B$7:$B$17,Таблица1[[#This Row],[Профиль / размер]],'Сводный отчет'!$I$7:$I$17))^2</f>
        <v>4.1651932281159558</v>
      </c>
      <c r="I45" s="65">
        <f>Таблица1[[#This Row],[Временное сопротивление, Н/мм²]]/Таблица1[[#This Row],[Предел текучести, Н/мм²]]</f>
        <v>1.1723518850987433</v>
      </c>
      <c r="J45" s="66">
        <f>(Таблица1[[#This Row],[σв/σт]]-SUMIF('Сводный отчет'!$B$7:$B$17,Таблица1[[#This Row],[Профиль / размер]],'Сводный отчет'!$L$7:$L$17))^2</f>
        <v>1.4141046310689603E-5</v>
      </c>
      <c r="K45" s="63">
        <v>20.8</v>
      </c>
      <c r="L45" s="64">
        <f>(Таблица1[[#This Row],[Относительное удлинение, %]]-SUMIF('Сводный отчет'!$B$7:$B$17,Таблица1[[#This Row],[Профиль / размер]],'Сводный отчет'!$O$7:$O$17))^2</f>
        <v>5.2270229399328221</v>
      </c>
      <c r="M45" s="63">
        <v>7.4</v>
      </c>
      <c r="N4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0.73700605197575808</v>
      </c>
      <c r="O45" s="67">
        <v>7.7</v>
      </c>
      <c r="P4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45" s="69">
        <v>8.6999999999999994E-2</v>
      </c>
      <c r="R45" s="70">
        <f>(Таблица1[[#This Row],[fr]]-SUMIF('Сводный отчет'!$B$7:$B$17,Таблица1[[#This Row],[Профиль / размер]],'Сводный отчет'!$X$7:$X$17))^2</f>
        <v>2.1514427831179098E-5</v>
      </c>
    </row>
    <row r="46" spans="1:18" ht="11.25" customHeight="1" x14ac:dyDescent="0.25">
      <c r="A46" s="62" t="s">
        <v>48</v>
      </c>
      <c r="B46" s="62" t="str">
        <f>LEFT(Таблица1[[#This Row],[Номер плавки]],7)</f>
        <v>2060420</v>
      </c>
      <c r="C46" s="62" t="s">
        <v>8</v>
      </c>
      <c r="D46" s="62" t="s">
        <v>9</v>
      </c>
      <c r="E46" s="63">
        <v>579</v>
      </c>
      <c r="F46" s="64">
        <f>(Таблица1[[#This Row],[Предел текучести, Н/мм²]]-SUMIF('Сводный отчет'!$B$7:$B$17,Таблица1[[#This Row],[Профиль / размер]],'Сводный отчет'!$F$7:$F$17))^2</f>
        <v>478.20612317550535</v>
      </c>
      <c r="G46" s="63">
        <v>678</v>
      </c>
      <c r="H46" s="64">
        <f>(Таблица1[[#This Row],[Временное сопротивление, Н/мм²]]-SUMIF('Сводный отчет'!$B$7:$B$17,Таблица1[[#This Row],[Профиль / размер]],'Сводный отчет'!$I$7:$I$17))^2</f>
        <v>731.20921838534844</v>
      </c>
      <c r="I46" s="65">
        <f>Таблица1[[#This Row],[Временное сопротивление, Н/мм²]]/Таблица1[[#This Row],[Предел текучести, Н/мм²]]</f>
        <v>1.1709844559585492</v>
      </c>
      <c r="J46" s="66">
        <f>(Таблица1[[#This Row],[σв/σт]]-SUMIF('Сводный отчет'!$B$7:$B$17,Таблица1[[#This Row],[Профиль / размер]],'Сводный отчет'!$L$7:$L$17))^2</f>
        <v>5.7265883590033426E-6</v>
      </c>
      <c r="K46" s="63">
        <v>23.8</v>
      </c>
      <c r="L46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46" s="63">
        <v>7.5</v>
      </c>
      <c r="N4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0.5753079387682154</v>
      </c>
      <c r="O46" s="67">
        <v>7.8</v>
      </c>
      <c r="P4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0.71645400146794047</v>
      </c>
      <c r="Q46" s="69">
        <v>9.9000000000000005E-2</v>
      </c>
      <c r="R46" s="70">
        <f>(Таблица1[[#This Row],[fr]]-SUMIF('Сводный отчет'!$B$7:$B$17,Таблица1[[#This Row],[Профиль / размер]],'Сводный отчет'!$X$7:$X$17))^2</f>
        <v>2.7683518254816453E-4</v>
      </c>
    </row>
    <row r="47" spans="1:18" ht="11.25" customHeight="1" x14ac:dyDescent="0.25">
      <c r="A47" s="62" t="s">
        <v>49</v>
      </c>
      <c r="B47" s="62" t="str">
        <f>LEFT(Таблица1[[#This Row],[Номер плавки]],7)</f>
        <v>2060422</v>
      </c>
      <c r="C47" s="62" t="s">
        <v>8</v>
      </c>
      <c r="D47" s="62" t="s">
        <v>9</v>
      </c>
      <c r="E47" s="63">
        <v>558</v>
      </c>
      <c r="F47" s="64">
        <f>(Таблица1[[#This Row],[Предел текучести, Н/мм²]]-SUMIF('Сводный отчет'!$B$7:$B$17,Таблица1[[#This Row],[Профиль / размер]],'Сводный отчет'!$F$7:$F$17))^2</f>
        <v>0.75329298682797452</v>
      </c>
      <c r="G47" s="63">
        <v>654</v>
      </c>
      <c r="H47" s="64">
        <f>(Таблица1[[#This Row],[Временное сопротивление, Н/мм²]]-SUMIF('Сводный отчет'!$B$7:$B$17,Таблица1[[#This Row],[Профиль / размер]],'Сводный отчет'!$I$7:$I$17))^2</f>
        <v>9.2469542344052549</v>
      </c>
      <c r="I47" s="65">
        <f>Таблица1[[#This Row],[Временное сопротивление, Н/мм²]]/Таблица1[[#This Row],[Предел текучести, Н/мм²]]</f>
        <v>1.1720430107526882</v>
      </c>
      <c r="J47" s="66">
        <f>(Таблица1[[#This Row],[σв/σт]]-SUMIF('Сводный отчет'!$B$7:$B$17,Таблица1[[#This Row],[Профиль / размер]],'Сводный отчет'!$L$7:$L$17))^2</f>
        <v>1.1913431501682683E-5</v>
      </c>
      <c r="K47" s="63">
        <v>22.2</v>
      </c>
      <c r="L47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47" s="63">
        <v>11</v>
      </c>
      <c r="N4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7.5158739765042011</v>
      </c>
      <c r="O47" s="67">
        <v>11.3</v>
      </c>
      <c r="P4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7.0414015905664957</v>
      </c>
      <c r="Q47" s="69">
        <v>9.8000000000000004E-2</v>
      </c>
      <c r="R47" s="70">
        <f>(Таблица1[[#This Row],[fr]]-SUMIF('Сводный отчет'!$B$7:$B$17,Таблица1[[#This Row],[Профиль / размер]],'Сводный отчет'!$X$7:$X$17))^2</f>
        <v>2.4455845298841574E-4</v>
      </c>
    </row>
    <row r="48" spans="1:18" ht="11.25" customHeight="1" x14ac:dyDescent="0.25">
      <c r="A48" s="62" t="s">
        <v>50</v>
      </c>
      <c r="B48" s="62" t="str">
        <f>LEFT(Таблица1[[#This Row],[Номер плавки]],7)</f>
        <v>2060422</v>
      </c>
      <c r="C48" s="62" t="s">
        <v>8</v>
      </c>
      <c r="D48" s="62" t="s">
        <v>9</v>
      </c>
      <c r="E48" s="63">
        <v>546</v>
      </c>
      <c r="F48" s="64">
        <f>(Таблица1[[#This Row],[Предел текучести, Н/мм²]]-SUMIF('Сводный отчет'!$B$7:$B$17,Таблица1[[#This Row],[Профиль / размер]],'Сводный отчет'!$F$7:$F$17))^2</f>
        <v>123.92310430758377</v>
      </c>
      <c r="G48" s="63">
        <v>646</v>
      </c>
      <c r="H48" s="64">
        <f>(Таблица1[[#This Row],[Временное сопротивление, Н/мм²]]-SUMIF('Сводный отчет'!$B$7:$B$17,Таблица1[[#This Row],[Профиль / размер]],'Сводный отчет'!$I$7:$I$17))^2</f>
        <v>24.59286618409087</v>
      </c>
      <c r="I48" s="65">
        <f>Таблица1[[#This Row],[Временное сопротивление, Н/мм²]]/Таблица1[[#This Row],[Предел текучести, Н/мм²]]</f>
        <v>1.1831501831501832</v>
      </c>
      <c r="J48" s="66">
        <f>(Таблица1[[#This Row],[σв/σт]]-SUMIF('Сводный отчет'!$B$7:$B$17,Таблица1[[#This Row],[Профиль / размер]],'Сводный отчет'!$L$7:$L$17))^2</f>
        <v>2.1195738527970308E-4</v>
      </c>
      <c r="K48" s="63">
        <v>24.8</v>
      </c>
      <c r="L48" s="64">
        <f>(Таблица1[[#This Row],[Относительное удлинение, %]]-SUMIF('Сводный отчет'!$B$7:$B$17,Таблица1[[#This Row],[Профиль / размер]],'Сводный отчет'!$O$7:$O$17))^2</f>
        <v>2.9368761894089048</v>
      </c>
      <c r="M48" s="63">
        <v>9</v>
      </c>
      <c r="N4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0.54983624065506631</v>
      </c>
      <c r="O48" s="67">
        <v>9.3000000000000007</v>
      </c>
      <c r="P4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0.42714582536732032</v>
      </c>
      <c r="Q48" s="69">
        <v>8.5000000000000006E-2</v>
      </c>
      <c r="R48" s="70">
        <f>(Таблица1[[#This Row],[fr]]-SUMIF('Сводный отчет'!$B$7:$B$17,Таблица1[[#This Row],[Профиль / размер]],'Сводный отчет'!$X$7:$X$17))^2</f>
        <v>6.960968711681646E-6</v>
      </c>
    </row>
    <row r="49" spans="1:18" ht="11.25" customHeight="1" x14ac:dyDescent="0.25">
      <c r="A49" s="62" t="s">
        <v>51</v>
      </c>
      <c r="B49" s="62" t="str">
        <f>LEFT(Таблица1[[#This Row],[Номер плавки]],7)</f>
        <v>2060422</v>
      </c>
      <c r="C49" s="62" t="s">
        <v>8</v>
      </c>
      <c r="D49" s="62" t="s">
        <v>9</v>
      </c>
      <c r="E49" s="63">
        <v>554</v>
      </c>
      <c r="F49" s="64">
        <f>(Таблица1[[#This Row],[Предел текучести, Н/мм²]]-SUMIF('Сводный отчет'!$B$7:$B$17,Таблица1[[#This Row],[Профиль / размер]],'Сводный отчет'!$F$7:$F$17))^2</f>
        <v>9.8098967604132401</v>
      </c>
      <c r="G49" s="63">
        <v>649</v>
      </c>
      <c r="H49" s="64">
        <f>(Таблица1[[#This Row],[Временное сопротивление, Н/мм²]]-SUMIF('Сводный отчет'!$B$7:$B$17,Таблица1[[#This Row],[Профиль / размер]],'Сводный отчет'!$I$7:$I$17))^2</f>
        <v>3.8381492029587632</v>
      </c>
      <c r="I49" s="65">
        <f>Таблица1[[#This Row],[Временное сопротивление, Н/мм²]]/Таблица1[[#This Row],[Предел текучести, Н/мм²]]</f>
        <v>1.1714801444043321</v>
      </c>
      <c r="J49" s="66">
        <f>(Таблица1[[#This Row],[σв/σт]]-SUMIF('Сводный отчет'!$B$7:$B$17,Таблица1[[#This Row],[Профиль / размер]],'Сводный отчет'!$L$7:$L$17))^2</f>
        <v>8.3446891625929122E-6</v>
      </c>
      <c r="K49" s="63">
        <v>25.6</v>
      </c>
      <c r="L49" s="64">
        <f>(Таблица1[[#This Row],[Относительное удлинение, %]]-SUMIF('Сводный отчет'!$B$7:$B$17,Таблица1[[#This Row],[Профиль / размер]],'Сводный отчет'!$O$7:$O$17))^2</f>
        <v>6.3188468393041255</v>
      </c>
      <c r="M49" s="63">
        <v>10.8</v>
      </c>
      <c r="N4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6.4592702029192912</v>
      </c>
      <c r="O49" s="67">
        <v>11.1</v>
      </c>
      <c r="P4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6.0199760140465726</v>
      </c>
      <c r="Q49" s="69">
        <v>6.6000000000000003E-2</v>
      </c>
      <c r="R49" s="70">
        <f>(Таблица1[[#This Row],[fr]]-SUMIF('Сводный отчет'!$B$7:$B$17,Таблица1[[#This Row],[Профиль / размер]],'Сводный отчет'!$X$7:$X$17))^2</f>
        <v>2.6770310707645485E-4</v>
      </c>
    </row>
    <row r="50" spans="1:18" ht="11.25" customHeight="1" x14ac:dyDescent="0.25">
      <c r="A50" s="62" t="s">
        <v>52</v>
      </c>
      <c r="B50" s="62" t="str">
        <f>LEFT(Таблица1[[#This Row],[Номер плавки]],7)</f>
        <v>2060424</v>
      </c>
      <c r="C50" s="62" t="s">
        <v>8</v>
      </c>
      <c r="D50" s="62" t="s">
        <v>9</v>
      </c>
      <c r="E50" s="63">
        <v>570</v>
      </c>
      <c r="F50" s="64">
        <f>(Таблица1[[#This Row],[Предел текучести, Н/мм²]]-SUMIF('Сводный отчет'!$B$7:$B$17,Таблица1[[#This Row],[Профиль / размер]],'Сводный отчет'!$F$7:$F$17))^2</f>
        <v>165.58348166607217</v>
      </c>
      <c r="G50" s="63">
        <v>667</v>
      </c>
      <c r="H50" s="64">
        <f>(Таблица1[[#This Row],[Временное сопротивление, Н/мм²]]-SUMIF('Сводный отчет'!$B$7:$B$17,Таблица1[[#This Row],[Профиль / размер]],'Сводный отчет'!$I$7:$I$17))^2</f>
        <v>257.30984731616616</v>
      </c>
      <c r="I50" s="65">
        <f>Таблица1[[#This Row],[Временное сопротивление, Н/мм²]]/Таблица1[[#This Row],[Предел текучести, Н/мм²]]</f>
        <v>1.1701754385964913</v>
      </c>
      <c r="J50" s="66">
        <f>(Таблица1[[#This Row],[σв/σт]]-SUMIF('Сводный отчет'!$B$7:$B$17,Таблица1[[#This Row],[Профиль / размер]],'Сводный отчет'!$L$7:$L$17))^2</f>
        <v>2.5090932425707279E-6</v>
      </c>
      <c r="K50" s="63">
        <v>24.4</v>
      </c>
      <c r="L50" s="64">
        <f>(Таблица1[[#This Row],[Относительное удлинение, %]]-SUMIF('Сводный отчет'!$B$7:$B$17,Таблица1[[#This Row],[Профиль / размер]],'Сводный отчет'!$O$7:$O$17))^2</f>
        <v>1.7258908644612911</v>
      </c>
      <c r="M50" s="63">
        <v>9.4</v>
      </c>
      <c r="N5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1.3030437878248939</v>
      </c>
      <c r="O50" s="67">
        <v>9.6999999999999993</v>
      </c>
      <c r="P5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1.1099969784071524</v>
      </c>
      <c r="Q50" s="69">
        <v>9.0999999999999998E-2</v>
      </c>
      <c r="R50" s="70">
        <f>(Таблица1[[#This Row],[fr]]-SUMIF('Сводный отчет'!$B$7:$B$17,Таблица1[[#This Row],[Профиль / размер]],'Сводный отчет'!$X$7:$X$17))^2</f>
        <v>7.4621346070174202E-5</v>
      </c>
    </row>
    <row r="51" spans="1:18" ht="11.25" customHeight="1" x14ac:dyDescent="0.25">
      <c r="A51" s="62" t="s">
        <v>53</v>
      </c>
      <c r="B51" s="62" t="str">
        <f>LEFT(Таблица1[[#This Row],[Номер плавки]],7)</f>
        <v>2060424</v>
      </c>
      <c r="C51" s="62" t="s">
        <v>8</v>
      </c>
      <c r="D51" s="62" t="s">
        <v>9</v>
      </c>
      <c r="E51" s="63">
        <v>571</v>
      </c>
      <c r="F51" s="64">
        <f>(Таблица1[[#This Row],[Предел текучести, Н/мм²]]-SUMIF('Сводный отчет'!$B$7:$B$17,Таблица1[[#This Row],[Профиль / размер]],'Сводный отчет'!$F$7:$F$17))^2</f>
        <v>192.31933072267586</v>
      </c>
      <c r="G51" s="63">
        <v>667</v>
      </c>
      <c r="H51" s="64">
        <f>(Таблица1[[#This Row],[Временное сопротивление, Н/мм²]]-SUMIF('Сводный отчет'!$B$7:$B$17,Таблица1[[#This Row],[Профиль / размер]],'Сводный отчет'!$I$7:$I$17))^2</f>
        <v>257.30984731616616</v>
      </c>
      <c r="I51" s="65">
        <f>Таблица1[[#This Row],[Временное сопротивление, Н/мм²]]/Таблица1[[#This Row],[Предел текучести, Н/мм²]]</f>
        <v>1.1681260945709282</v>
      </c>
      <c r="J51" s="66">
        <f>(Таблица1[[#This Row],[σв/σт]]-SUMIF('Сводный отчет'!$B$7:$B$17,Таблица1[[#This Row],[Профиль / размер]],'Сводный отчет'!$L$7:$L$17))^2</f>
        <v>2.1653412126581663E-7</v>
      </c>
      <c r="K51" s="63">
        <v>24.2</v>
      </c>
      <c r="L51" s="64">
        <f>(Таблица1[[#This Row],[Относительное удлинение, %]]-SUMIF('Сводный отчет'!$B$7:$B$17,Таблица1[[#This Row],[Профиль / размер]],'Сводный отчет'!$O$7:$O$17))^2</f>
        <v>1.2403982019874893</v>
      </c>
      <c r="M51" s="63">
        <v>8.9</v>
      </c>
      <c r="N5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0.41153435386261</v>
      </c>
      <c r="O51" s="67">
        <v>9.1999999999999993</v>
      </c>
      <c r="P5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0.30643303710735997</v>
      </c>
      <c r="Q51" s="69">
        <v>8.6999999999999994E-2</v>
      </c>
      <c r="R51" s="70">
        <f>(Таблица1[[#This Row],[fr]]-SUMIF('Сводный отчет'!$B$7:$B$17,Таблица1[[#This Row],[Профиль / размер]],'Сводный отчет'!$X$7:$X$17))^2</f>
        <v>2.1514427831179098E-5</v>
      </c>
    </row>
    <row r="52" spans="1:18" ht="11.25" customHeight="1" x14ac:dyDescent="0.25">
      <c r="A52" s="62" t="s">
        <v>54</v>
      </c>
      <c r="B52" s="62" t="str">
        <f>LEFT(Таблица1[[#This Row],[Номер плавки]],7)</f>
        <v>2060424</v>
      </c>
      <c r="C52" s="62" t="s">
        <v>8</v>
      </c>
      <c r="D52" s="62" t="s">
        <v>9</v>
      </c>
      <c r="E52" s="63">
        <v>571</v>
      </c>
      <c r="F52" s="64">
        <f>(Таблица1[[#This Row],[Предел текучести, Н/мм²]]-SUMIF('Сводный отчет'!$B$7:$B$17,Таблица1[[#This Row],[Профиль / размер]],'Сводный отчет'!$F$7:$F$17))^2</f>
        <v>192.31933072267586</v>
      </c>
      <c r="G52" s="63">
        <v>664</v>
      </c>
      <c r="H52" s="64">
        <f>(Таблица1[[#This Row],[Временное сопротивление, Н/мм²]]-SUMIF('Сводный отчет'!$B$7:$B$17,Таблица1[[#This Row],[Профиль / размер]],'Сводный отчет'!$I$7:$I$17))^2</f>
        <v>170.06456429729823</v>
      </c>
      <c r="I52" s="65">
        <f>Таблица1[[#This Row],[Временное сопротивление, Н/мм²]]/Таблица1[[#This Row],[Предел текучести, Н/мм²]]</f>
        <v>1.1628721541155866</v>
      </c>
      <c r="J52" s="66">
        <f>(Таблица1[[#This Row],[σв/σт]]-SUMIF('Сводный отчет'!$B$7:$B$17,Таблица1[[#This Row],[Профиль / размер]],'Сводный отчет'!$L$7:$L$17))^2</f>
        <v>3.2710080503916322E-5</v>
      </c>
      <c r="K52" s="63">
        <v>21.4</v>
      </c>
      <c r="L52" s="64">
        <f>(Таблица1[[#This Row],[Относительное удлинение, %]]-SUMIF('Сводный отчет'!$B$7:$B$17,Таблица1[[#This Row],[Профиль / размер]],'Сводный отчет'!$O$7:$O$17))^2</f>
        <v>2.8435009273542415</v>
      </c>
      <c r="M52" s="63">
        <v>10.9</v>
      </c>
      <c r="N5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6.9775720897117459</v>
      </c>
      <c r="O52" s="67">
        <v>11.2</v>
      </c>
      <c r="P5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6.5206888023065295</v>
      </c>
      <c r="Q52" s="69">
        <v>7.9000000000000001E-2</v>
      </c>
      <c r="R52" s="70">
        <f>(Таблица1[[#This Row],[fr]]-SUMIF('Сводный отчет'!$B$7:$B$17,Таблица1[[#This Row],[Профиль / размер]],'Сводный отчет'!$X$7:$X$17))^2</f>
        <v>1.1300591353188985E-5</v>
      </c>
    </row>
    <row r="53" spans="1:18" ht="11.25" customHeight="1" x14ac:dyDescent="0.25">
      <c r="A53" s="62" t="s">
        <v>55</v>
      </c>
      <c r="B53" s="62" t="str">
        <f>LEFT(Таблица1[[#This Row],[Номер плавки]],7)</f>
        <v>2060426</v>
      </c>
      <c r="C53" s="62" t="s">
        <v>8</v>
      </c>
      <c r="D53" s="62" t="s">
        <v>9</v>
      </c>
      <c r="E53" s="63">
        <v>542</v>
      </c>
      <c r="F53" s="64">
        <f>(Таблица1[[#This Row],[Предел текучести, Н/мм²]]-SUMIF('Сводный отчет'!$B$7:$B$17,Таблица1[[#This Row],[Профиль / размер]],'Сводный отчет'!$F$7:$F$17))^2</f>
        <v>228.97970808116904</v>
      </c>
      <c r="G53" s="63">
        <v>639</v>
      </c>
      <c r="H53" s="64">
        <f>(Таблица1[[#This Row],[Временное сопротивление, Н/мм²]]-SUMIF('Сводный отчет'!$B$7:$B$17,Таблица1[[#This Row],[Профиль / размер]],'Сводный отчет'!$I$7:$I$17))^2</f>
        <v>143.02053914006578</v>
      </c>
      <c r="I53" s="65">
        <f>Таблица1[[#This Row],[Временное сопротивление, Н/мм²]]/Таблица1[[#This Row],[Предел текучести, Н/мм²]]</f>
        <v>1.1789667896678966</v>
      </c>
      <c r="J53" s="66">
        <f>(Таблица1[[#This Row],[σв/σт]]-SUMIF('Сводный отчет'!$B$7:$B$17,Таблица1[[#This Row],[Профиль / размер]],'Сводный отчет'!$L$7:$L$17))^2</f>
        <v>1.0764815379653375E-4</v>
      </c>
      <c r="K53" s="63">
        <v>23.4</v>
      </c>
      <c r="L53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53" s="63">
        <v>7.6</v>
      </c>
      <c r="N5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53" s="67">
        <v>7.9</v>
      </c>
      <c r="P5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53" s="69">
        <v>0.08</v>
      </c>
      <c r="R53" s="70">
        <f>(Таблица1[[#This Row],[fr]]-SUMIF('Сводный отчет'!$B$7:$B$17,Таблица1[[#This Row],[Профиль / размер]],'Сводный отчет'!$X$7:$X$17))^2</f>
        <v>5.5773209129377523E-6</v>
      </c>
    </row>
    <row r="54" spans="1:18" ht="11.25" customHeight="1" x14ac:dyDescent="0.25">
      <c r="A54" s="62" t="s">
        <v>56</v>
      </c>
      <c r="B54" s="62" t="str">
        <f>LEFT(Таблица1[[#This Row],[Номер плавки]],7)</f>
        <v>2060426</v>
      </c>
      <c r="C54" s="62" t="s">
        <v>8</v>
      </c>
      <c r="D54" s="62" t="s">
        <v>9</v>
      </c>
      <c r="E54" s="63">
        <v>562</v>
      </c>
      <c r="F54" s="64">
        <f>(Таблица1[[#This Row],[Предел текучести, Н/мм²]]-SUMIF('Сводный отчет'!$B$7:$B$17,Таблица1[[#This Row],[Профиль / размер]],'Сводный отчет'!$F$7:$F$17))^2</f>
        <v>23.69668921324271</v>
      </c>
      <c r="G54" s="63">
        <v>663</v>
      </c>
      <c r="H54" s="64">
        <f>(Таблица1[[#This Row],[Временное сопротивление, Н/мм²]]-SUMIF('Сводный отчет'!$B$7:$B$17,Таблица1[[#This Row],[Профиль / размер]],'Сводный отчет'!$I$7:$I$17))^2</f>
        <v>144.98280329100893</v>
      </c>
      <c r="I54" s="65">
        <f>Таблица1[[#This Row],[Временное сопротивление, Н/мм²]]/Таблица1[[#This Row],[Предел текучести, Н/мм²]]</f>
        <v>1.1797153024911031</v>
      </c>
      <c r="J54" s="66">
        <f>(Таблица1[[#This Row],[σв/σт]]-SUMIF('Сводный отчет'!$B$7:$B$17,Таблица1[[#This Row],[Профиль / размер]],'Сводный отчет'!$L$7:$L$17))^2</f>
        <v>1.23740609486233E-4</v>
      </c>
      <c r="K54" s="63">
        <v>22.2</v>
      </c>
      <c r="L54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54" s="63">
        <v>10.4</v>
      </c>
      <c r="N5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4.5860626557494619</v>
      </c>
      <c r="O54" s="67">
        <v>10.7</v>
      </c>
      <c r="P5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4.2171248610067371</v>
      </c>
      <c r="Q54" s="69">
        <v>0.08</v>
      </c>
      <c r="R54" s="70">
        <f>(Таблица1[[#This Row],[fr]]-SUMIF('Сводный отчет'!$B$7:$B$17,Таблица1[[#This Row],[Профиль / размер]],'Сводный отчет'!$X$7:$X$17))^2</f>
        <v>5.5773209129377523E-6</v>
      </c>
    </row>
    <row r="55" spans="1:18" ht="11.25" customHeight="1" x14ac:dyDescent="0.25">
      <c r="A55" s="62" t="s">
        <v>57</v>
      </c>
      <c r="B55" s="62" t="str">
        <f>LEFT(Таблица1[[#This Row],[Номер плавки]],7)</f>
        <v>2060426</v>
      </c>
      <c r="C55" s="62" t="s">
        <v>8</v>
      </c>
      <c r="D55" s="62" t="s">
        <v>9</v>
      </c>
      <c r="E55" s="63">
        <v>547</v>
      </c>
      <c r="F55" s="64">
        <f>(Таблица1[[#This Row],[Предел текучести, Н/мм²]]-SUMIF('Сводный отчет'!$B$7:$B$17,Таблица1[[#This Row],[Профиль / размер]],'Сводный отчет'!$F$7:$F$17))^2</f>
        <v>102.65895336418745</v>
      </c>
      <c r="G55" s="63">
        <v>649</v>
      </c>
      <c r="H55" s="64">
        <f>(Таблица1[[#This Row],[Временное сопротивление, Н/мм²]]-SUMIF('Сводный отчет'!$B$7:$B$17,Таблица1[[#This Row],[Профиль / размер]],'Сводный отчет'!$I$7:$I$17))^2</f>
        <v>3.8381492029587632</v>
      </c>
      <c r="I55" s="65">
        <f>Таблица1[[#This Row],[Временное сопротивление, Н/мм²]]/Таблица1[[#This Row],[Предел текучести, Н/мм²]]</f>
        <v>1.1864716636197441</v>
      </c>
      <c r="J55" s="66">
        <f>(Таблица1[[#This Row],[σв/σт]]-SUMIF('Сводный отчет'!$B$7:$B$17,Таблица1[[#This Row],[Профиль / размер]],'Сводный отчет'!$L$7:$L$17))^2</f>
        <v>3.197028672756481E-4</v>
      </c>
      <c r="K55" s="63">
        <v>22.6</v>
      </c>
      <c r="L55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55" s="63">
        <v>8.4</v>
      </c>
      <c r="N5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55" s="67">
        <v>8.6999999999999993</v>
      </c>
      <c r="P5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55" s="69">
        <v>8.8999999999999996E-2</v>
      </c>
      <c r="R55" s="70">
        <f>(Таблица1[[#This Row],[fr]]-SUMIF('Сводный отчет'!$B$7:$B$17,Таблица1[[#This Row],[Профиль / размер]],'Сводный отчет'!$X$7:$X$17))^2</f>
        <v>4.4067886950676638E-5</v>
      </c>
    </row>
    <row r="56" spans="1:18" ht="11.25" customHeight="1" x14ac:dyDescent="0.25">
      <c r="A56" s="62" t="s">
        <v>58</v>
      </c>
      <c r="B56" s="62" t="str">
        <f>LEFT(Таблица1[[#This Row],[Номер плавки]],7)</f>
        <v>2000373</v>
      </c>
      <c r="C56" s="62" t="s">
        <v>8</v>
      </c>
      <c r="D56" s="62" t="s">
        <v>9</v>
      </c>
      <c r="E56" s="63">
        <v>580</v>
      </c>
      <c r="F56" s="64">
        <f>(Таблица1[[#This Row],[Предел текучести, Н/мм²]]-SUMIF('Сводный отчет'!$B$7:$B$17,Таблица1[[#This Row],[Профиль / размер]],'Сводный отчет'!$F$7:$F$17))^2</f>
        <v>522.94197223210904</v>
      </c>
      <c r="G56" s="63">
        <v>670</v>
      </c>
      <c r="H56" s="64">
        <f>(Таблица1[[#This Row],[Временное сопротивление, Н/мм²]]-SUMIF('Сводный отчет'!$B$7:$B$17,Таблица1[[#This Row],[Профиль / размер]],'Сводный отчет'!$I$7:$I$17))^2</f>
        <v>362.55513033503405</v>
      </c>
      <c r="I56" s="65">
        <f>Таблица1[[#This Row],[Временное сопротивление, Н/мм²]]/Таблица1[[#This Row],[Предел текучести, Н/мм²]]</f>
        <v>1.1551724137931034</v>
      </c>
      <c r="J56" s="66">
        <f>(Таблица1[[#This Row],[σв/σт]]-SUMIF('Сводный отчет'!$B$7:$B$17,Таблица1[[#This Row],[Профиль / размер]],'Сводный отчет'!$L$7:$L$17))^2</f>
        <v>1.8006991117084154E-4</v>
      </c>
      <c r="K56" s="63">
        <v>25.8</v>
      </c>
      <c r="L56" s="64">
        <f>(Таблица1[[#This Row],[Относительное удлинение, %]]-SUMIF('Сводный отчет'!$B$7:$B$17,Таблица1[[#This Row],[Профиль / размер]],'Сводный отчет'!$O$7:$O$17))^2</f>
        <v>7.3643395017779261</v>
      </c>
      <c r="M56" s="63">
        <v>8.9</v>
      </c>
      <c r="N5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0.41153435386261</v>
      </c>
      <c r="O56" s="67">
        <v>9.1999999999999993</v>
      </c>
      <c r="P5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0.30643303710735997</v>
      </c>
      <c r="Q56" s="69">
        <v>8.3000000000000004E-2</v>
      </c>
      <c r="R56" s="70">
        <f>(Таблица1[[#This Row],[fr]]-SUMIF('Сводный отчет'!$B$7:$B$17,Таблица1[[#This Row],[Профиль / размер]],'Сводный отчет'!$X$7:$X$17))^2</f>
        <v>4.0750959218407797E-7</v>
      </c>
    </row>
    <row r="57" spans="1:18" ht="11.25" customHeight="1" x14ac:dyDescent="0.25">
      <c r="A57" s="62" t="s">
        <v>59</v>
      </c>
      <c r="B57" s="62" t="str">
        <f>LEFT(Таблица1[[#This Row],[Номер плавки]],7)</f>
        <v>2000373</v>
      </c>
      <c r="C57" s="62" t="s">
        <v>8</v>
      </c>
      <c r="D57" s="62" t="s">
        <v>9</v>
      </c>
      <c r="E57" s="63">
        <v>598</v>
      </c>
      <c r="F57" s="64">
        <f>(Таблица1[[#This Row],[Предел текучести, Н/мм²]]-SUMIF('Сводный отчет'!$B$7:$B$17,Таблица1[[#This Row],[Профиль / размер]],'Сводный отчет'!$F$7:$F$17))^2</f>
        <v>1670.1872552509753</v>
      </c>
      <c r="G57" s="63">
        <v>691</v>
      </c>
      <c r="H57" s="64">
        <f>(Таблица1[[#This Row],[Временное сопротивление, Н/мм²]]-SUMIF('Сводный отчет'!$B$7:$B$17,Таблица1[[#This Row],[Профиль / размер]],'Сводный отчет'!$I$7:$I$17))^2</f>
        <v>1603.2721114671092</v>
      </c>
      <c r="I57" s="65">
        <f>Таблица1[[#This Row],[Временное сопротивление, Н/мм²]]/Таблица1[[#This Row],[Предел текучести, Н/мм²]]</f>
        <v>1.1555183946488294</v>
      </c>
      <c r="J57" s="66">
        <f>(Таблица1[[#This Row],[σв/σт]]-SUMIF('Сводный отчет'!$B$7:$B$17,Таблица1[[#This Row],[Профиль / размер]],'Сводный отчет'!$L$7:$L$17))^2</f>
        <v>1.7090417068897713E-4</v>
      </c>
      <c r="K57" s="63">
        <v>23.4</v>
      </c>
      <c r="L57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57" s="63">
        <v>9.1</v>
      </c>
      <c r="N5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0.70813812744752236</v>
      </c>
      <c r="O57" s="67">
        <v>9.4</v>
      </c>
      <c r="P5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0.56785861362727852</v>
      </c>
      <c r="Q57" s="69">
        <v>8.5000000000000006E-2</v>
      </c>
      <c r="R57" s="70">
        <f>(Таблица1[[#This Row],[fr]]-SUMIF('Сводный отчет'!$B$7:$B$17,Таблица1[[#This Row],[Профиль / размер]],'Сводный отчет'!$X$7:$X$17))^2</f>
        <v>6.960968711681646E-6</v>
      </c>
    </row>
    <row r="58" spans="1:18" ht="11.25" customHeight="1" x14ac:dyDescent="0.25">
      <c r="A58" s="62" t="s">
        <v>60</v>
      </c>
      <c r="B58" s="62" t="str">
        <f>LEFT(Таблица1[[#This Row],[Номер плавки]],7)</f>
        <v>2000373</v>
      </c>
      <c r="C58" s="62" t="s">
        <v>8</v>
      </c>
      <c r="D58" s="62" t="s">
        <v>9</v>
      </c>
      <c r="E58" s="63">
        <v>568</v>
      </c>
      <c r="F58" s="64">
        <f>(Таблица1[[#This Row],[Предел текучести, Н/мм²]]-SUMIF('Сводный отчет'!$B$7:$B$17,Таблица1[[#This Row],[Профиль / размер]],'Сводный отчет'!$F$7:$F$17))^2</f>
        <v>118.11178355286481</v>
      </c>
      <c r="G58" s="63">
        <v>663</v>
      </c>
      <c r="H58" s="64">
        <f>(Таблица1[[#This Row],[Временное сопротивление, Н/мм²]]-SUMIF('Сводный отчет'!$B$7:$B$17,Таблица1[[#This Row],[Профиль / размер]],'Сводный отчет'!$I$7:$I$17))^2</f>
        <v>144.98280329100893</v>
      </c>
      <c r="I58" s="65">
        <f>Таблица1[[#This Row],[Временное сопротивление, Н/мм²]]/Таблица1[[#This Row],[Предел текучести, Н/мм²]]</f>
        <v>1.1672535211267605</v>
      </c>
      <c r="J58" s="66">
        <f>(Таблица1[[#This Row],[σв/σт]]-SUMIF('Сводный отчет'!$B$7:$B$17,Таблица1[[#This Row],[Профиль / размер]],'Сводный отчет'!$L$7:$L$17))^2</f>
        <v>1.7899916993196019E-6</v>
      </c>
      <c r="K58" s="63">
        <v>25.2</v>
      </c>
      <c r="L58" s="64">
        <f>(Таблица1[[#This Row],[Относительное удлинение, %]]-SUMIF('Сводный отчет'!$B$7:$B$17,Таблица1[[#This Row],[Профиль / размер]],'Сводный отчет'!$O$7:$O$17))^2</f>
        <v>4.4678615143565077</v>
      </c>
      <c r="M58" s="63">
        <v>8.5</v>
      </c>
      <c r="N5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58" s="67">
        <v>8.8000000000000007</v>
      </c>
      <c r="P5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58" s="69">
        <v>9.7000000000000003E-2</v>
      </c>
      <c r="R58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59" spans="1:18" ht="11.25" customHeight="1" x14ac:dyDescent="0.25">
      <c r="A59" s="62" t="s">
        <v>61</v>
      </c>
      <c r="B59" s="62" t="str">
        <f>LEFT(Таблица1[[#This Row],[Номер плавки]],7)</f>
        <v>2060429</v>
      </c>
      <c r="C59" s="62" t="s">
        <v>8</v>
      </c>
      <c r="D59" s="62" t="s">
        <v>62</v>
      </c>
      <c r="E59" s="63">
        <v>528</v>
      </c>
      <c r="F59" s="64">
        <f>(Таблица1[[#This Row],[Предел текучести, Н/мм²]]-SUMIF('Сводный отчет'!$B$7:$B$17,Таблица1[[#This Row],[Профиль / размер]],'Сводный отчет'!$F$7:$F$17))^2</f>
        <v>64.314109957708283</v>
      </c>
      <c r="G59" s="63">
        <v>623</v>
      </c>
      <c r="H59" s="64">
        <f>(Таблица1[[#This Row],[Временное сопротивление, Н/мм²]]-SUMIF('Сводный отчет'!$B$7:$B$17,Таблица1[[#This Row],[Профиль / размер]],'Сводный отчет'!$I$7:$I$17))^2</f>
        <v>21.961168781237465</v>
      </c>
      <c r="I59" s="65">
        <f>Таблица1[[#This Row],[Временное сопротивление, Н/мм²]]/Таблица1[[#This Row],[Предел текучести, Н/мм²]]</f>
        <v>1.1799242424242424</v>
      </c>
      <c r="J59" s="66">
        <f>(Таблица1[[#This Row],[σв/σт]]-SUMIF('Сводный отчет'!$B$7:$B$17,Таблица1[[#This Row],[Профиль / размер]],'Сводный отчет'!$L$7:$L$17))^2</f>
        <v>7.8479152031357046E-5</v>
      </c>
      <c r="K59" s="63">
        <v>22.3</v>
      </c>
      <c r="L59" s="64">
        <f>(Таблица1[[#This Row],[Относительное удлинение, %]]-SUMIF('Сводный отчет'!$B$7:$B$17,Таблица1[[#This Row],[Профиль / размер]],'Сводный отчет'!$O$7:$O$17))^2</f>
        <v>4.9790234525182742</v>
      </c>
      <c r="M59" s="63">
        <v>8.1999999999999993</v>
      </c>
      <c r="N5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0.87111111111111483</v>
      </c>
      <c r="O59" s="67">
        <v>8.5</v>
      </c>
      <c r="P5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0.87111111111111483</v>
      </c>
      <c r="Q59" s="69">
        <v>9.9000000000000005E-2</v>
      </c>
      <c r="R59" s="70">
        <f>(Таблица1[[#This Row],[fr]]-SUMIF('Сводный отчет'!$B$7:$B$17,Таблица1[[#This Row],[Профиль / размер]],'Сводный отчет'!$X$7:$X$17))^2</f>
        <v>3.0248712033833109E-4</v>
      </c>
    </row>
    <row r="60" spans="1:18" ht="11.25" customHeight="1" x14ac:dyDescent="0.25">
      <c r="A60" s="62" t="s">
        <v>61</v>
      </c>
      <c r="B60" s="62" t="str">
        <f>LEFT(Таблица1[[#This Row],[Номер плавки]],7)</f>
        <v>2060429</v>
      </c>
      <c r="C60" s="62" t="s">
        <v>8</v>
      </c>
      <c r="D60" s="62" t="s">
        <v>62</v>
      </c>
      <c r="E60" s="63">
        <v>516</v>
      </c>
      <c r="F60" s="64">
        <f>(Таблица1[[#This Row],[Предел текучести, Н/мм²]]-SUMIF('Сводный отчет'!$B$7:$B$17,Таблица1[[#This Row],[Профиль / размер]],'Сводный отчет'!$F$7:$F$17))^2</f>
        <v>400.78469819300199</v>
      </c>
      <c r="G60" s="63">
        <v>621</v>
      </c>
      <c r="H60" s="64">
        <f>(Таблица1[[#This Row],[Временное сопротивление, Н/мм²]]-SUMIF('Сводный отчет'!$B$7:$B$17,Таблица1[[#This Row],[Профиль / размер]],'Сводный отчет'!$I$7:$I$17))^2</f>
        <v>44.706266820452925</v>
      </c>
      <c r="I60" s="65">
        <f>Таблица1[[#This Row],[Временное сопротивление, Н/мм²]]/Таблица1[[#This Row],[Предел текучести, Н/мм²]]</f>
        <v>1.2034883720930232</v>
      </c>
      <c r="J60" s="66">
        <f>(Таблица1[[#This Row],[σв/σт]]-SUMIF('Сводный отчет'!$B$7:$B$17,Таблица1[[#This Row],[Профиль / размер]],'Сводный отчет'!$L$7:$L$17))^2</f>
        <v>1.0512493496798532E-3</v>
      </c>
      <c r="K60" s="63">
        <v>20.399999999999999</v>
      </c>
      <c r="L60" s="64">
        <f>(Таблица1[[#This Row],[Относительное удлинение, %]]-SUMIF('Сводный отчет'!$B$7:$B$17,Таблица1[[#This Row],[Профиль / размер]],'Сводный отчет'!$O$7:$O$17))^2</f>
        <v>0.1098077662437528</v>
      </c>
      <c r="M60" s="63">
        <v>8.3000000000000007</v>
      </c>
      <c r="N6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0.69444444444444542</v>
      </c>
      <c r="O60" s="67">
        <v>8.6</v>
      </c>
      <c r="P6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0.69444444444444842</v>
      </c>
      <c r="Q60" s="69">
        <v>9.1999999999999998E-2</v>
      </c>
      <c r="R60" s="70">
        <f>(Таблица1[[#This Row],[fr]]-SUMIF('Сводный отчет'!$B$7:$B$17,Таблица1[[#This Row],[Профиль / размер]],'Сводный отчет'!$X$7:$X$17))^2</f>
        <v>1.0799692425989974E-4</v>
      </c>
    </row>
    <row r="61" spans="1:18" ht="11.25" customHeight="1" x14ac:dyDescent="0.25">
      <c r="A61" s="62" t="s">
        <v>63</v>
      </c>
      <c r="B61" s="62" t="str">
        <f>LEFT(Таблица1[[#This Row],[Номер плавки]],7)</f>
        <v>2000373</v>
      </c>
      <c r="C61" s="62" t="s">
        <v>8</v>
      </c>
      <c r="D61" s="62" t="s">
        <v>62</v>
      </c>
      <c r="E61" s="63">
        <v>565</v>
      </c>
      <c r="F61" s="64">
        <f>(Таблица1[[#This Row],[Предел текучести, Н/мм²]]-SUMIF('Сводный отчет'!$B$7:$B$17,Таблица1[[#This Row],[Профиль / размер]],'Сводный отчет'!$F$7:$F$17))^2</f>
        <v>839.86312956555275</v>
      </c>
      <c r="G61" s="63">
        <v>664</v>
      </c>
      <c r="H61" s="64">
        <f>(Таблица1[[#This Row],[Временное сопротивление, Н/мм²]]-SUMIF('Сводный отчет'!$B$7:$B$17,Таблица1[[#This Row],[Профиль / размер]],'Сводный отчет'!$I$7:$I$17))^2</f>
        <v>1318.6866589773206</v>
      </c>
      <c r="I61" s="65">
        <f>Таблица1[[#This Row],[Временное сопротивление, Н/мм²]]/Таблица1[[#This Row],[Предел текучести, Н/мм²]]</f>
        <v>1.1752212389380532</v>
      </c>
      <c r="J61" s="66">
        <f>(Таблица1[[#This Row],[σв/σт]]-SUMIF('Сводный отчет'!$B$7:$B$17,Таблица1[[#This Row],[Профиль / размер]],'Сводный отчет'!$L$7:$L$17))^2</f>
        <v>1.7271026802399067E-5</v>
      </c>
      <c r="K61" s="63">
        <v>19.399999999999999</v>
      </c>
      <c r="L61" s="64">
        <f>(Таблица1[[#This Row],[Относительное удлинение, %]]-SUMIF('Сводный отчет'!$B$7:$B$17,Таблица1[[#This Row],[Профиль / размер]],'Сводный отчет'!$O$7:$O$17))^2</f>
        <v>0.44706266820453594</v>
      </c>
      <c r="M61" s="63">
        <v>8.1999999999999993</v>
      </c>
      <c r="N6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0.87111111111111483</v>
      </c>
      <c r="O61" s="67">
        <v>8.5</v>
      </c>
      <c r="P6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0.87111111111111483</v>
      </c>
      <c r="Q61" s="69">
        <v>7.4999999999999997E-2</v>
      </c>
      <c r="R61" s="70">
        <f>(Таблица1[[#This Row],[fr]]-SUMIF('Сводный отчет'!$B$7:$B$17,Таблица1[[#This Row],[Профиль / размер]],'Сводный отчет'!$X$7:$X$17))^2</f>
        <v>4.3663590926566914E-5</v>
      </c>
    </row>
    <row r="62" spans="1:18" ht="11.25" customHeight="1" x14ac:dyDescent="0.25">
      <c r="A62" s="62" t="s">
        <v>63</v>
      </c>
      <c r="B62" s="62" t="str">
        <f>LEFT(Таблица1[[#This Row],[Номер плавки]],7)</f>
        <v>2000373</v>
      </c>
      <c r="C62" s="62" t="s">
        <v>8</v>
      </c>
      <c r="D62" s="62" t="s">
        <v>62</v>
      </c>
      <c r="E62" s="63">
        <v>565</v>
      </c>
      <c r="F62" s="64">
        <f>(Таблица1[[#This Row],[Предел текучести, Н/мм²]]-SUMIF('Сводный отчет'!$B$7:$B$17,Таблица1[[#This Row],[Профиль / размер]],'Сводный отчет'!$F$7:$F$17))^2</f>
        <v>839.86312956555275</v>
      </c>
      <c r="G62" s="63">
        <v>666</v>
      </c>
      <c r="H62" s="64">
        <f>(Таблица1[[#This Row],[Временное сопротивление, Н/мм²]]-SUMIF('Сводный отчет'!$B$7:$B$17,Таблица1[[#This Row],[Профиль / размер]],'Сводный отчет'!$I$7:$I$17))^2</f>
        <v>1467.9415609381051</v>
      </c>
      <c r="I62" s="65">
        <f>Таблица1[[#This Row],[Временное сопротивление, Н/мм²]]/Таблица1[[#This Row],[Предел текучести, Н/мм²]]</f>
        <v>1.1787610619469027</v>
      </c>
      <c r="J62" s="66">
        <f>(Таблица1[[#This Row],[σв/σт]]-SUMIF('Сводный отчет'!$B$7:$B$17,Таблица1[[#This Row],[Профиль / размер]],'Сводный отчет'!$L$7:$L$17))^2</f>
        <v>5.9223267471496264E-5</v>
      </c>
      <c r="K62" s="63">
        <v>20</v>
      </c>
      <c r="L62" s="64">
        <f>(Таблица1[[#This Row],[Относительное удлинение, %]]-SUMIF('Сводный отчет'!$B$7:$B$17,Таблица1[[#This Row],[Профиль / размер]],'Сводный отчет'!$O$7:$O$17))^2</f>
        <v>4.7097270280658512E-3</v>
      </c>
      <c r="M62" s="63">
        <v>10</v>
      </c>
      <c r="N6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0.75111111111110884</v>
      </c>
      <c r="O62" s="67">
        <v>10.3</v>
      </c>
      <c r="P6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0.75111111111110884</v>
      </c>
      <c r="Q62" s="69">
        <v>0.09</v>
      </c>
      <c r="R62" s="70">
        <f>(Таблица1[[#This Row],[fr]]-SUMIF('Сводный отчет'!$B$7:$B$17,Таблица1[[#This Row],[Профиль / размер]],'Сводный отчет'!$X$7:$X$17))^2</f>
        <v>7.0428296808919372E-5</v>
      </c>
    </row>
    <row r="63" spans="1:18" ht="11.25" customHeight="1" x14ac:dyDescent="0.25">
      <c r="A63" s="62" t="s">
        <v>64</v>
      </c>
      <c r="B63" s="62" t="str">
        <f>LEFT(Таблица1[[#This Row],[Номер плавки]],7)</f>
        <v>2060431</v>
      </c>
      <c r="C63" s="62" t="s">
        <v>8</v>
      </c>
      <c r="D63" s="62" t="s">
        <v>62</v>
      </c>
      <c r="E63" s="63">
        <v>538</v>
      </c>
      <c r="F63" s="64">
        <f>(Таблица1[[#This Row],[Предел текучести, Н/мм²]]-SUMIF('Сводный отчет'!$B$7:$B$17,Таблица1[[#This Row],[Профиль / размер]],'Сводный отчет'!$F$7:$F$17))^2</f>
        <v>3.9219530949635462</v>
      </c>
      <c r="G63" s="63">
        <v>640</v>
      </c>
      <c r="H63" s="64">
        <f>(Таблица1[[#This Row],[Временное сопротивление, Н/мм²]]-SUMIF('Сводный отчет'!$B$7:$B$17,Таблица1[[#This Row],[Профиль / размер]],'Сводный отчет'!$I$7:$I$17))^2</f>
        <v>151.62783544790602</v>
      </c>
      <c r="I63" s="65">
        <f>Таблица1[[#This Row],[Временное сопротивление, Н/мм²]]/Таблица1[[#This Row],[Предел текучести, Н/мм²]]</f>
        <v>1.1895910780669146</v>
      </c>
      <c r="J63" s="66">
        <f>(Таблица1[[#This Row],[σв/σт]]-SUMIF('Сводный отчет'!$B$7:$B$17,Таблица1[[#This Row],[Профиль / размер]],'Сводный отчет'!$L$7:$L$17))^2</f>
        <v>3.432008794465812E-4</v>
      </c>
      <c r="K63" s="63">
        <v>20.8</v>
      </c>
      <c r="L63" s="64">
        <f>(Таблица1[[#This Row],[Относительное удлинение, %]]-SUMIF('Сводный отчет'!$B$7:$B$17,Таблица1[[#This Row],[Профиль / размер]],'Сводный отчет'!$O$7:$O$17))^2</f>
        <v>0.53490580545944266</v>
      </c>
      <c r="M63" s="63">
        <v>9.3000000000000007</v>
      </c>
      <c r="N6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2.7777777777777582E-2</v>
      </c>
      <c r="O63" s="67">
        <v>9.6</v>
      </c>
      <c r="P6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2.7777777777776989E-2</v>
      </c>
      <c r="Q63" s="69">
        <v>6.8000000000000005E-2</v>
      </c>
      <c r="R63" s="70">
        <f>(Таблица1[[#This Row],[fr]]-SUMIF('Сводный отчет'!$B$7:$B$17,Таблица1[[#This Row],[Профиль / размер]],'Сводный отчет'!$X$7:$X$17))^2</f>
        <v>1.8517339484813556E-4</v>
      </c>
    </row>
    <row r="64" spans="1:18" ht="11.25" customHeight="1" x14ac:dyDescent="0.25">
      <c r="A64" s="62" t="s">
        <v>64</v>
      </c>
      <c r="B64" s="62" t="str">
        <f>LEFT(Таблица1[[#This Row],[Номер плавки]],7)</f>
        <v>2060431</v>
      </c>
      <c r="C64" s="62" t="s">
        <v>8</v>
      </c>
      <c r="D64" s="62" t="s">
        <v>62</v>
      </c>
      <c r="E64" s="63">
        <v>537</v>
      </c>
      <c r="F64" s="64">
        <f>(Таблица1[[#This Row],[Предел текучести, Н/мм²]]-SUMIF('Сводный отчет'!$B$7:$B$17,Таблица1[[#This Row],[Профиль / размер]],'Сводный отчет'!$F$7:$F$17))^2</f>
        <v>0.96116878123802041</v>
      </c>
      <c r="G64" s="63">
        <v>638</v>
      </c>
      <c r="H64" s="64">
        <f>(Таблица1[[#This Row],[Временное сопротивление, Н/мм²]]-SUMIF('Сводный отчет'!$B$7:$B$17,Таблица1[[#This Row],[Профиль / размер]],'Сводный отчет'!$I$7:$I$17))^2</f>
        <v>106.37293348712149</v>
      </c>
      <c r="I64" s="65">
        <f>Таблица1[[#This Row],[Временное сопротивление, Н/мм²]]/Таблица1[[#This Row],[Предел текучести, Н/мм²]]</f>
        <v>1.1880819366852886</v>
      </c>
      <c r="J64" s="66">
        <f>(Таблица1[[#This Row],[σв/σт]]-SUMIF('Сводный отчет'!$B$7:$B$17,Таблица1[[#This Row],[Профиль / размер]],'Сводный отчет'!$L$7:$L$17))^2</f>
        <v>2.8956264164835775E-4</v>
      </c>
      <c r="K64" s="63">
        <v>21.4</v>
      </c>
      <c r="L64" s="64">
        <f>(Таблица1[[#This Row],[Относительное удлинение, %]]-SUMIF('Сводный отчет'!$B$7:$B$17,Таблица1[[#This Row],[Профиль / размер]],'Сводный отчет'!$O$7:$O$17))^2</f>
        <v>1.7725528642829698</v>
      </c>
      <c r="M64" s="63">
        <v>10.4</v>
      </c>
      <c r="N6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1.6044444444444421</v>
      </c>
      <c r="O64" s="67">
        <v>10.7</v>
      </c>
      <c r="P6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1.6044444444444375</v>
      </c>
      <c r="Q64" s="69">
        <v>7.2999999999999995E-2</v>
      </c>
      <c r="R64" s="70">
        <f>(Таблица1[[#This Row],[fr]]-SUMIF('Сводный отчет'!$B$7:$B$17,Таблица1[[#This Row],[Профиль / размер]],'Сводный отчет'!$X$7:$X$17))^2</f>
        <v>7.4094963475586625E-5</v>
      </c>
    </row>
    <row r="65" spans="1:18" ht="11.25" customHeight="1" x14ac:dyDescent="0.25">
      <c r="A65" s="62" t="s">
        <v>65</v>
      </c>
      <c r="B65" s="62" t="str">
        <f>LEFT(Таблица1[[#This Row],[Номер плавки]],7)</f>
        <v>2060445</v>
      </c>
      <c r="C65" s="62" t="s">
        <v>66</v>
      </c>
      <c r="D65" s="62" t="s">
        <v>67</v>
      </c>
      <c r="E65" s="63">
        <v>562</v>
      </c>
      <c r="F65" s="64">
        <f>(Таблица1[[#This Row],[Предел текучести, Н/мм²]]-SUMIF('Сводный отчет'!$B$7:$B$17,Таблица1[[#This Row],[Профиль / размер]],'Сводный отчет'!$F$7:$F$17))^2</f>
        <v>385.44106622240616</v>
      </c>
      <c r="G65" s="63">
        <v>658</v>
      </c>
      <c r="H65" s="64">
        <f>(Таблица1[[#This Row],[Временное сопротивление, Н/мм²]]-SUMIF('Сводный отчет'!$B$7:$B$17,Таблица1[[#This Row],[Профиль / размер]],'Сводный отчет'!$I$7:$I$17))^2</f>
        <v>604.75843398583822</v>
      </c>
      <c r="I65" s="65">
        <f>Таблица1[[#This Row],[Временное сопротивление, Н/мм²]]/Таблица1[[#This Row],[Предел текучести, Н/мм²]]</f>
        <v>1.1708185053380782</v>
      </c>
      <c r="J65" s="66">
        <f>(Таблица1[[#This Row],[σв/σт]]-SUMIF('Сводный отчет'!$B$7:$B$17,Таблица1[[#This Row],[Профиль / размер]],'Сводный отчет'!$L$7:$L$17))^2</f>
        <v>8.2491935467890339E-6</v>
      </c>
      <c r="K65" s="63">
        <v>17</v>
      </c>
      <c r="L65" s="64">
        <f>(Таблица1[[#This Row],[Относительное удлинение, %]]-SUMIF('Сводный отчет'!$B$7:$B$17,Таблица1[[#This Row],[Профиль / размер]],'Сводный отчет'!$O$7:$O$17))^2</f>
        <v>12.093361099541863</v>
      </c>
      <c r="M65" s="63">
        <v>9.6</v>
      </c>
      <c r="N6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0.10266139108704796</v>
      </c>
      <c r="O65" s="67">
        <v>9.9</v>
      </c>
      <c r="P6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7.8171595168679733E-2</v>
      </c>
      <c r="Q65" s="69">
        <v>6.8000000000000005E-2</v>
      </c>
      <c r="R65" s="70">
        <f>(Таблица1[[#This Row],[fr]]-SUMIF('Сводный отчет'!$B$7:$B$17,Таблица1[[#This Row],[Профиль / размер]],'Сводный отчет'!$X$7:$X$17))^2</f>
        <v>2.3054394002498972E-4</v>
      </c>
    </row>
    <row r="66" spans="1:18" ht="11.25" customHeight="1" x14ac:dyDescent="0.25">
      <c r="A66" s="62" t="s">
        <v>68</v>
      </c>
      <c r="B66" s="62" t="str">
        <f>LEFT(Таблица1[[#This Row],[Номер плавки]],7)</f>
        <v>2060447</v>
      </c>
      <c r="C66" s="62" t="s">
        <v>66</v>
      </c>
      <c r="D66" s="62" t="s">
        <v>67</v>
      </c>
      <c r="E66" s="63">
        <v>543</v>
      </c>
      <c r="F66" s="64">
        <f>(Таблица1[[#This Row],[Предел текучести, Н/мм²]]-SUMIF('Сводный отчет'!$B$7:$B$17,Таблица1[[#This Row],[Профиль / размер]],'Сводный отчет'!$F$7:$F$17))^2</f>
        <v>0.40024989587667986</v>
      </c>
      <c r="G66" s="63">
        <v>638</v>
      </c>
      <c r="H66" s="64">
        <f>(Таблица1[[#This Row],[Временное сопротивление, Н/мм²]]-SUMIF('Сводный отчет'!$B$7:$B$17,Таблица1[[#This Row],[Профиль / размер]],'Сводный отчет'!$I$7:$I$17))^2</f>
        <v>21.084964598083939</v>
      </c>
      <c r="I66" s="65">
        <f>Таблица1[[#This Row],[Временное сопротивление, Н/мм²]]/Таблица1[[#This Row],[Предел текучести, Н/мм²]]</f>
        <v>1.1749539594843463</v>
      </c>
      <c r="J66" s="66">
        <f>(Таблица1[[#This Row],[σв/σт]]-SUMIF('Сводный отчет'!$B$7:$B$17,Таблица1[[#This Row],[Профиль / размер]],'Сводный отчет'!$L$7:$L$17))^2</f>
        <v>4.9106388813952802E-5</v>
      </c>
      <c r="K66" s="63">
        <v>21.1</v>
      </c>
      <c r="L66" s="64">
        <f>(Таблица1[[#This Row],[Относительное удлинение, %]]-SUMIF('Сводный отчет'!$B$7:$B$17,Таблица1[[#This Row],[Профиль / размер]],'Сводный отчет'!$O$7:$O$17))^2</f>
        <v>0.38744273219491948</v>
      </c>
      <c r="M66" s="63">
        <v>8.8000000000000007</v>
      </c>
      <c r="N6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0.2300083298625549</v>
      </c>
      <c r="O66" s="67">
        <v>9.1</v>
      </c>
      <c r="P6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0.27082465639317022</v>
      </c>
      <c r="Q66" s="69">
        <v>8.6999999999999994E-2</v>
      </c>
      <c r="R66" s="70">
        <f>(Таблица1[[#This Row],[fr]]-SUMIF('Сводный отчет'!$B$7:$B$17,Таблица1[[#This Row],[Профиль / размер]],'Сводный отчет'!$X$7:$X$17))^2</f>
        <v>1.4564348188254777E-5</v>
      </c>
    </row>
    <row r="67" spans="1:18" ht="11.25" customHeight="1" x14ac:dyDescent="0.25">
      <c r="A67" s="62" t="s">
        <v>68</v>
      </c>
      <c r="B67" s="62" t="str">
        <f>LEFT(Таблица1[[#This Row],[Номер плавки]],7)</f>
        <v>2060447</v>
      </c>
      <c r="C67" s="62" t="s">
        <v>66</v>
      </c>
      <c r="D67" s="62" t="s">
        <v>67</v>
      </c>
      <c r="E67" s="63">
        <v>549</v>
      </c>
      <c r="F67" s="64">
        <f>(Таблица1[[#This Row],[Предел текучести, Н/мм²]]-SUMIF('Сводный отчет'!$B$7:$B$17,Таблица1[[#This Row],[Профиль / размер]],'Сводный отчет'!$F$7:$F$17))^2</f>
        <v>43.992086630570192</v>
      </c>
      <c r="G67" s="63">
        <v>637</v>
      </c>
      <c r="H67" s="64">
        <f>(Таблица1[[#This Row],[Временное сопротивление, Н/мм²]]-SUMIF('Сводный отчет'!$B$7:$B$17,Таблица1[[#This Row],[Профиль / размер]],'Сводный отчет'!$I$7:$I$17))^2</f>
        <v>12.901291128696226</v>
      </c>
      <c r="I67" s="65">
        <f>Таблица1[[#This Row],[Временное сопротивление, Н/мм²]]/Таблица1[[#This Row],[Предел текучести, Н/мм²]]</f>
        <v>1.1602914389799637</v>
      </c>
      <c r="J67" s="66">
        <f>(Таблица1[[#This Row],[σв/σт]]-SUMIF('Сводный отчет'!$B$7:$B$17,Таблица1[[#This Row],[Профиль / размер]],'Сводный отчет'!$L$7:$L$17))^2</f>
        <v>5.8597883243342608E-5</v>
      </c>
      <c r="K67" s="63">
        <v>20.5</v>
      </c>
      <c r="L67" s="64">
        <f>(Таблица1[[#This Row],[Относительное удлинение, %]]-SUMIF('Сводный отчет'!$B$7:$B$17,Таблица1[[#This Row],[Профиль / размер]],'Сводный отчет'!$O$7:$O$17))^2</f>
        <v>5.0395668471466448E-4</v>
      </c>
      <c r="M67" s="63">
        <v>8.5</v>
      </c>
      <c r="N6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0.6077634319033709</v>
      </c>
      <c r="O67" s="67">
        <v>8.8000000000000007</v>
      </c>
      <c r="P6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0.67306955435235261</v>
      </c>
      <c r="Q67" s="69">
        <v>0.08</v>
      </c>
      <c r="R67" s="70">
        <f>(Таблица1[[#This Row],[fr]]-SUMIF('Сводный отчет'!$B$7:$B$17,Таблица1[[#This Row],[Профиль / размер]],'Сводный отчет'!$X$7:$X$17))^2</f>
        <v>1.0135776759683515E-5</v>
      </c>
    </row>
    <row r="68" spans="1:18" ht="11.25" customHeight="1" x14ac:dyDescent="0.25">
      <c r="A68" s="62" t="s">
        <v>69</v>
      </c>
      <c r="B68" s="62" t="str">
        <f>LEFT(Таблица1[[#This Row],[Номер плавки]],7)</f>
        <v>2060449</v>
      </c>
      <c r="C68" s="62" t="s">
        <v>66</v>
      </c>
      <c r="D68" s="62" t="s">
        <v>67</v>
      </c>
      <c r="E68" s="63">
        <v>561</v>
      </c>
      <c r="F68" s="64">
        <f>(Таблица1[[#This Row],[Предел текучести, Н/мм²]]-SUMIF('Сводный отчет'!$B$7:$B$17,Таблица1[[#This Row],[Профиль / размер]],'Сводный отчет'!$F$7:$F$17))^2</f>
        <v>347.17576009995724</v>
      </c>
      <c r="G68" s="63">
        <v>648</v>
      </c>
      <c r="H68" s="64">
        <f>(Таблица1[[#This Row],[Временное сопротивление, Н/мм²]]-SUMIF('Сводный отчет'!$B$7:$B$17,Таблица1[[#This Row],[Профиль / размер]],'Сводный отчет'!$I$7:$I$17))^2</f>
        <v>212.92169929196106</v>
      </c>
      <c r="I68" s="65">
        <f>Таблица1[[#This Row],[Временное сопротивление, Н/мм²]]/Таблица1[[#This Row],[Предел текучести, Н/мм²]]</f>
        <v>1.1550802139037433</v>
      </c>
      <c r="J68" s="66">
        <f>(Таблица1[[#This Row],[σв/σт]]-SUMIF('Сводный отчет'!$B$7:$B$17,Таблица1[[#This Row],[Профиль / размер]],'Сводный отчет'!$L$7:$L$17))^2</f>
        <v>1.655378286881719E-4</v>
      </c>
      <c r="K68" s="63">
        <v>22.3</v>
      </c>
      <c r="L68" s="64">
        <f>(Таблица1[[#This Row],[Относительное удлинение, %]]-SUMIF('Сводный отчет'!$B$7:$B$17,Таблица1[[#This Row],[Профиль / размер]],'Сводный отчет'!$O$7:$O$17))^2</f>
        <v>3.3213202832153264</v>
      </c>
      <c r="M68" s="63">
        <v>10.4</v>
      </c>
      <c r="N6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1.2553144523115416</v>
      </c>
      <c r="O68" s="67">
        <v>10.7</v>
      </c>
      <c r="P6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1.1655185339441876</v>
      </c>
      <c r="Q68" s="69">
        <v>9.8000000000000004E-2</v>
      </c>
      <c r="R68" s="70">
        <f>(Таблица1[[#This Row],[fr]]-SUMIF('Сводный отчет'!$B$7:$B$17,Таблица1[[#This Row],[Профиль / размер]],'Сводный отчет'!$X$7:$X$17))^2</f>
        <v>2.1952353186172413E-4</v>
      </c>
    </row>
    <row r="69" spans="1:18" ht="11.25" customHeight="1" x14ac:dyDescent="0.25">
      <c r="A69" s="62" t="s">
        <v>71</v>
      </c>
      <c r="B69" s="62" t="str">
        <f>LEFT(Таблица1[[#This Row],[Номер плавки]],7)</f>
        <v>2060453</v>
      </c>
      <c r="C69" s="62" t="s">
        <v>66</v>
      </c>
      <c r="D69" s="62" t="s">
        <v>72</v>
      </c>
      <c r="E69" s="63">
        <v>548</v>
      </c>
      <c r="F69" s="64">
        <f>(Таблица1[[#This Row],[Предел текучести, Н/мм²]]-SUMIF('Сводный отчет'!$B$7:$B$17,Таблица1[[#This Row],[Профиль / размер]],'Сводный отчет'!$F$7:$F$17))^2</f>
        <v>7.8217991936014544</v>
      </c>
      <c r="G69" s="63">
        <v>647</v>
      </c>
      <c r="H69" s="64">
        <f>(Таблица1[[#This Row],[Временное сопротивление, Н/мм²]]-SUMIF('Сводный отчет'!$B$7:$B$17,Таблица1[[#This Row],[Профиль / размер]],'Сводный отчет'!$I$7:$I$17))^2</f>
        <v>1.7133320113687538</v>
      </c>
      <c r="I69" s="65">
        <f>Таблица1[[#This Row],[Временное сопротивление, Н/мм²]]/Таблица1[[#This Row],[Предел текучести, Н/мм²]]</f>
        <v>1.1806569343065694</v>
      </c>
      <c r="J69" s="66">
        <f>(Таблица1[[#This Row],[σв/σт]]-SUMIF('Сводный отчет'!$B$7:$B$17,Таблица1[[#This Row],[Профиль / размер]],'Сводный отчет'!$L$7:$L$17))^2</f>
        <v>1.2175526595549839E-5</v>
      </c>
      <c r="K69" s="63">
        <v>21</v>
      </c>
      <c r="L69" s="64">
        <f>(Таблица1[[#This Row],[Относительное удлинение, %]]-SUMIF('Сводный отчет'!$B$7:$B$17,Таблица1[[#This Row],[Профиль / размер]],'Сводный отчет'!$O$7:$O$17))^2</f>
        <v>4.2431533992846706</v>
      </c>
      <c r="M69" s="63">
        <v>10.199999999999999</v>
      </c>
      <c r="N6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1.2345679012346381E-2</v>
      </c>
      <c r="O69" s="67">
        <v>10.5</v>
      </c>
      <c r="P6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1.1809622432266921E-2</v>
      </c>
      <c r="Q69" s="69">
        <v>7.3999999999999996E-2</v>
      </c>
      <c r="R69" s="70">
        <f>(Таблица1[[#This Row],[fr]]-SUMIF('Сводный отчет'!$B$7:$B$17,Таблица1[[#This Row],[Профиль / размер]],'Сводный отчет'!$X$7:$X$17))^2</f>
        <v>6.8185523020541629E-5</v>
      </c>
    </row>
    <row r="70" spans="1:18" ht="11.25" customHeight="1" x14ac:dyDescent="0.25">
      <c r="A70" s="62" t="s">
        <v>71</v>
      </c>
      <c r="B70" s="62" t="str">
        <f>LEFT(Таблица1[[#This Row],[Номер плавки]],7)</f>
        <v>2060453</v>
      </c>
      <c r="C70" s="62" t="s">
        <v>66</v>
      </c>
      <c r="D70" s="62" t="s">
        <v>72</v>
      </c>
      <c r="E70" s="63">
        <v>551</v>
      </c>
      <c r="F70" s="64">
        <f>(Таблица1[[#This Row],[Предел текучести, Н/мм²]]-SUMIF('Сводный отчет'!$B$7:$B$17,Таблица1[[#This Row],[Профиль / размер]],'Сводный отчет'!$F$7:$F$17))^2</f>
        <v>4.1311388723660615E-2</v>
      </c>
      <c r="G70" s="63">
        <v>645</v>
      </c>
      <c r="H70" s="64">
        <f>(Таблица1[[#This Row],[Временное сопротивление, Н/мм²]]-SUMIF('Сводный отчет'!$B$7:$B$17,Таблица1[[#This Row],[Профиль / размер]],'Сводный отчет'!$I$7:$I$17))^2</f>
        <v>10.949104369092117</v>
      </c>
      <c r="I70" s="65">
        <f>Таблица1[[#This Row],[Временное сопротивление, Н/мм²]]/Таблица1[[#This Row],[Предел текучести, Н/мм²]]</f>
        <v>1.1705989110707804</v>
      </c>
      <c r="J70" s="66">
        <f>(Таблица1[[#This Row],[σв/σт]]-SUMIF('Сводный отчет'!$B$7:$B$17,Таблица1[[#This Row],[Профиль / размер]],'Сводный отчет'!$L$7:$L$17))^2</f>
        <v>4.3147537405087315E-5</v>
      </c>
      <c r="K70" s="63">
        <v>18.399999999999999</v>
      </c>
      <c r="L70" s="64">
        <f>(Таблица1[[#This Row],[Относительное удлинение, %]]-SUMIF('Сводный отчет'!$B$7:$B$17,Таблица1[[#This Row],[Профиль / размер]],'Сводный отчет'!$O$7:$O$17))^2</f>
        <v>0.29171708492152826</v>
      </c>
      <c r="M70" s="63">
        <v>9.4</v>
      </c>
      <c r="N7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0.47456790123456211</v>
      </c>
      <c r="O70" s="67">
        <v>9.6999999999999993</v>
      </c>
      <c r="P7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0.47793428367888596</v>
      </c>
      <c r="Q70" s="69">
        <v>8.1000000000000003E-2</v>
      </c>
      <c r="R70" s="70">
        <f>(Таблица1[[#This Row],[fr]]-SUMIF('Сводный отчет'!$B$7:$B$17,Таблица1[[#This Row],[Профиль / размер]],'Сводный отчет'!$X$7:$X$17))^2</f>
        <v>1.5811869771813733E-6</v>
      </c>
    </row>
    <row r="71" spans="1:18" ht="11.25" customHeight="1" x14ac:dyDescent="0.25">
      <c r="A71" s="62" t="s">
        <v>73</v>
      </c>
      <c r="B71" s="62" t="str">
        <f>LEFT(Таблица1[[#This Row],[Номер плавки]],7)</f>
        <v>2060455</v>
      </c>
      <c r="C71" s="62" t="s">
        <v>66</v>
      </c>
      <c r="D71" s="62" t="s">
        <v>72</v>
      </c>
      <c r="E71" s="63">
        <v>561</v>
      </c>
      <c r="F71" s="64">
        <f>(Таблица1[[#This Row],[Предел текучести, Н/мм²]]-SUMIF('Сводный отчет'!$B$7:$B$17,Таблица1[[#This Row],[Профиль / размер]],'Сводный отчет'!$F$7:$F$17))^2</f>
        <v>104.10635203913101</v>
      </c>
      <c r="G71" s="63">
        <v>656</v>
      </c>
      <c r="H71" s="64">
        <f>(Таблица1[[#This Row],[Временное сопротивление, Н/мм²]]-SUMIF('Сводный отчет'!$B$7:$B$17,Таблица1[[#This Row],[Профиль / размер]],'Сводный отчет'!$I$7:$I$17))^2</f>
        <v>59.152356401613623</v>
      </c>
      <c r="I71" s="65">
        <f>Таблица1[[#This Row],[Временное сопротивление, Н/мм²]]/Таблица1[[#This Row],[Предел текучести, Н/мм²]]</f>
        <v>1.1693404634581106</v>
      </c>
      <c r="J71" s="66">
        <f>(Таблица1[[#This Row],[σв/σт]]-SUMIF('Сводный отчет'!$B$7:$B$17,Таблица1[[#This Row],[Профиль / размер]],'Сводный отчет'!$L$7:$L$17))^2</f>
        <v>6.1263903384687382E-5</v>
      </c>
      <c r="K71" s="63">
        <v>16.399999999999999</v>
      </c>
      <c r="L71" s="64">
        <f>(Таблица1[[#This Row],[Относительное удлинение, %]]-SUMIF('Сводный отчет'!$B$7:$B$17,Таблица1[[#This Row],[Профиль / размер]],'Сводный отчет'!$O$7:$O$17))^2</f>
        <v>6.4521506892575768</v>
      </c>
      <c r="M71" s="63">
        <v>7.2</v>
      </c>
      <c r="N7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8.3456790123456557</v>
      </c>
      <c r="O71" s="67">
        <v>7.5</v>
      </c>
      <c r="P7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8.3597771021070848</v>
      </c>
      <c r="Q71" s="69">
        <v>8.2000000000000003E-2</v>
      </c>
      <c r="R71" s="70">
        <f>(Таблица1[[#This Row],[fr]]-SUMIF('Сводный отчет'!$B$7:$B$17,Таблица1[[#This Row],[Профиль / размер]],'Сводный отчет'!$X$7:$X$17))^2</f>
        <v>6.6281828129923415E-8</v>
      </c>
    </row>
    <row r="72" spans="1:18" ht="11.25" customHeight="1" x14ac:dyDescent="0.25">
      <c r="A72" s="62" t="s">
        <v>73</v>
      </c>
      <c r="B72" s="62" t="str">
        <f>LEFT(Таблица1[[#This Row],[Номер плавки]],7)</f>
        <v>2060455</v>
      </c>
      <c r="C72" s="62" t="s">
        <v>66</v>
      </c>
      <c r="D72" s="62" t="s">
        <v>72</v>
      </c>
      <c r="E72" s="63">
        <v>557</v>
      </c>
      <c r="F72" s="64">
        <f>(Таблица1[[#This Row],[Предел текучести, Н/мм²]]-SUMIF('Сводный отчет'!$B$7:$B$17,Таблица1[[#This Row],[Профиль / размер]],'Сводный отчет'!$F$7:$F$17))^2</f>
        <v>38.480335778968076</v>
      </c>
      <c r="G72" s="63">
        <v>655</v>
      </c>
      <c r="H72" s="64">
        <f>(Таблица1[[#This Row],[Временное сопротивление, Н/мм²]]-SUMIF('Сводный отчет'!$B$7:$B$17,Таблица1[[#This Row],[Профиль / размер]],'Сводный отчет'!$I$7:$I$17))^2</f>
        <v>44.770242580475305</v>
      </c>
      <c r="I72" s="65">
        <f>Таблица1[[#This Row],[Временное сопротивление, Н/мм²]]/Таблица1[[#This Row],[Предел текучести, Н/мм²]]</f>
        <v>1.1759425493716338</v>
      </c>
      <c r="J72" s="66">
        <f>(Таблица1[[#This Row],[σв/σт]]-SUMIF('Сводный отчет'!$B$7:$B$17,Таблица1[[#This Row],[Профиль / размер]],'Сводный отчет'!$L$7:$L$17))^2</f>
        <v>1.5007235209919398E-6</v>
      </c>
      <c r="K72" s="63">
        <v>18.5</v>
      </c>
      <c r="L72" s="64">
        <f>(Таблица1[[#This Row],[Относительное удлинение, %]]-SUMIF('Сводный отчет'!$B$7:$B$17,Таблица1[[#This Row],[Профиль / размер]],'Сводный отчет'!$O$7:$O$17))^2</f>
        <v>0.19369540470472454</v>
      </c>
      <c r="M72" s="63">
        <v>8.3000000000000007</v>
      </c>
      <c r="N7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3.2001234567901071</v>
      </c>
      <c r="O72" s="67">
        <v>8.6</v>
      </c>
      <c r="P7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3.2088556928929863</v>
      </c>
      <c r="Q72" s="69">
        <v>7.8E-2</v>
      </c>
      <c r="R72" s="70">
        <f>(Таблица1[[#This Row],[fr]]-SUMIF('Сводный отчет'!$B$7:$B$17,Таблица1[[#This Row],[Профиль / размер]],'Сводный отчет'!$X$7:$X$17))^2</f>
        <v>1.8125902424335745E-5</v>
      </c>
    </row>
    <row r="73" spans="1:18" ht="11.25" customHeight="1" x14ac:dyDescent="0.25">
      <c r="A73" s="62" t="s">
        <v>74</v>
      </c>
      <c r="B73" s="62" t="str">
        <f>LEFT(Таблица1[[#This Row],[Номер плавки]],7)</f>
        <v>2060457</v>
      </c>
      <c r="C73" s="62" t="s">
        <v>66</v>
      </c>
      <c r="D73" s="62" t="s">
        <v>72</v>
      </c>
      <c r="E73" s="63">
        <v>556</v>
      </c>
      <c r="F73" s="64">
        <f>(Таблица1[[#This Row],[Предел текучести, Н/мм²]]-SUMIF('Сводный отчет'!$B$7:$B$17,Таблица1[[#This Row],[Профиль / размер]],'Сводный отчет'!$F$7:$F$17))^2</f>
        <v>27.073831713927337</v>
      </c>
      <c r="G73" s="63">
        <v>658</v>
      </c>
      <c r="H73" s="64">
        <f>(Таблица1[[#This Row],[Временное сопротивление, Н/мм²]]-SUMIF('Сводный отчет'!$B$7:$B$17,Таблица1[[#This Row],[Профиль / размер]],'Сводный отчет'!$I$7:$I$17))^2</f>
        <v>93.916584043890253</v>
      </c>
      <c r="I73" s="65">
        <f>Таблица1[[#This Row],[Временное сопротивление, Н/мм²]]/Таблица1[[#This Row],[Предел текучести, Н/мм²]]</f>
        <v>1.1834532374100719</v>
      </c>
      <c r="J73" s="66">
        <f>(Таблица1[[#This Row],[σв/σт]]-SUMIF('Сводный отчет'!$B$7:$B$17,Таблица1[[#This Row],[Профиль / размер]],'Сводный отчет'!$L$7:$L$17))^2</f>
        <v>3.9509368598134983E-5</v>
      </c>
      <c r="K73" s="63">
        <v>18</v>
      </c>
      <c r="L73" s="64">
        <f>(Таблица1[[#This Row],[Относительное удлинение, %]]-SUMIF('Сводный отчет'!$B$7:$B$17,Таблица1[[#This Row],[Профиль / размер]],'Сводный отчет'!$O$7:$O$17))^2</f>
        <v>0.88380380578873541</v>
      </c>
      <c r="M73" s="63">
        <v>8.8000000000000007</v>
      </c>
      <c r="N7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1.6612345679012228</v>
      </c>
      <c r="O73" s="67">
        <v>9.1</v>
      </c>
      <c r="P7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1.6675277796138495</v>
      </c>
      <c r="Q73" s="69">
        <v>9.4E-2</v>
      </c>
      <c r="R73" s="70">
        <f>(Таблица1[[#This Row],[fr]]-SUMIF('Сводный отчет'!$B$7:$B$17,Таблица1[[#This Row],[Профиль / размер]],'Сводный отчет'!$X$7:$X$17))^2</f>
        <v>1.3788742003951248E-4</v>
      </c>
    </row>
    <row r="74" spans="1:18" ht="11.25" customHeight="1" x14ac:dyDescent="0.25">
      <c r="A74" s="62" t="s">
        <v>74</v>
      </c>
      <c r="B74" s="62" t="str">
        <f>LEFT(Таблица1[[#This Row],[Номер плавки]],7)</f>
        <v>2060457</v>
      </c>
      <c r="C74" s="62" t="s">
        <v>66</v>
      </c>
      <c r="D74" s="62" t="s">
        <v>72</v>
      </c>
      <c r="E74" s="63">
        <v>550</v>
      </c>
      <c r="F74" s="64">
        <f>(Таблица1[[#This Row],[Предел текучести, Н/мм²]]-SUMIF('Сводный отчет'!$B$7:$B$17,Таблица1[[#This Row],[Профиль / размер]],'Сводный отчет'!$F$7:$F$17))^2</f>
        <v>0.63480732368292514</v>
      </c>
      <c r="G74" s="63">
        <v>649</v>
      </c>
      <c r="H74" s="64">
        <f>(Таблица1[[#This Row],[Временное сопротивление, Н/мм²]]-SUMIF('Сводный отчет'!$B$7:$B$17,Таблица1[[#This Row],[Профиль / размер]],'Сводный отчет'!$I$7:$I$17))^2</f>
        <v>0.47755965364539105</v>
      </c>
      <c r="I74" s="65">
        <f>Таблица1[[#This Row],[Временное сопротивление, Н/мм²]]/Таблица1[[#This Row],[Предел текучести, Н/мм²]]</f>
        <v>1.18</v>
      </c>
      <c r="J74" s="66">
        <f>(Таблица1[[#This Row],[σв/σт]]-SUMIF('Сводный отчет'!$B$7:$B$17,Таблица1[[#This Row],[Профиль / размер]],'Сводный отчет'!$L$7:$L$17))^2</f>
        <v>8.0225487667974476E-6</v>
      </c>
      <c r="K74" s="63">
        <v>20.100000000000001</v>
      </c>
      <c r="L74" s="64">
        <f>(Таблица1[[#This Row],[Относительное удлинение, %]]-SUMIF('Сводный отчет'!$B$7:$B$17,Таблица1[[#This Row],[Профиль / размер]],'Сводный отчет'!$O$7:$O$17))^2</f>
        <v>1.3453485212358931</v>
      </c>
      <c r="M74" s="63">
        <v>10.1</v>
      </c>
      <c r="N7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1.2345679012353486E-4</v>
      </c>
      <c r="O74" s="67">
        <v>10.4</v>
      </c>
      <c r="P7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7.520508809418674E-5</v>
      </c>
      <c r="Q74" s="69">
        <v>0.08</v>
      </c>
      <c r="R74" s="70">
        <f>(Таблица1[[#This Row],[fr]]-SUMIF('Сводный отчет'!$B$7:$B$17,Таблица1[[#This Row],[Профиль / размер]],'Сводный отчет'!$X$7:$X$17))^2</f>
        <v>5.0960921262328272E-6</v>
      </c>
    </row>
    <row r="75" spans="1:18" ht="11.25" customHeight="1" x14ac:dyDescent="0.25">
      <c r="A75" s="62" t="s">
        <v>75</v>
      </c>
      <c r="B75" s="62" t="str">
        <f>LEFT(Таблица1[[#This Row],[Номер плавки]],7)</f>
        <v>2060459</v>
      </c>
      <c r="C75" s="62" t="s">
        <v>66</v>
      </c>
      <c r="D75" s="62" t="s">
        <v>72</v>
      </c>
      <c r="E75" s="63">
        <v>565</v>
      </c>
      <c r="F75" s="64">
        <f>(Таблица1[[#This Row],[Предел текучести, Н/мм²]]-SUMIF('Сводный отчет'!$B$7:$B$17,Таблица1[[#This Row],[Профиль / размер]],'Сводный отчет'!$F$7:$F$17))^2</f>
        <v>201.73236829929397</v>
      </c>
      <c r="G75" s="63">
        <v>663</v>
      </c>
      <c r="H75" s="64">
        <f>(Таблица1[[#This Row],[Временное сопротивление, Н/мм²]]-SUMIF('Сводный отчет'!$B$7:$B$17,Таблица1[[#This Row],[Профиль / размер]],'Сводный отчет'!$I$7:$I$17))^2</f>
        <v>215.82715314958185</v>
      </c>
      <c r="I75" s="65">
        <f>Таблица1[[#This Row],[Временное сопротивление, Н/мм²]]/Таблица1[[#This Row],[Предел текучести, Н/мм²]]</f>
        <v>1.1734513274336282</v>
      </c>
      <c r="J75" s="66">
        <f>(Таблица1[[#This Row],[σв/σт]]-SUMIF('Сводный отчет'!$B$7:$B$17,Таблица1[[#This Row],[Профиль / размер]],'Сводный отчет'!$L$7:$L$17))^2</f>
        <v>1.3810604367487837E-5</v>
      </c>
      <c r="K75" s="63">
        <v>19.100000000000001</v>
      </c>
      <c r="L75" s="64">
        <f>(Таблица1[[#This Row],[Относительное удлинение, %]]-SUMIF('Сводный отчет'!$B$7:$B$17,Таблица1[[#This Row],[Профиль / размер]],'Сводный отчет'!$O$7:$O$17))^2</f>
        <v>2.5565323403912002E-2</v>
      </c>
      <c r="M75" s="63">
        <v>8.6</v>
      </c>
      <c r="N7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2.2167901234567795</v>
      </c>
      <c r="O75" s="67">
        <v>8.9</v>
      </c>
      <c r="P7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2.2240589449255022</v>
      </c>
      <c r="Q75" s="69">
        <v>7.8E-2</v>
      </c>
      <c r="R75" s="70">
        <f>(Таблица1[[#This Row],[fr]]-SUMIF('Сводный отчет'!$B$7:$B$17,Таблица1[[#This Row],[Профиль / размер]],'Сводный отчет'!$X$7:$X$17))^2</f>
        <v>1.8125902424335745E-5</v>
      </c>
    </row>
    <row r="76" spans="1:18" ht="11.25" customHeight="1" x14ac:dyDescent="0.25">
      <c r="A76" s="62" t="s">
        <v>75</v>
      </c>
      <c r="B76" s="62" t="str">
        <f>LEFT(Таблица1[[#This Row],[Номер плавки]],7)</f>
        <v>2060459</v>
      </c>
      <c r="C76" s="62" t="s">
        <v>66</v>
      </c>
      <c r="D76" s="62" t="s">
        <v>72</v>
      </c>
      <c r="E76" s="63">
        <v>567</v>
      </c>
      <c r="F76" s="64">
        <f>(Таблица1[[#This Row],[Предел текучести, Н/мм²]]-SUMIF('Сводный отчет'!$B$7:$B$17,Таблица1[[#This Row],[Профиль / размер]],'Сводный отчет'!$F$7:$F$17))^2</f>
        <v>262.54537642937544</v>
      </c>
      <c r="G76" s="63">
        <v>662</v>
      </c>
      <c r="H76" s="64">
        <f>(Таблица1[[#This Row],[Временное сопротивление, Н/мм²]]-SUMIF('Сводный отчет'!$B$7:$B$17,Таблица1[[#This Row],[Профиль / размер]],'Сводный отчет'!$I$7:$I$17))^2</f>
        <v>187.44503932844353</v>
      </c>
      <c r="I76" s="65">
        <f>Таблица1[[#This Row],[Временное сопротивление, Н/мм²]]/Таблица1[[#This Row],[Предел текучести, Н/мм²]]</f>
        <v>1.1675485008818343</v>
      </c>
      <c r="J76" s="66">
        <f>(Таблица1[[#This Row],[σв/σт]]-SUMIF('Сводный отчет'!$B$7:$B$17,Таблица1[[#This Row],[Профиль / размер]],'Сводный отчет'!$L$7:$L$17))^2</f>
        <v>9.252686745289039E-5</v>
      </c>
      <c r="K76" s="63">
        <v>19.2</v>
      </c>
      <c r="L76" s="64">
        <f>(Таблица1[[#This Row],[Относительное удлинение, %]]-SUMIF('Сводный отчет'!$B$7:$B$17,Таблица1[[#This Row],[Профиль / размер]],'Сводный отчет'!$O$7:$O$17))^2</f>
        <v>6.7543643187109009E-2</v>
      </c>
      <c r="M76" s="63">
        <v>8.8000000000000007</v>
      </c>
      <c r="N7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1.6612345679012228</v>
      </c>
      <c r="O76" s="67">
        <v>9.1</v>
      </c>
      <c r="P7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1.6675277796138495</v>
      </c>
      <c r="Q76" s="69">
        <v>7.5999999999999998E-2</v>
      </c>
      <c r="R76" s="70">
        <f>(Таблица1[[#This Row],[fr]]-SUMIF('Сводный отчет'!$B$7:$B$17,Таблица1[[#This Row],[Профиль / размер]],'Сводный отчет'!$X$7:$X$17))^2</f>
        <v>3.9155712722438678E-5</v>
      </c>
    </row>
    <row r="77" spans="1:18" ht="11.25" customHeight="1" x14ac:dyDescent="0.25">
      <c r="A77" s="62" t="s">
        <v>76</v>
      </c>
      <c r="B77" s="62" t="str">
        <f>LEFT(Таблица1[[#This Row],[Номер плавки]],7)</f>
        <v>2060461</v>
      </c>
      <c r="C77" s="62" t="s">
        <v>66</v>
      </c>
      <c r="D77" s="62" t="s">
        <v>72</v>
      </c>
      <c r="E77" s="63">
        <v>571</v>
      </c>
      <c r="F77" s="64">
        <f>(Таблица1[[#This Row],[Предел текучести, Н/мм²]]-SUMIF('Сводный отчет'!$B$7:$B$17,Таблица1[[#This Row],[Профиль / размер]],'Сводный отчет'!$F$7:$F$17))^2</f>
        <v>408.17139268953838</v>
      </c>
      <c r="G77" s="63">
        <v>666</v>
      </c>
      <c r="H77" s="64">
        <f>(Таблица1[[#This Row],[Временное сопротивление, Н/мм²]]-SUMIF('Сводный отчет'!$B$7:$B$17,Таблица1[[#This Row],[Профиль / размер]],'Сводный отчет'!$I$7:$I$17))^2</f>
        <v>312.97349461299683</v>
      </c>
      <c r="I77" s="65">
        <f>Таблица1[[#This Row],[Временное сопротивление, Н/мм²]]/Таблица1[[#This Row],[Предел текучести, Н/мм²]]</f>
        <v>1.1663747810858143</v>
      </c>
      <c r="J77" s="66">
        <f>(Таблица1[[#This Row],[σв/σт]]-SUMIF('Сводный отчет'!$B$7:$B$17,Таблица1[[#This Row],[Профиль / размер]],'Сводный отчет'!$L$7:$L$17))^2</f>
        <v>1.1648471527038423E-4</v>
      </c>
      <c r="K77" s="63">
        <v>16.100000000000001</v>
      </c>
      <c r="L77" s="64">
        <f>(Таблица1[[#This Row],[Относительное удлинение, %]]-SUMIF('Сводный отчет'!$B$7:$B$17,Таблица1[[#This Row],[Профиль / размер]],'Сводный отчет'!$O$7:$O$17))^2</f>
        <v>8.0662157299079684</v>
      </c>
      <c r="M77" s="63">
        <v>8.6</v>
      </c>
      <c r="N7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2.2167901234567795</v>
      </c>
      <c r="O77" s="67">
        <v>8.9</v>
      </c>
      <c r="P7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2.2240589449255022</v>
      </c>
      <c r="Q77" s="69">
        <v>6.9000000000000006E-2</v>
      </c>
      <c r="R77" s="70">
        <f>(Таблица1[[#This Row],[fr]]-SUMIF('Сводный отчет'!$B$7:$B$17,Таблица1[[#This Row],[Профиль / размер]],'Сводный отчет'!$X$7:$X$17))^2</f>
        <v>1.7576004876579868E-4</v>
      </c>
    </row>
    <row r="78" spans="1:18" ht="11.25" customHeight="1" x14ac:dyDescent="0.25">
      <c r="A78" s="62" t="s">
        <v>76</v>
      </c>
      <c r="B78" s="62" t="str">
        <f>LEFT(Таблица1[[#This Row],[Номер плавки]],7)</f>
        <v>2060461</v>
      </c>
      <c r="C78" s="62" t="s">
        <v>66</v>
      </c>
      <c r="D78" s="62" t="s">
        <v>72</v>
      </c>
      <c r="E78" s="63">
        <v>569</v>
      </c>
      <c r="F78" s="64">
        <f>(Таблица1[[#This Row],[Предел текучести, Н/мм²]]-SUMIF('Сводный отчет'!$B$7:$B$17,Таблица1[[#This Row],[Профиль / размер]],'Сводный отчет'!$F$7:$F$17))^2</f>
        <v>331.35838455945691</v>
      </c>
      <c r="G78" s="63">
        <v>669</v>
      </c>
      <c r="H78" s="64">
        <f>(Таблица1[[#This Row],[Временное сопротивление, Н/мм²]]-SUMIF('Сводный отчет'!$B$7:$B$17,Таблица1[[#This Row],[Профиль / размер]],'Сводный отчет'!$I$7:$I$17))^2</f>
        <v>428.11983607641179</v>
      </c>
      <c r="I78" s="65">
        <f>Таблица1[[#This Row],[Временное сопротивление, Н/мм²]]/Таблица1[[#This Row],[Предел текучести, Н/мм²]]</f>
        <v>1.1757469244288226</v>
      </c>
      <c r="J78" s="66">
        <f>(Таблица1[[#This Row],[σв/σт]]-SUMIF('Сводный отчет'!$B$7:$B$17,Таблица1[[#This Row],[Профиль / размер]],'Сводный отчет'!$L$7:$L$17))^2</f>
        <v>2.0182894820657293E-6</v>
      </c>
      <c r="K78" s="63">
        <v>19.399999999999999</v>
      </c>
      <c r="L78" s="64">
        <f>(Таблица1[[#This Row],[Относительное удлинение, %]]-SUMIF('Сводный отчет'!$B$7:$B$17,Таблица1[[#This Row],[Профиль / размер]],'Сводный отчет'!$O$7:$O$17))^2</f>
        <v>0.21150028275350374</v>
      </c>
      <c r="M78" s="63">
        <v>10.1</v>
      </c>
      <c r="N7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1.2345679012353486E-4</v>
      </c>
      <c r="O78" s="67">
        <v>10.4</v>
      </c>
      <c r="P7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7.520508809418674E-5</v>
      </c>
      <c r="Q78" s="69">
        <v>9.7000000000000003E-2</v>
      </c>
      <c r="R78" s="70">
        <f>(Таблица1[[#This Row],[fr]]-SUMIF('Сводный отчет'!$B$7:$B$17,Таблица1[[#This Row],[Профиль / размер]],'Сводный отчет'!$X$7:$X$17))^2</f>
        <v>2.1734270459235818E-4</v>
      </c>
    </row>
    <row r="79" spans="1:18" ht="11.25" customHeight="1" x14ac:dyDescent="0.25">
      <c r="A79" s="62" t="s">
        <v>77</v>
      </c>
      <c r="B79" s="62" t="str">
        <f>LEFT(Таблица1[[#This Row],[Номер плавки]],7)</f>
        <v>2050110</v>
      </c>
      <c r="C79" s="62" t="s">
        <v>66</v>
      </c>
      <c r="D79" s="62" t="s">
        <v>72</v>
      </c>
      <c r="E79" s="63">
        <v>564</v>
      </c>
      <c r="F79" s="64">
        <f>(Таблица1[[#This Row],[Предел текучести, Н/мм²]]-SUMIF('Сводный отчет'!$B$7:$B$17,Таблица1[[#This Row],[Профиль / размер]],'Сводный отчет'!$F$7:$F$17))^2</f>
        <v>174.32586423425323</v>
      </c>
      <c r="G79" s="63">
        <v>667</v>
      </c>
      <c r="H79" s="64">
        <f>(Таблица1[[#This Row],[Временное сопротивление, Н/мм²]]-SUMIF('Сводный отчет'!$B$7:$B$17,Таблица1[[#This Row],[Профиль / размер]],'Сводный отчет'!$I$7:$I$17))^2</f>
        <v>349.35560843413515</v>
      </c>
      <c r="I79" s="65">
        <f>Таблица1[[#This Row],[Временное сопротивление, Н/мм²]]/Таблица1[[#This Row],[Предел текучести, Н/мм²]]</f>
        <v>1.1826241134751774</v>
      </c>
      <c r="J79" s="66">
        <f>(Таблица1[[#This Row],[σв/σт]]-SUMIF('Сводный отчет'!$B$7:$B$17,Таблица1[[#This Row],[Профиль / размер]],'Сводный отчет'!$L$7:$L$17))^2</f>
        <v>2.9773652979097664E-5</v>
      </c>
      <c r="K79" s="63">
        <v>16.8</v>
      </c>
      <c r="L79" s="64">
        <f>(Таблица1[[#This Row],[Относительное удлинение, %]]-SUMIF('Сводный отчет'!$B$7:$B$17,Таблица1[[#This Row],[Профиль / размер]],'Сводный отчет'!$O$7:$O$17))^2</f>
        <v>4.5800639683903581</v>
      </c>
      <c r="M79" s="63">
        <v>9.6999999999999993</v>
      </c>
      <c r="N7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0.1512345679012321</v>
      </c>
      <c r="O79" s="67">
        <v>10</v>
      </c>
      <c r="P7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0.15313753571140321</v>
      </c>
      <c r="Q79" s="69">
        <v>8.8999999999999996E-2</v>
      </c>
      <c r="R79" s="70">
        <f>(Таблица1[[#This Row],[fr]]-SUMIF('Сводный отчет'!$B$7:$B$17,Таблица1[[#This Row],[Профиль / размер]],'Сводный отчет'!$X$7:$X$17))^2</f>
        <v>4.5461945784769685E-5</v>
      </c>
    </row>
    <row r="80" spans="1:18" ht="11.25" customHeight="1" x14ac:dyDescent="0.25">
      <c r="A80" s="62" t="s">
        <v>77</v>
      </c>
      <c r="B80" s="62" t="str">
        <f>LEFT(Таблица1[[#This Row],[Номер плавки]],7)</f>
        <v>2050110</v>
      </c>
      <c r="C80" s="62" t="s">
        <v>66</v>
      </c>
      <c r="D80" s="62" t="s">
        <v>72</v>
      </c>
      <c r="E80" s="63">
        <v>566</v>
      </c>
      <c r="F80" s="64">
        <f>(Таблица1[[#This Row],[Предел текучести, Н/мм²]]-SUMIF('Сводный отчет'!$B$7:$B$17,Таблица1[[#This Row],[Профиль / размер]],'Сводный отчет'!$F$7:$F$17))^2</f>
        <v>231.1388723643347</v>
      </c>
      <c r="G80" s="63">
        <v>667</v>
      </c>
      <c r="H80" s="64">
        <f>(Таблица1[[#This Row],[Временное сопротивление, Н/мм²]]-SUMIF('Сводный отчет'!$B$7:$B$17,Таблица1[[#This Row],[Профиль / размер]],'Сводный отчет'!$I$7:$I$17))^2</f>
        <v>349.35560843413515</v>
      </c>
      <c r="I80" s="65">
        <f>Таблица1[[#This Row],[Временное сопротивление, Н/мм²]]/Таблица1[[#This Row],[Предел текучести, Н/мм²]]</f>
        <v>1.1784452296819787</v>
      </c>
      <c r="J80" s="66">
        <f>(Таблица1[[#This Row],[σв/σт]]-SUMIF('Сводный отчет'!$B$7:$B$17,Таблица1[[#This Row],[Профиль / размер]],'Сводный отчет'!$L$7:$L$17))^2</f>
        <v>1.6323642209250384E-6</v>
      </c>
      <c r="K80" s="63">
        <v>17.8</v>
      </c>
      <c r="L80" s="64">
        <f>(Таблица1[[#This Row],[Относительное удлинение, %]]-SUMIF('Сводный отчет'!$B$7:$B$17,Таблица1[[#This Row],[Профиль / размер]],'Сводный отчет'!$O$7:$O$17))^2</f>
        <v>1.2998471662223381</v>
      </c>
      <c r="M80" s="63">
        <v>9.9</v>
      </c>
      <c r="N8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3.5679012345677413E-2</v>
      </c>
      <c r="O80" s="67">
        <v>10.199999999999999</v>
      </c>
      <c r="P8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3.6606370399748969E-2</v>
      </c>
      <c r="Q80" s="69">
        <v>8.6999999999999994E-2</v>
      </c>
      <c r="R80" s="70">
        <f>(Таблица1[[#This Row],[fr]]-SUMIF('Сводный отчет'!$B$7:$B$17,Таблица1[[#This Row],[Профиль / размер]],'Сводный отчет'!$X$7:$X$17))^2</f>
        <v>2.2491756082872596E-5</v>
      </c>
    </row>
    <row r="81" spans="1:18" ht="11.25" customHeight="1" x14ac:dyDescent="0.25">
      <c r="A81" s="62" t="s">
        <v>77</v>
      </c>
      <c r="B81" s="62" t="str">
        <f>LEFT(Таблица1[[#This Row],[Номер плавки]],7)</f>
        <v>2050110</v>
      </c>
      <c r="C81" s="62" t="s">
        <v>66</v>
      </c>
      <c r="D81" s="62" t="s">
        <v>72</v>
      </c>
      <c r="E81" s="63">
        <v>567</v>
      </c>
      <c r="F81" s="64">
        <f>(Таблица1[[#This Row],[Предел текучести, Н/мм²]]-SUMIF('Сводный отчет'!$B$7:$B$17,Таблица1[[#This Row],[Профиль / размер]],'Сводный отчет'!$F$7:$F$17))^2</f>
        <v>262.54537642937544</v>
      </c>
      <c r="G81" s="63">
        <v>667</v>
      </c>
      <c r="H81" s="64">
        <f>(Таблица1[[#This Row],[Временное сопротивление, Н/мм²]]-SUMIF('Сводный отчет'!$B$7:$B$17,Таблица1[[#This Row],[Профиль / размер]],'Сводный отчет'!$I$7:$I$17))^2</f>
        <v>349.35560843413515</v>
      </c>
      <c r="I81" s="65">
        <f>Таблица1[[#This Row],[Временное сопротивление, Н/мм²]]/Таблица1[[#This Row],[Предел текучести, Н/мм²]]</f>
        <v>1.1763668430335097</v>
      </c>
      <c r="J81" s="66">
        <f>(Таблица1[[#This Row],[σв/σт]]-SUMIF('Сводный отчет'!$B$7:$B$17,Таблица1[[#This Row],[Профиль / размер]],'Сводный отчет'!$L$7:$L$17))^2</f>
        <v>6.4119503751925205E-7</v>
      </c>
      <c r="K81" s="63">
        <v>16.899999999999999</v>
      </c>
      <c r="L81" s="64">
        <f>(Таблица1[[#This Row],[Относительное удлинение, %]]-SUMIF('Сводный отчет'!$B$7:$B$17,Таблица1[[#This Row],[Профиль / размер]],'Сводный отчет'!$O$7:$O$17))^2</f>
        <v>4.1620422881735646</v>
      </c>
      <c r="M81" s="63">
        <v>7</v>
      </c>
      <c r="N8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9.5412345679012098</v>
      </c>
      <c r="O81" s="67">
        <v>7.3</v>
      </c>
      <c r="P8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9.556308267418741</v>
      </c>
      <c r="Q81" s="69">
        <v>8.1000000000000003E-2</v>
      </c>
      <c r="R81" s="70">
        <f>(Таблица1[[#This Row],[fr]]-SUMIF('Сводный отчет'!$B$7:$B$17,Таблица1[[#This Row],[Профиль / размер]],'Сводный отчет'!$X$7:$X$17))^2</f>
        <v>1.5811869771813733E-6</v>
      </c>
    </row>
    <row r="82" spans="1:18" ht="11.25" customHeight="1" x14ac:dyDescent="0.25">
      <c r="A82" s="62" t="s">
        <v>78</v>
      </c>
      <c r="B82" s="62" t="str">
        <f>LEFT(Таблица1[[#This Row],[Номер плавки]],7)</f>
        <v>2000457</v>
      </c>
      <c r="C82" s="62" t="s">
        <v>66</v>
      </c>
      <c r="D82" s="62" t="s">
        <v>72</v>
      </c>
      <c r="E82" s="63">
        <v>562</v>
      </c>
      <c r="F82" s="64">
        <f>(Таблица1[[#This Row],[Предел текучести, Н/мм²]]-SUMIF('Сводный отчет'!$B$7:$B$17,Таблица1[[#This Row],[Профиль / размер]],'Сводный отчет'!$F$7:$F$17))^2</f>
        <v>125.51285610417175</v>
      </c>
      <c r="G82" s="63">
        <v>657</v>
      </c>
      <c r="H82" s="64">
        <f>(Таблица1[[#This Row],[Временное сопротивление, Н/мм²]]-SUMIF('Сводный отчет'!$B$7:$B$17,Таблица1[[#This Row],[Профиль / размер]],'Сводный отчет'!$I$7:$I$17))^2</f>
        <v>75.534470222751935</v>
      </c>
      <c r="I82" s="65">
        <f>Таблица1[[#This Row],[Временное сопротивление, Н/мм²]]/Таблица1[[#This Row],[Предел текучести, Н/мм²]]</f>
        <v>1.1690391459074734</v>
      </c>
      <c r="J82" s="66">
        <f>(Таблица1[[#This Row],[σв/σт]]-SUMIF('Сводный отчет'!$B$7:$B$17,Таблица1[[#This Row],[Профиль / размер]],'Сводный отчет'!$L$7:$L$17))^2</f>
        <v>6.6071596596345796E-5</v>
      </c>
      <c r="K82" s="63">
        <v>18.5</v>
      </c>
      <c r="L82" s="64">
        <f>(Таблица1[[#This Row],[Относительное удлинение, %]]-SUMIF('Сводный отчет'!$B$7:$B$17,Таблица1[[#This Row],[Профиль / размер]],'Сводный отчет'!$O$7:$O$17))^2</f>
        <v>0.19369540470472454</v>
      </c>
      <c r="M82" s="63">
        <v>8.5</v>
      </c>
      <c r="N8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2.5245679012345557</v>
      </c>
      <c r="O82" s="67">
        <v>8.8000000000000007</v>
      </c>
      <c r="P8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2.532324527581328</v>
      </c>
      <c r="Q82" s="69">
        <v>0.1</v>
      </c>
      <c r="R82" s="70">
        <f>(Таблица1[[#This Row],[fr]]-SUMIF('Сводный отчет'!$B$7:$B$17,Таблица1[[#This Row],[Профиль / размер]],'Сводный отчет'!$X$7:$X$17))^2</f>
        <v>3.1479798914520391E-4</v>
      </c>
    </row>
    <row r="83" spans="1:18" ht="11.25" customHeight="1" x14ac:dyDescent="0.25">
      <c r="A83" s="62" t="s">
        <v>78</v>
      </c>
      <c r="B83" s="62" t="str">
        <f>LEFT(Таблица1[[#This Row],[Номер плавки]],7)</f>
        <v>2000457</v>
      </c>
      <c r="C83" s="62" t="s">
        <v>66</v>
      </c>
      <c r="D83" s="62" t="s">
        <v>72</v>
      </c>
      <c r="E83" s="63">
        <v>562</v>
      </c>
      <c r="F83" s="64">
        <f>(Таблица1[[#This Row],[Предел текучести, Н/мм²]]-SUMIF('Сводный отчет'!$B$7:$B$17,Таблица1[[#This Row],[Профиль / размер]],'Сводный отчет'!$F$7:$F$17))^2</f>
        <v>125.51285610417175</v>
      </c>
      <c r="G83" s="63">
        <v>657</v>
      </c>
      <c r="H83" s="64">
        <f>(Таблица1[[#This Row],[Временное сопротивление, Н/мм²]]-SUMIF('Сводный отчет'!$B$7:$B$17,Таблица1[[#This Row],[Профиль / размер]],'Сводный отчет'!$I$7:$I$17))^2</f>
        <v>75.534470222751935</v>
      </c>
      <c r="I83" s="65">
        <f>Таблица1[[#This Row],[Временное сопротивление, Н/мм²]]/Таблица1[[#This Row],[Предел текучести, Н/мм²]]</f>
        <v>1.1690391459074734</v>
      </c>
      <c r="J83" s="66">
        <f>(Таблица1[[#This Row],[σв/σт]]-SUMIF('Сводный отчет'!$B$7:$B$17,Таблица1[[#This Row],[Профиль / размер]],'Сводный отчет'!$L$7:$L$17))^2</f>
        <v>6.6071596596345796E-5</v>
      </c>
      <c r="K83" s="63">
        <v>16.2</v>
      </c>
      <c r="L83" s="64">
        <f>(Таблица1[[#This Row],[Относительное удлинение, %]]-SUMIF('Сводный отчет'!$B$7:$B$17,Таблица1[[#This Row],[Профиль / размер]],'Сводный отчет'!$O$7:$O$17))^2</f>
        <v>7.5081940496911779</v>
      </c>
      <c r="M83" s="63">
        <v>7.1</v>
      </c>
      <c r="N8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8.9334567901234365</v>
      </c>
      <c r="O83" s="67">
        <v>7.4</v>
      </c>
      <c r="P8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8.9480426847629104</v>
      </c>
      <c r="Q83" s="69">
        <v>8.4000000000000005E-2</v>
      </c>
      <c r="R83" s="70">
        <f>(Таблица1[[#This Row],[fr]]-SUMIF('Сводный отчет'!$B$7:$B$17,Таблица1[[#This Row],[Профиль / размер]],'Сводный отчет'!$X$7:$X$17))^2</f>
        <v>3.0364715300270338E-6</v>
      </c>
    </row>
    <row r="84" spans="1:18" ht="11.25" customHeight="1" x14ac:dyDescent="0.25">
      <c r="A84" s="62" t="s">
        <v>79</v>
      </c>
      <c r="B84" s="62" t="str">
        <f>LEFT(Таблица1[[#This Row],[Номер плавки]],7)</f>
        <v>2050111</v>
      </c>
      <c r="C84" s="62" t="s">
        <v>66</v>
      </c>
      <c r="D84" s="62" t="s">
        <v>72</v>
      </c>
      <c r="E84" s="63">
        <v>558</v>
      </c>
      <c r="F84" s="64">
        <f>(Таблица1[[#This Row],[Предел текучести, Н/мм²]]-SUMIF('Сводный отчет'!$B$7:$B$17,Таблица1[[#This Row],[Профиль / размер]],'Сводный отчет'!$F$7:$F$17))^2</f>
        <v>51.886839844008811</v>
      </c>
      <c r="G84" s="63">
        <v>650</v>
      </c>
      <c r="H84" s="64">
        <f>(Таблица1[[#This Row],[Временное сопротивление, Н/мм²]]-SUMIF('Сводный отчет'!$B$7:$B$17,Таблица1[[#This Row],[Профиль / размер]],'Сводный отчет'!$I$7:$I$17))^2</f>
        <v>2.8596734747837096</v>
      </c>
      <c r="I84" s="65">
        <f>Таблица1[[#This Row],[Временное сопротивление, Н/мм²]]/Таблица1[[#This Row],[Предел текучести, Н/мм²]]</f>
        <v>1.1648745519713262</v>
      </c>
      <c r="J84" s="66">
        <f>(Таблица1[[#This Row],[σв/σт]]-SUMIF('Сводный отчет'!$B$7:$B$17,Таблица1[[#This Row],[Профиль / размер]],'Сводный отчет'!$L$7:$L$17))^2</f>
        <v>1.5111877373735823E-4</v>
      </c>
      <c r="K84" s="63">
        <v>16.8</v>
      </c>
      <c r="L84" s="64">
        <f>(Таблица1[[#This Row],[Относительное удлинение, %]]-SUMIF('Сводный отчет'!$B$7:$B$17,Таблица1[[#This Row],[Профиль / размер]],'Сводный отчет'!$O$7:$O$17))^2</f>
        <v>4.5800639683903581</v>
      </c>
      <c r="M84" s="63">
        <v>8.6</v>
      </c>
      <c r="N8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2.2167901234567795</v>
      </c>
      <c r="O84" s="67">
        <v>8.9</v>
      </c>
      <c r="P8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2.2240589449255022</v>
      </c>
      <c r="Q84" s="69">
        <v>6.9000000000000006E-2</v>
      </c>
      <c r="R84" s="70">
        <f>(Таблица1[[#This Row],[fr]]-SUMIF('Сводный отчет'!$B$7:$B$17,Таблица1[[#This Row],[Профиль / размер]],'Сводный отчет'!$X$7:$X$17))^2</f>
        <v>1.7576004876579868E-4</v>
      </c>
    </row>
    <row r="85" spans="1:18" ht="11.25" customHeight="1" x14ac:dyDescent="0.25">
      <c r="A85" s="62" t="s">
        <v>79</v>
      </c>
      <c r="B85" s="62" t="str">
        <f>LEFT(Таблица1[[#This Row],[Номер плавки]],7)</f>
        <v>2050111</v>
      </c>
      <c r="C85" s="62" t="s">
        <v>66</v>
      </c>
      <c r="D85" s="62" t="s">
        <v>72</v>
      </c>
      <c r="E85" s="63">
        <v>554</v>
      </c>
      <c r="F85" s="64">
        <f>(Таблица1[[#This Row],[Предел текучести, Н/мм²]]-SUMIF('Сводный отчет'!$B$7:$B$17,Таблица1[[#This Row],[Профиль / размер]],'Сводный отчет'!$F$7:$F$17))^2</f>
        <v>10.260823583845866</v>
      </c>
      <c r="G85" s="63">
        <v>647</v>
      </c>
      <c r="H85" s="64">
        <f>(Таблица1[[#This Row],[Временное сопротивление, Н/мм²]]-SUMIF('Сводный отчет'!$B$7:$B$17,Таблица1[[#This Row],[Профиль / размер]],'Сводный отчет'!$I$7:$I$17))^2</f>
        <v>1.7133320113687538</v>
      </c>
      <c r="I85" s="65">
        <f>Таблица1[[#This Row],[Временное сопротивление, Н/мм²]]/Таблица1[[#This Row],[Предел текучести, Н/мм²]]</f>
        <v>1.167870036101083</v>
      </c>
      <c r="J85" s="66">
        <f>(Таблица1[[#This Row],[σв/σт]]-SUMIF('Сводный отчет'!$B$7:$B$17,Таблица1[[#This Row],[Профиль / размер]],'Сводный отчет'!$L$7:$L$17))^2</f>
        <v>8.644450076070241E-5</v>
      </c>
      <c r="K85" s="63">
        <v>16.5</v>
      </c>
      <c r="L85" s="64">
        <f>(Таблица1[[#This Row],[Относительное удлинение, %]]-SUMIF('Сводный отчет'!$B$7:$B$17,Таблица1[[#This Row],[Профиль / размер]],'Сводный отчет'!$O$7:$O$17))^2</f>
        <v>5.9541290090407681</v>
      </c>
      <c r="M85" s="63">
        <v>8.6999999999999993</v>
      </c>
      <c r="N8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1.9290123456790036</v>
      </c>
      <c r="O85" s="67">
        <v>9</v>
      </c>
      <c r="P8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1.9357933622696759</v>
      </c>
      <c r="Q85" s="69">
        <v>7.2999999999999995E-2</v>
      </c>
      <c r="R85" s="70">
        <f>(Таблица1[[#This Row],[fr]]-SUMIF('Сводный отчет'!$B$7:$B$17,Таблица1[[#This Row],[Профиль / размер]],'Сводный отчет'!$X$7:$X$17))^2</f>
        <v>8.5700428169593106E-5</v>
      </c>
    </row>
    <row r="86" spans="1:18" ht="11.25" customHeight="1" x14ac:dyDescent="0.25">
      <c r="A86" s="62" t="s">
        <v>79</v>
      </c>
      <c r="B86" s="62" t="str">
        <f>LEFT(Таблица1[[#This Row],[Номер плавки]],7)</f>
        <v>2050111</v>
      </c>
      <c r="C86" s="62" t="s">
        <v>66</v>
      </c>
      <c r="D86" s="62" t="s">
        <v>72</v>
      </c>
      <c r="E86" s="63">
        <v>558</v>
      </c>
      <c r="F86" s="64">
        <f>(Таблица1[[#This Row],[Предел текучести, Н/мм²]]-SUMIF('Сводный отчет'!$B$7:$B$17,Таблица1[[#This Row],[Профиль / размер]],'Сводный отчет'!$F$7:$F$17))^2</f>
        <v>51.886839844008811</v>
      </c>
      <c r="G86" s="63">
        <v>652</v>
      </c>
      <c r="H86" s="64">
        <f>(Таблица1[[#This Row],[Временное сопротивление, Н/мм²]]-SUMIF('Сводный отчет'!$B$7:$B$17,Таблица1[[#This Row],[Профиль / размер]],'Сводный отчет'!$I$7:$I$17))^2</f>
        <v>13.623901117060347</v>
      </c>
      <c r="I86" s="65">
        <f>Таблица1[[#This Row],[Временное сопротивление, Н/мм²]]/Таблица1[[#This Row],[Предел текучести, Н/мм²]]</f>
        <v>1.1684587813620071</v>
      </c>
      <c r="J86" s="66">
        <f>(Таблица1[[#This Row],[σв/σт]]-SUMIF('Сводный отчет'!$B$7:$B$17,Таблица1[[#This Row],[Профиль / размер]],'Сводный отчет'!$L$7:$L$17))^2</f>
        <v>7.5843340640894437E-5</v>
      </c>
      <c r="K86" s="63">
        <v>16.399999999999999</v>
      </c>
      <c r="L86" s="64">
        <f>(Таблица1[[#This Row],[Относительное удлинение, %]]-SUMIF('Сводный отчет'!$B$7:$B$17,Таблица1[[#This Row],[Профиль / размер]],'Сводный отчет'!$O$7:$O$17))^2</f>
        <v>6.4521506892575768</v>
      </c>
      <c r="M86" s="63">
        <v>9</v>
      </c>
      <c r="N8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1.1856790123456706</v>
      </c>
      <c r="O86" s="67">
        <v>9.3000000000000007</v>
      </c>
      <c r="P8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1.1909966143021924</v>
      </c>
      <c r="Q86" s="69">
        <v>6.9000000000000006E-2</v>
      </c>
      <c r="R86" s="70">
        <f>(Таблица1[[#This Row],[fr]]-SUMIF('Сводный отчет'!$B$7:$B$17,Таблица1[[#This Row],[Профиль / размер]],'Сводный отчет'!$X$7:$X$17))^2</f>
        <v>1.7576004876579868E-4</v>
      </c>
    </row>
    <row r="87" spans="1:18" ht="11.25" customHeight="1" x14ac:dyDescent="0.25">
      <c r="A87" s="62" t="s">
        <v>80</v>
      </c>
      <c r="B87" s="62" t="str">
        <f>LEFT(Таблица1[[#This Row],[Номер плавки]],7)</f>
        <v>2050112</v>
      </c>
      <c r="C87" s="62" t="s">
        <v>66</v>
      </c>
      <c r="D87" s="62" t="s">
        <v>72</v>
      </c>
      <c r="E87" s="63">
        <v>574</v>
      </c>
      <c r="F87" s="64">
        <f>(Таблица1[[#This Row],[Предел текучести, Н/мм²]]-SUMIF('Сводный отчет'!$B$7:$B$17,Таблица1[[#This Row],[Профиль / размер]],'Сводный отчет'!$F$7:$F$17))^2</f>
        <v>538.39090488466059</v>
      </c>
      <c r="G87" s="63">
        <v>673</v>
      </c>
      <c r="H87" s="64">
        <f>(Таблица1[[#This Row],[Временное сопротивление, Н/мм²]]-SUMIF('Сводный отчет'!$B$7:$B$17,Таблица1[[#This Row],[Профиль / размер]],'Сводный отчет'!$I$7:$I$17))^2</f>
        <v>609.648291360965</v>
      </c>
      <c r="I87" s="65">
        <f>Таблица1[[#This Row],[Временное сопротивление, Н/мм²]]/Таблица1[[#This Row],[Предел текучести, Н/мм²]]</f>
        <v>1.1724738675958188</v>
      </c>
      <c r="J87" s="66">
        <f>(Таблица1[[#This Row],[σв/σт]]-SUMIF('Сводный отчет'!$B$7:$B$17,Таблица1[[#This Row],[Профиль / размер]],'Сводный отчет'!$L$7:$L$17))^2</f>
        <v>2.2031026098801407E-5</v>
      </c>
      <c r="K87" s="63">
        <v>16.100000000000001</v>
      </c>
      <c r="L87" s="64">
        <f>(Таблица1[[#This Row],[Относительное удлинение, %]]-SUMIF('Сводный отчет'!$B$7:$B$17,Таблица1[[#This Row],[Профиль / размер]],'Сводный отчет'!$O$7:$O$17))^2</f>
        <v>8.0662157299079684</v>
      </c>
      <c r="M87" s="63">
        <v>8.6999999999999993</v>
      </c>
      <c r="N8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1.9290123456790036</v>
      </c>
      <c r="O87" s="67">
        <v>9</v>
      </c>
      <c r="P8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1.9357933622696759</v>
      </c>
      <c r="Q87" s="69">
        <v>7.8E-2</v>
      </c>
      <c r="R87" s="70">
        <f>(Таблица1[[#This Row],[fr]]-SUMIF('Сводный отчет'!$B$7:$B$17,Таблица1[[#This Row],[Профиль / размер]],'Сводный отчет'!$X$7:$X$17))^2</f>
        <v>1.8125902424335745E-5</v>
      </c>
    </row>
    <row r="88" spans="1:18" ht="11.25" customHeight="1" x14ac:dyDescent="0.25">
      <c r="A88" s="62" t="s">
        <v>80</v>
      </c>
      <c r="B88" s="62" t="str">
        <f>LEFT(Таблица1[[#This Row],[Номер плавки]],7)</f>
        <v>2050112</v>
      </c>
      <c r="C88" s="62" t="s">
        <v>66</v>
      </c>
      <c r="D88" s="62" t="s">
        <v>72</v>
      </c>
      <c r="E88" s="63">
        <v>574</v>
      </c>
      <c r="F88" s="64">
        <f>(Таблица1[[#This Row],[Предел текучести, Н/мм²]]-SUMIF('Сводный отчет'!$B$7:$B$17,Таблица1[[#This Row],[Профиль / размер]],'Сводный отчет'!$F$7:$F$17))^2</f>
        <v>538.39090488466059</v>
      </c>
      <c r="G88" s="63">
        <v>672</v>
      </c>
      <c r="H88" s="64">
        <f>(Таблица1[[#This Row],[Временное сопротивление, Н/мм²]]-SUMIF('Сводный отчет'!$B$7:$B$17,Таблица1[[#This Row],[Профиль / размер]],'Сводный отчет'!$I$7:$I$17))^2</f>
        <v>561.26617753982669</v>
      </c>
      <c r="I88" s="65">
        <f>Таблица1[[#This Row],[Временное сопротивление, Н/мм²]]/Таблица1[[#This Row],[Предел текучести, Н/мм²]]</f>
        <v>1.1707317073170731</v>
      </c>
      <c r="J88" s="66">
        <f>(Таблица1[[#This Row],[σв/σт]]-SUMIF('Сводный отчет'!$B$7:$B$17,Таблица1[[#This Row],[Профиль / размер]],'Сводный отчет'!$L$7:$L$17))^2</f>
        <v>4.1420580548898586E-5</v>
      </c>
      <c r="K88" s="63">
        <v>16.899999999999999</v>
      </c>
      <c r="L88" s="64">
        <f>(Таблица1[[#This Row],[Относительное удлинение, %]]-SUMIF('Сводный отчет'!$B$7:$B$17,Таблица1[[#This Row],[Профиль / размер]],'Сводный отчет'!$O$7:$O$17))^2</f>
        <v>4.1620422881735646</v>
      </c>
      <c r="M88" s="63">
        <v>8.6</v>
      </c>
      <c r="N8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2.2167901234567795</v>
      </c>
      <c r="O88" s="67">
        <v>8.9</v>
      </c>
      <c r="P8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2.2240589449255022</v>
      </c>
      <c r="Q88" s="69">
        <v>7.0000000000000007E-2</v>
      </c>
      <c r="R88" s="70">
        <f>(Таблица1[[#This Row],[fr]]-SUMIF('Сводный отчет'!$B$7:$B$17,Таблица1[[#This Row],[Профиль / размер]],'Сводный отчет'!$X$7:$X$17))^2</f>
        <v>1.5024514361674721E-4</v>
      </c>
    </row>
    <row r="89" spans="1:18" ht="11.25" customHeight="1" x14ac:dyDescent="0.25">
      <c r="A89" s="62" t="s">
        <v>81</v>
      </c>
      <c r="B89" s="62" t="str">
        <f>LEFT(Таблица1[[#This Row],[Номер плавки]],7)</f>
        <v>2050113</v>
      </c>
      <c r="C89" s="62" t="s">
        <v>66</v>
      </c>
      <c r="D89" s="62" t="s">
        <v>82</v>
      </c>
      <c r="E89" s="63">
        <v>557</v>
      </c>
      <c r="F89" s="64">
        <f>(Таблица1[[#This Row],[Предел текучести, Н/мм²]]-SUMIF('Сводный отчет'!$B$7:$B$17,Таблица1[[#This Row],[Профиль / размер]],'Сводный отчет'!$F$7:$F$17))^2</f>
        <v>94.36734693877456</v>
      </c>
      <c r="G89" s="63">
        <v>645</v>
      </c>
      <c r="H89" s="64">
        <f>(Таблица1[[#This Row],[Временное сопротивление, Н/мм²]]-SUMIF('Сводный отчет'!$B$7:$B$17,Таблица1[[#This Row],[Профиль / размер]],'Сводный отчет'!$I$7:$I$17))^2</f>
        <v>8.2099791753433919</v>
      </c>
      <c r="I89" s="65">
        <f>Таблица1[[#This Row],[Временное сопротивление, Н/мм²]]/Таблица1[[#This Row],[Предел текучести, Н/мм²]]</f>
        <v>1.1579892280071813</v>
      </c>
      <c r="J89" s="66">
        <f>(Таблица1[[#This Row],[σв/σт]]-SUMIF('Сводный отчет'!$B$7:$B$17,Таблица1[[#This Row],[Профиль / размер]],'Сводный отчет'!$L$7:$L$17))^2</f>
        <v>6.8438846286810774E-4</v>
      </c>
      <c r="K89" s="63">
        <v>18.7</v>
      </c>
      <c r="L89" s="64">
        <f>(Таблица1[[#This Row],[Относительное удлинение, %]]-SUMIF('Сводный отчет'!$B$7:$B$17,Таблица1[[#This Row],[Профиль / размер]],'Сводный отчет'!$O$7:$O$17))^2</f>
        <v>1.4993752603059571E-4</v>
      </c>
      <c r="M89" s="63">
        <v>8.1999999999999993</v>
      </c>
      <c r="N8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3.9902100791336816</v>
      </c>
      <c r="O89" s="67">
        <v>8.5</v>
      </c>
      <c r="P8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4.0147073719283961</v>
      </c>
      <c r="Q89" s="69">
        <v>6.5000000000000002E-2</v>
      </c>
      <c r="R89" s="70">
        <f>(Таблица1[[#This Row],[fr]]-SUMIF('Сводный отчет'!$B$7:$B$17,Таблица1[[#This Row],[Профиль / размер]],'Сводный отчет'!$X$7:$X$17))^2</f>
        <v>3.1206304039983415E-4</v>
      </c>
    </row>
    <row r="90" spans="1:18" ht="11.25" customHeight="1" x14ac:dyDescent="0.25">
      <c r="A90" s="62" t="s">
        <v>81</v>
      </c>
      <c r="B90" s="62" t="str">
        <f>LEFT(Таблица1[[#This Row],[Номер плавки]],7)</f>
        <v>2050113</v>
      </c>
      <c r="C90" s="62" t="s">
        <v>66</v>
      </c>
      <c r="D90" s="62" t="s">
        <v>82</v>
      </c>
      <c r="E90" s="63">
        <v>558</v>
      </c>
      <c r="F90" s="64">
        <f>(Таблица1[[#This Row],[Предел текучести, Н/мм²]]-SUMIF('Сводный отчет'!$B$7:$B$17,Таблица1[[#This Row],[Профиль / размер]],'Сводный отчет'!$F$7:$F$17))^2</f>
        <v>114.79591836734589</v>
      </c>
      <c r="G90" s="63">
        <v>647</v>
      </c>
      <c r="H90" s="64">
        <f>(Таблица1[[#This Row],[Временное сопротивление, Н/мм²]]-SUMIF('Сводный отчет'!$B$7:$B$17,Таблица1[[#This Row],[Профиль / размер]],'Сводный отчет'!$I$7:$I$17))^2</f>
        <v>0.74875468554762337</v>
      </c>
      <c r="I90" s="65">
        <f>Таблица1[[#This Row],[Временное сопротивление, Н/мм²]]/Таблица1[[#This Row],[Предел текучести, Н/мм²]]</f>
        <v>1.1594982078853047</v>
      </c>
      <c r="J90" s="66">
        <f>(Таблица1[[#This Row],[σв/σт]]-SUMIF('Сводный отчет'!$B$7:$B$17,Таблица1[[#This Row],[Профиль / размер]],'Сводный отчет'!$L$7:$L$17))^2</f>
        <v>6.077131835092942E-4</v>
      </c>
      <c r="K90" s="63">
        <v>16.2</v>
      </c>
      <c r="L90" s="64">
        <f>(Таблица1[[#This Row],[Относительное удлинение, %]]-SUMIF('Сводный отчет'!$B$7:$B$17,Таблица1[[#This Row],[Профиль / размер]],'Сводный отчет'!$O$7:$O$17))^2</f>
        <v>6.1889254477301581</v>
      </c>
      <c r="M90" s="63">
        <v>7.9</v>
      </c>
      <c r="N9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5.278740691378573</v>
      </c>
      <c r="O90" s="67">
        <v>8.1999999999999993</v>
      </c>
      <c r="P9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5.3069114535610575</v>
      </c>
      <c r="Q90" s="69">
        <v>8.8999999999999996E-2</v>
      </c>
      <c r="R90" s="70">
        <f>(Таблица1[[#This Row],[fr]]-SUMIF('Сводный отчет'!$B$7:$B$17,Таблица1[[#This Row],[Профиль / размер]],'Сводный отчет'!$X$7:$X$17))^2</f>
        <v>4.0128346522282032E-5</v>
      </c>
    </row>
    <row r="91" spans="1:18" ht="11.25" customHeight="1" x14ac:dyDescent="0.25">
      <c r="A91" s="62" t="s">
        <v>83</v>
      </c>
      <c r="B91" s="62" t="str">
        <f>LEFT(Таблица1[[#This Row],[Номер плавки]],7)</f>
        <v>2000444</v>
      </c>
      <c r="C91" s="62" t="s">
        <v>66</v>
      </c>
      <c r="D91" s="62" t="s">
        <v>82</v>
      </c>
      <c r="E91" s="63">
        <v>551</v>
      </c>
      <c r="F91" s="64">
        <f>(Таблица1[[#This Row],[Предел текучести, Н/мм²]]-SUMIF('Сводный отчет'!$B$7:$B$17,Таблица1[[#This Row],[Профиль / размер]],'Сводный отчет'!$F$7:$F$17))^2</f>
        <v>13.795918367346577</v>
      </c>
      <c r="G91" s="63">
        <v>642</v>
      </c>
      <c r="H91" s="64">
        <f>(Таблица1[[#This Row],[Временное сопротивление, Н/мм²]]-SUMIF('Сводный отчет'!$B$7:$B$17,Таблица1[[#This Row],[Профиль / размер]],'Сводный отчет'!$I$7:$I$17))^2</f>
        <v>34.401815910037044</v>
      </c>
      <c r="I91" s="65">
        <f>Таблица1[[#This Row],[Временное сопротивление, Н/мм²]]/Таблица1[[#This Row],[Предел текучести, Н/мм²]]</f>
        <v>1.1651542649727769</v>
      </c>
      <c r="J91" s="66">
        <f>(Таблица1[[#This Row],[σв/σт]]-SUMIF('Сводный отчет'!$B$7:$B$17,Таблица1[[#This Row],[Профиль / размер]],'Сводный отчет'!$L$7:$L$17))^2</f>
        <v>3.6083974389719846E-4</v>
      </c>
      <c r="K91" s="63">
        <v>21.9</v>
      </c>
      <c r="L91" s="64">
        <f>(Таблица1[[#This Row],[Относительное удлинение, %]]-SUMIF('Сводный отчет'!$B$7:$B$17,Таблица1[[#This Row],[Профиль / размер]],'Сводный отчет'!$O$7:$O$17))^2</f>
        <v>10.318517284464743</v>
      </c>
      <c r="M91" s="63">
        <v>8.3000000000000007</v>
      </c>
      <c r="N9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3.6006998750520443</v>
      </c>
      <c r="O91" s="67">
        <v>8.6</v>
      </c>
      <c r="P9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3.623972678050845</v>
      </c>
      <c r="Q91" s="69">
        <v>8.1000000000000003E-2</v>
      </c>
      <c r="R91" s="70">
        <f>(Таблица1[[#This Row],[fr]]-SUMIF('Сводный отчет'!$B$7:$B$17,Таблица1[[#This Row],[Профиль / размер]],'Сводный отчет'!$X$7:$X$17))^2</f>
        <v>2.7732444814661259E-6</v>
      </c>
    </row>
    <row r="92" spans="1:18" ht="11.25" customHeight="1" x14ac:dyDescent="0.25">
      <c r="A92" s="62" t="s">
        <v>83</v>
      </c>
      <c r="B92" s="62" t="str">
        <f>LEFT(Таблица1[[#This Row],[Номер плавки]],7)</f>
        <v>2000444</v>
      </c>
      <c r="C92" s="62" t="s">
        <v>66</v>
      </c>
      <c r="D92" s="62" t="s">
        <v>82</v>
      </c>
      <c r="E92" s="63">
        <v>552</v>
      </c>
      <c r="F92" s="64">
        <f>(Таблица1[[#This Row],[Предел текучести, Н/мм²]]-SUMIF('Сводный отчет'!$B$7:$B$17,Таблица1[[#This Row],[Профиль / размер]],'Сводный отчет'!$F$7:$F$17))^2</f>
        <v>22.224489795917908</v>
      </c>
      <c r="G92" s="63">
        <v>641</v>
      </c>
      <c r="H92" s="64">
        <f>(Таблица1[[#This Row],[Временное сопротивление, Н/мм²]]-SUMIF('Сводный отчет'!$B$7:$B$17,Таблица1[[#This Row],[Профиль / размер]],'Сводный отчет'!$I$7:$I$17))^2</f>
        <v>47.132428154934928</v>
      </c>
      <c r="I92" s="65">
        <f>Таблица1[[#This Row],[Временное сопротивление, Н/мм²]]/Таблица1[[#This Row],[Предел текучести, Н/мм²]]</f>
        <v>1.161231884057971</v>
      </c>
      <c r="J92" s="66">
        <f>(Таблица1[[#This Row],[σв/σт]]-SUMIF('Сводный отчет'!$B$7:$B$17,Таблица1[[#This Row],[Профиль / размер]],'Сводный отчет'!$L$7:$L$17))^2</f>
        <v>5.2524220358194881E-4</v>
      </c>
      <c r="K92" s="63">
        <v>21</v>
      </c>
      <c r="L92" s="64">
        <f>(Таблица1[[#This Row],[Относительное удлинение, %]]-SUMIF('Сводный отчет'!$B$7:$B$17,Таблица1[[#This Row],[Профиль / размер]],'Сводный отчет'!$O$7:$O$17))^2</f>
        <v>5.3464764681382366</v>
      </c>
      <c r="M92" s="63">
        <v>8.4</v>
      </c>
      <c r="N9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3.231189670970414</v>
      </c>
      <c r="O92" s="67">
        <v>8.6999999999999993</v>
      </c>
      <c r="P9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3.2532379841732935</v>
      </c>
      <c r="Q92" s="69">
        <v>9.4E-2</v>
      </c>
      <c r="R92" s="70">
        <f>(Таблица1[[#This Row],[fr]]-SUMIF('Сводный отчет'!$B$7:$B$17,Таблица1[[#This Row],[Профиль / размер]],'Сводный отчет'!$X$7:$X$17))^2</f>
        <v>1.2847528529779206E-4</v>
      </c>
    </row>
    <row r="93" spans="1:18" ht="11.25" customHeight="1" x14ac:dyDescent="0.25">
      <c r="A93" s="62" t="s">
        <v>84</v>
      </c>
      <c r="B93" s="62" t="str">
        <f>LEFT(Таблица1[[#This Row],[Номер плавки]],7)</f>
        <v>2000443</v>
      </c>
      <c r="C93" s="62" t="s">
        <v>66</v>
      </c>
      <c r="D93" s="62" t="s">
        <v>82</v>
      </c>
      <c r="E93" s="63">
        <v>557</v>
      </c>
      <c r="F93" s="64">
        <f>(Таблица1[[#This Row],[Предел текучести, Н/мм²]]-SUMIF('Сводный отчет'!$B$7:$B$17,Таблица1[[#This Row],[Профиль / размер]],'Сводный отчет'!$F$7:$F$17))^2</f>
        <v>94.36734693877456</v>
      </c>
      <c r="G93" s="63">
        <v>653</v>
      </c>
      <c r="H93" s="64">
        <f>(Таблица1[[#This Row],[Временное сопротивление, Н/мм²]]-SUMIF('Сводный отчет'!$B$7:$B$17,Таблица1[[#This Row],[Профиль / размер]],'Сводный отчет'!$I$7:$I$17))^2</f>
        <v>26.36508121616032</v>
      </c>
      <c r="I93" s="65">
        <f>Таблица1[[#This Row],[Временное сопротивление, Н/мм²]]/Таблица1[[#This Row],[Предел текучести, Н/мм²]]</f>
        <v>1.1723518850987433</v>
      </c>
      <c r="J93" s="66">
        <f>(Таблица1[[#This Row],[σв/σт]]-SUMIF('Сводный отчет'!$B$7:$B$17,Таблица1[[#This Row],[Профиль / размер]],'Сводный отчет'!$L$7:$L$17))^2</f>
        <v>1.3919662988246974E-4</v>
      </c>
      <c r="K93" s="63">
        <v>16.7</v>
      </c>
      <c r="L93" s="64">
        <f>(Таблица1[[#This Row],[Относительное удлинение, %]]-SUMIF('Сводный отчет'!$B$7:$B$17,Таблица1[[#This Row],[Профиль / размер]],'Сводный отчет'!$O$7:$O$17))^2</f>
        <v>3.9511703456893326</v>
      </c>
      <c r="M93" s="63">
        <v>8.6</v>
      </c>
      <c r="N9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2.5521692628071526</v>
      </c>
      <c r="O93" s="67">
        <v>8.9</v>
      </c>
      <c r="P9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2.5717685964181847</v>
      </c>
      <c r="Q93" s="69">
        <v>7.0000000000000007E-2</v>
      </c>
      <c r="R93" s="70">
        <f>(Таблица1[[#This Row],[fr]]-SUMIF('Сводный отчет'!$B$7:$B$17,Таблица1[[#This Row],[Профиль / размер]],'Сводный отчет'!$X$7:$X$17))^2</f>
        <v>1.6040997917534403E-4</v>
      </c>
    </row>
    <row r="94" spans="1:18" ht="11.25" customHeight="1" x14ac:dyDescent="0.25">
      <c r="A94" s="62" t="s">
        <v>84</v>
      </c>
      <c r="B94" s="62" t="str">
        <f>LEFT(Таблица1[[#This Row],[Номер плавки]],7)</f>
        <v>2000443</v>
      </c>
      <c r="C94" s="62" t="s">
        <v>66</v>
      </c>
      <c r="D94" s="62" t="s">
        <v>82</v>
      </c>
      <c r="E94" s="63">
        <v>563</v>
      </c>
      <c r="F94" s="64">
        <f>(Таблица1[[#This Row],[Предел текучести, Н/мм²]]-SUMIF('Сводный отчет'!$B$7:$B$17,Таблица1[[#This Row],[Профиль / размер]],'Сводный отчет'!$F$7:$F$17))^2</f>
        <v>246.93877551020256</v>
      </c>
      <c r="G94" s="63">
        <v>658</v>
      </c>
      <c r="H94" s="64">
        <f>(Таблица1[[#This Row],[Временное сопротивление, Н/мм²]]-SUMIF('Сводный отчет'!$B$7:$B$17,Таблица1[[#This Row],[Профиль / размер]],'Сводный отчет'!$I$7:$I$17))^2</f>
        <v>102.7120199916709</v>
      </c>
      <c r="I94" s="65">
        <f>Таблица1[[#This Row],[Временное сопротивление, Н/мм²]]/Таблица1[[#This Row],[Предел текучести, Н/мм²]]</f>
        <v>1.1687388987566607</v>
      </c>
      <c r="J94" s="66">
        <f>(Таблица1[[#This Row],[σв/σт]]-SUMIF('Сводный отчет'!$B$7:$B$17,Таблица1[[#This Row],[Профиль / размер]],'Сводный отчет'!$L$7:$L$17))^2</f>
        <v>2.3750349753776467E-4</v>
      </c>
      <c r="K94" s="63">
        <v>16.600000000000001</v>
      </c>
      <c r="L94" s="64">
        <f>(Таблица1[[#This Row],[Относительное удлинение, %]]-SUMIF('Сводный отчет'!$B$7:$B$17,Таблица1[[#This Row],[Профиль / размер]],'Сводный отчет'!$O$7:$O$17))^2</f>
        <v>4.3587213660974884</v>
      </c>
      <c r="M94" s="63">
        <v>8.3000000000000007</v>
      </c>
      <c r="N9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3.6006998750520443</v>
      </c>
      <c r="O94" s="67">
        <v>8.6</v>
      </c>
      <c r="P9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3.623972678050845</v>
      </c>
      <c r="Q94" s="69">
        <v>8.1000000000000003E-2</v>
      </c>
      <c r="R94" s="70">
        <f>(Таблица1[[#This Row],[fr]]-SUMIF('Сводный отчет'!$B$7:$B$17,Таблица1[[#This Row],[Профиль / размер]],'Сводный отчет'!$X$7:$X$17))^2</f>
        <v>2.7732444814661259E-6</v>
      </c>
    </row>
    <row r="95" spans="1:18" ht="11.25" customHeight="1" x14ac:dyDescent="0.25">
      <c r="A95" s="62" t="s">
        <v>85</v>
      </c>
      <c r="B95" s="62" t="str">
        <f>LEFT(Таблица1[[#This Row],[Номер плавки]],7)</f>
        <v>2050114</v>
      </c>
      <c r="C95" s="62" t="s">
        <v>66</v>
      </c>
      <c r="D95" s="62" t="s">
        <v>82</v>
      </c>
      <c r="E95" s="63">
        <v>572</v>
      </c>
      <c r="F95" s="64">
        <f>(Таблица1[[#This Row],[Предел текучести, Н/мм²]]-SUMIF('Сводный отчет'!$B$7:$B$17,Таблица1[[#This Row],[Профиль / размер]],'Сводный отчет'!$F$7:$F$17))^2</f>
        <v>610.79591836734448</v>
      </c>
      <c r="G95" s="63">
        <v>671</v>
      </c>
      <c r="H95" s="64">
        <f>(Таблица1[[#This Row],[Временное сопротивление, Н/мм²]]-SUMIF('Сводный отчет'!$B$7:$B$17,Таблица1[[#This Row],[Профиль / размер]],'Сводный отчет'!$I$7:$I$17))^2</f>
        <v>535.21406080799841</v>
      </c>
      <c r="I95" s="65">
        <f>Таблица1[[#This Row],[Временное сопротивление, Н/мм²]]/Таблица1[[#This Row],[Предел текучести, Н/мм²]]</f>
        <v>1.1730769230769231</v>
      </c>
      <c r="J95" s="66">
        <f>(Таблица1[[#This Row],[σв/σт]]-SUMIF('Сводный отчет'!$B$7:$B$17,Таблица1[[#This Row],[Профиль / размер]],'Сводный отчет'!$L$7:$L$17))^2</f>
        <v>1.2261407870378121E-4</v>
      </c>
      <c r="K95" s="63">
        <v>16.100000000000001</v>
      </c>
      <c r="L95" s="64">
        <f>(Таблица1[[#This Row],[Относительное удлинение, %]]-SUMIF('Сводный отчет'!$B$7:$B$17,Таблица1[[#This Row],[Профиль / размер]],'Сводный отчет'!$O$7:$O$17))^2</f>
        <v>6.6964764681383118</v>
      </c>
      <c r="M95" s="63">
        <v>8.6</v>
      </c>
      <c r="N9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2.5521692628071526</v>
      </c>
      <c r="O95" s="67">
        <v>8.9</v>
      </c>
      <c r="P9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2.5717685964181847</v>
      </c>
      <c r="Q95" s="69">
        <v>9.0999999999999998E-2</v>
      </c>
      <c r="R95" s="70">
        <f>(Таблица1[[#This Row],[fr]]-SUMIF('Сводный отчет'!$B$7:$B$17,Таблица1[[#This Row],[Профиль / размер]],'Сводный отчет'!$X$7:$X$17))^2</f>
        <v>6.9467122032486036E-5</v>
      </c>
    </row>
    <row r="96" spans="1:18" ht="11.25" customHeight="1" x14ac:dyDescent="0.25">
      <c r="A96" s="62" t="s">
        <v>85</v>
      </c>
      <c r="B96" s="62" t="str">
        <f>LEFT(Таблица1[[#This Row],[Номер плавки]],7)</f>
        <v>2050114</v>
      </c>
      <c r="C96" s="62" t="s">
        <v>66</v>
      </c>
      <c r="D96" s="62" t="s">
        <v>82</v>
      </c>
      <c r="E96" s="63">
        <v>578</v>
      </c>
      <c r="F96" s="64">
        <f>(Таблица1[[#This Row],[Предел текучести, Н/мм²]]-SUMIF('Сводный отчет'!$B$7:$B$17,Таблица1[[#This Row],[Профиль / размер]],'Сводный отчет'!$F$7:$F$17))^2</f>
        <v>943.36734693877247</v>
      </c>
      <c r="G96" s="63">
        <v>675</v>
      </c>
      <c r="H96" s="64">
        <f>(Таблица1[[#This Row],[Временное сопротивление, Н/мм²]]-SUMIF('Сводный отчет'!$B$7:$B$17,Таблица1[[#This Row],[Профиль / размер]],'Сводный отчет'!$I$7:$I$17))^2</f>
        <v>736.29161182840687</v>
      </c>
      <c r="I96" s="65">
        <f>Таблица1[[#This Row],[Временное сопротивление, Н/мм²]]/Таблица1[[#This Row],[Предел текучести, Н/мм²]]</f>
        <v>1.1678200692041523</v>
      </c>
      <c r="J96" s="66">
        <f>(Таблица1[[#This Row],[σв/σт]]-SUMIF('Сводный отчет'!$B$7:$B$17,Таблица1[[#This Row],[Профиль / размер]],'Сводный отчет'!$L$7:$L$17))^2</f>
        <v>2.6666818261125133E-4</v>
      </c>
      <c r="K96" s="63">
        <v>17.7</v>
      </c>
      <c r="L96" s="64">
        <f>(Таблица1[[#This Row],[Относительное удлинение, %]]-SUMIF('Сводный отчет'!$B$7:$B$17,Таблица1[[#This Row],[Профиль / размер]],'Сводный отчет'!$O$7:$O$17))^2</f>
        <v>0.97566014160768155</v>
      </c>
      <c r="M96" s="63">
        <v>8.8000000000000007</v>
      </c>
      <c r="N9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1.9531488546438855</v>
      </c>
      <c r="O96" s="67">
        <v>9.1</v>
      </c>
      <c r="P9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1.9702992086630813</v>
      </c>
      <c r="Q96" s="69">
        <v>8.2000000000000003E-2</v>
      </c>
      <c r="R96" s="70">
        <f>(Таблица1[[#This Row],[fr]]-SUMIF('Сводный отчет'!$B$7:$B$17,Таблица1[[#This Row],[Профиль / размер]],'Сводный отчет'!$X$7:$X$17))^2</f>
        <v>4.4263223656812347E-7</v>
      </c>
    </row>
    <row r="97" spans="1:18" ht="11.25" customHeight="1" x14ac:dyDescent="0.25">
      <c r="A97" s="62" t="s">
        <v>86</v>
      </c>
      <c r="B97" s="62" t="str">
        <f>LEFT(Таблица1[[#This Row],[Номер плавки]],7)</f>
        <v>2050115</v>
      </c>
      <c r="C97" s="62" t="s">
        <v>66</v>
      </c>
      <c r="D97" s="62" t="s">
        <v>82</v>
      </c>
      <c r="E97" s="63">
        <v>566</v>
      </c>
      <c r="F97" s="64">
        <f>(Таблица1[[#This Row],[Предел текучести, Н/мм²]]-SUMIF('Сводный отчет'!$B$7:$B$17,Таблица1[[#This Row],[Профиль / размер]],'Сводный отчет'!$F$7:$F$17))^2</f>
        <v>350.22448979591655</v>
      </c>
      <c r="G97" s="63">
        <v>673</v>
      </c>
      <c r="H97" s="64">
        <f>(Таблица1[[#This Row],[Временное сопротивление, Н/мм²]]-SUMIF('Сводный отчет'!$B$7:$B$17,Таблица1[[#This Row],[Профиль / размер]],'Сводный отчет'!$I$7:$I$17))^2</f>
        <v>631.75283631820264</v>
      </c>
      <c r="I97" s="65">
        <f>Таблица1[[#This Row],[Временное сопротивление, Н/мм²]]/Таблица1[[#This Row],[Предел текучести, Н/мм²]]</f>
        <v>1.1890459363957597</v>
      </c>
      <c r="J97" s="66">
        <f>(Таблица1[[#This Row],[σв/σт]]-SUMIF('Сводный отчет'!$B$7:$B$17,Таблица1[[#This Row],[Профиль / размер]],'Сводный отчет'!$L$7:$L$17))^2</f>
        <v>2.3969730637483516E-5</v>
      </c>
      <c r="K97" s="63">
        <v>18.899999999999999</v>
      </c>
      <c r="L97" s="64">
        <f>(Таблица1[[#This Row],[Относительное удлинение, %]]-SUMIF('Сводный отчет'!$B$7:$B$17,Таблица1[[#This Row],[Профиль / размер]],'Сводный отчет'!$O$7:$O$17))^2</f>
        <v>4.5047896709700094E-2</v>
      </c>
      <c r="M97" s="63">
        <v>9.4</v>
      </c>
      <c r="N9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0.63608763015409575</v>
      </c>
      <c r="O97" s="67">
        <v>9.6999999999999993</v>
      </c>
      <c r="P9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0.64589104539776532</v>
      </c>
      <c r="Q97" s="69">
        <v>6.8000000000000005E-2</v>
      </c>
      <c r="R97" s="70">
        <f>(Таблица1[[#This Row],[fr]]-SUMIF('Сводный отчет'!$B$7:$B$17,Таблица1[[#This Row],[Профиль / размер]],'Сводный отчет'!$X$7:$X$17))^2</f>
        <v>2.1507120366514007E-4</v>
      </c>
    </row>
    <row r="98" spans="1:18" ht="11.25" customHeight="1" x14ac:dyDescent="0.25">
      <c r="A98" s="62" t="s">
        <v>86</v>
      </c>
      <c r="B98" s="62" t="str">
        <f>LEFT(Таблица1[[#This Row],[Номер плавки]],7)</f>
        <v>2050115</v>
      </c>
      <c r="C98" s="62" t="s">
        <v>66</v>
      </c>
      <c r="D98" s="62" t="s">
        <v>82</v>
      </c>
      <c r="E98" s="63">
        <v>572</v>
      </c>
      <c r="F98" s="64">
        <f>(Таблица1[[#This Row],[Предел текучести, Н/мм²]]-SUMIF('Сводный отчет'!$B$7:$B$17,Таблица1[[#This Row],[Профиль / размер]],'Сводный отчет'!$F$7:$F$17))^2</f>
        <v>610.79591836734448</v>
      </c>
      <c r="G98" s="63">
        <v>679</v>
      </c>
      <c r="H98" s="64">
        <f>(Таблица1[[#This Row],[Временное сопротивление, Н/мм²]]-SUMIF('Сводный отчет'!$B$7:$B$17,Таблица1[[#This Row],[Профиль / размер]],'Сводный отчет'!$I$7:$I$17))^2</f>
        <v>969.36916284881534</v>
      </c>
      <c r="I98" s="65">
        <f>Таблица1[[#This Row],[Временное сопротивление, Н/мм²]]/Таблица1[[#This Row],[Предел текучести, Н/мм²]]</f>
        <v>1.1870629370629371</v>
      </c>
      <c r="J98" s="66">
        <f>(Таблица1[[#This Row],[σв/σт]]-SUMIF('Сводный отчет'!$B$7:$B$17,Таблица1[[#This Row],[Профиль / размер]],'Сводный отчет'!$L$7:$L$17))^2</f>
        <v>8.4849271277087359E-6</v>
      </c>
      <c r="K98" s="63">
        <v>17.399999999999999</v>
      </c>
      <c r="L98" s="64">
        <f>(Таблица1[[#This Row],[Относительное удлинение, %]]-SUMIF('Сводный отчет'!$B$7:$B$17,Таблица1[[#This Row],[Профиль / размер]],'Сводный отчет'!$O$7:$O$17))^2</f>
        <v>1.6583132028321788</v>
      </c>
      <c r="M98" s="63">
        <v>8.6999999999999993</v>
      </c>
      <c r="N9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2.2426590587255215</v>
      </c>
      <c r="O98" s="67">
        <v>9</v>
      </c>
      <c r="P9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2.2610339025406327</v>
      </c>
      <c r="Q98" s="69">
        <v>9.1999999999999998E-2</v>
      </c>
      <c r="R98" s="70">
        <f>(Таблица1[[#This Row],[fr]]-SUMIF('Сводный отчет'!$B$7:$B$17,Таблица1[[#This Row],[Профиль / размер]],'Сводный отчет'!$X$7:$X$17))^2</f>
        <v>8.7136509787588039E-5</v>
      </c>
    </row>
    <row r="99" spans="1:18" ht="11.25" customHeight="1" x14ac:dyDescent="0.25">
      <c r="A99" s="62" t="s">
        <v>87</v>
      </c>
      <c r="B99" s="62" t="str">
        <f>LEFT(Таблица1[[#This Row],[Номер плавки]],7)</f>
        <v>2050116</v>
      </c>
      <c r="C99" s="62" t="s">
        <v>66</v>
      </c>
      <c r="D99" s="62" t="s">
        <v>82</v>
      </c>
      <c r="E99" s="63">
        <v>548</v>
      </c>
      <c r="F99" s="64">
        <f>(Таблица1[[#This Row],[Предел текучести, Н/мм²]]-SUMIF('Сводный отчет'!$B$7:$B$17,Таблица1[[#This Row],[Профиль / размер]],'Сводный отчет'!$F$7:$F$17))^2</f>
        <v>0.51020408163258346</v>
      </c>
      <c r="G99" s="63">
        <v>648</v>
      </c>
      <c r="H99" s="64">
        <f>(Таблица1[[#This Row],[Временное сопротивление, Н/мм²]]-SUMIF('Сводный отчет'!$B$7:$B$17,Таблица1[[#This Row],[Профиль / размер]],'Сводный отчет'!$I$7:$I$17))^2</f>
        <v>1.8142440649739404E-2</v>
      </c>
      <c r="I99" s="65">
        <f>Таблица1[[#This Row],[Временное сопротивление, Н/мм²]]/Таблица1[[#This Row],[Предел текучести, Н/мм²]]</f>
        <v>1.1824817518248176</v>
      </c>
      <c r="J99" s="66">
        <f>(Таблица1[[#This Row],[σв/σт]]-SUMIF('Сводный отчет'!$B$7:$B$17,Таблица1[[#This Row],[Профиль / размер]],'Сводный отчет'!$L$7:$L$17))^2</f>
        <v>2.7832095882302154E-6</v>
      </c>
      <c r="K99" s="63">
        <v>18.2</v>
      </c>
      <c r="L99" s="64">
        <f>(Таблица1[[#This Row],[Относительное удлинение, %]]-SUMIF('Сводный отчет'!$B$7:$B$17,Таблица1[[#This Row],[Профиль / размер]],'Сводный отчет'!$O$7:$O$17))^2</f>
        <v>0.2379050395668561</v>
      </c>
      <c r="M99" s="63">
        <v>8.4</v>
      </c>
      <c r="N9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3.231189670970414</v>
      </c>
      <c r="O99" s="67">
        <v>8.6999999999999993</v>
      </c>
      <c r="P9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3.2532379841732935</v>
      </c>
      <c r="Q99" s="69">
        <v>8.7999999999999995E-2</v>
      </c>
      <c r="R99" s="70">
        <f>(Таблица1[[#This Row],[fr]]-SUMIF('Сводный отчет'!$B$7:$B$17,Таблица1[[#This Row],[Профиль / размер]],'Сводный отчет'!$X$7:$X$17))^2</f>
        <v>2.8458958767180036E-5</v>
      </c>
    </row>
    <row r="100" spans="1:18" ht="11.25" customHeight="1" x14ac:dyDescent="0.25">
      <c r="A100" s="62" t="s">
        <v>87</v>
      </c>
      <c r="B100" s="62" t="str">
        <f>LEFT(Таблица1[[#This Row],[Номер плавки]],7)</f>
        <v>2050116</v>
      </c>
      <c r="C100" s="62" t="s">
        <v>66</v>
      </c>
      <c r="D100" s="62" t="s">
        <v>82</v>
      </c>
      <c r="E100" s="63">
        <v>551</v>
      </c>
      <c r="F100" s="64">
        <f>(Таблица1[[#This Row],[Предел текучести, Н/мм²]]-SUMIF('Сводный отчет'!$B$7:$B$17,Таблица1[[#This Row],[Профиль / размер]],'Сводный отчет'!$F$7:$F$17))^2</f>
        <v>13.795918367346577</v>
      </c>
      <c r="G100" s="63">
        <v>650</v>
      </c>
      <c r="H100" s="64">
        <f>(Таблица1[[#This Row],[Временное сопротивление, Н/мм²]]-SUMIF('Сводный отчет'!$B$7:$B$17,Таблица1[[#This Row],[Профиль / размер]],'Сводный отчет'!$I$7:$I$17))^2</f>
        <v>4.556917950853971</v>
      </c>
      <c r="I100" s="65">
        <f>Таблица1[[#This Row],[Временное сопротивление, Н/мм²]]/Таблица1[[#This Row],[Предел текучести, Н/мм²]]</f>
        <v>1.1796733212341197</v>
      </c>
      <c r="J100" s="66">
        <f>(Таблица1[[#This Row],[σв/σт]]-SUMIF('Сводный отчет'!$B$7:$B$17,Таблица1[[#This Row],[Профиль / размер]],'Сводный отчет'!$L$7:$L$17))^2</f>
        <v>2.0041075720754184E-5</v>
      </c>
      <c r="K100" s="63">
        <v>18.399999999999999</v>
      </c>
      <c r="L100" s="64">
        <f>(Таблица1[[#This Row],[Относительное удлинение, %]]-SUMIF('Сводный отчет'!$B$7:$B$17,Таблица1[[#This Row],[Профиль / размер]],'Сводный отчет'!$O$7:$O$17))^2</f>
        <v>8.280299875052631E-2</v>
      </c>
      <c r="M100" s="63">
        <v>8.6</v>
      </c>
      <c r="N10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2.5521692628071526</v>
      </c>
      <c r="O100" s="67">
        <v>8.9</v>
      </c>
      <c r="P10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2.5717685964181847</v>
      </c>
      <c r="Q100" s="69">
        <v>9.4E-2</v>
      </c>
      <c r="R100" s="70">
        <f>(Таблица1[[#This Row],[fr]]-SUMIF('Сводный отчет'!$B$7:$B$17,Таблица1[[#This Row],[Профиль / размер]],'Сводный отчет'!$X$7:$X$17))^2</f>
        <v>1.2847528529779206E-4</v>
      </c>
    </row>
    <row r="101" spans="1:18" ht="11.25" customHeight="1" x14ac:dyDescent="0.25">
      <c r="A101" s="62" t="s">
        <v>88</v>
      </c>
      <c r="B101" s="62" t="str">
        <f>LEFT(Таблица1[[#This Row],[Номер плавки]],7)</f>
        <v>2050117</v>
      </c>
      <c r="C101" s="62" t="s">
        <v>66</v>
      </c>
      <c r="D101" s="62" t="s">
        <v>82</v>
      </c>
      <c r="E101" s="63">
        <v>559</v>
      </c>
      <c r="F101" s="64">
        <f>(Таблица1[[#This Row],[Предел текучести, Н/мм²]]-SUMIF('Сводный отчет'!$B$7:$B$17,Таблица1[[#This Row],[Профиль / размер]],'Сводный отчет'!$F$7:$F$17))^2</f>
        <v>137.22448979591724</v>
      </c>
      <c r="G101" s="63">
        <v>663</v>
      </c>
      <c r="H101" s="64">
        <f>(Таблица1[[#This Row],[Временное сопротивление, Н/мм²]]-SUMIF('Сводный отчет'!$B$7:$B$17,Таблица1[[#This Row],[Профиль / размер]],'Сводный отчет'!$I$7:$I$17))^2</f>
        <v>229.05895876718148</v>
      </c>
      <c r="I101" s="65">
        <f>Таблица1[[#This Row],[Временное сопротивление, Н/мм²]]/Таблица1[[#This Row],[Предел текучести, Н/мм²]]</f>
        <v>1.1860465116279071</v>
      </c>
      <c r="J101" s="66">
        <f>(Таблица1[[#This Row],[σв/σт]]-SUMIF('Сводный отчет'!$B$7:$B$17,Таблица1[[#This Row],[Профиль / размер]],'Сводный отчет'!$L$7:$L$17))^2</f>
        <v>3.5965771792472497E-6</v>
      </c>
      <c r="K101" s="63">
        <v>16.600000000000001</v>
      </c>
      <c r="L101" s="64">
        <f>(Таблица1[[#This Row],[Относительное удлинение, %]]-SUMIF('Сводный отчет'!$B$7:$B$17,Таблица1[[#This Row],[Профиль / размер]],'Сводный отчет'!$O$7:$O$17))^2</f>
        <v>4.3587213660974884</v>
      </c>
      <c r="M101" s="63">
        <v>7</v>
      </c>
      <c r="N10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10.224332528113262</v>
      </c>
      <c r="O101" s="67">
        <v>7.3</v>
      </c>
      <c r="P10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10.26352369845903</v>
      </c>
      <c r="Q101" s="69">
        <v>8.6999999999999994E-2</v>
      </c>
      <c r="R101" s="70">
        <f>(Таблица1[[#This Row],[fr]]-SUMIF('Сводный отчет'!$B$7:$B$17,Таблица1[[#This Row],[Профиль / размер]],'Сводный отчет'!$X$7:$X$17))^2</f>
        <v>1.8789571012078044E-5</v>
      </c>
    </row>
    <row r="102" spans="1:18" ht="11.25" customHeight="1" x14ac:dyDescent="0.25">
      <c r="A102" s="62" t="s">
        <v>88</v>
      </c>
      <c r="B102" s="62" t="str">
        <f>LEFT(Таблица1[[#This Row],[Номер плавки]],7)</f>
        <v>2050117</v>
      </c>
      <c r="C102" s="62" t="s">
        <v>66</v>
      </c>
      <c r="D102" s="62" t="s">
        <v>82</v>
      </c>
      <c r="E102" s="63">
        <v>555</v>
      </c>
      <c r="F102" s="64">
        <f>(Таблица1[[#This Row],[Предел текучести, Н/мм²]]-SUMIF('Сводный отчет'!$B$7:$B$17,Таблица1[[#This Row],[Профиль / размер]],'Сводный отчет'!$F$7:$F$17))^2</f>
        <v>59.510204081631905</v>
      </c>
      <c r="G102" s="63">
        <v>660</v>
      </c>
      <c r="H102" s="64">
        <f>(Таблица1[[#This Row],[Временное сопротивление, Н/мм²]]-SUMIF('Сводный отчет'!$B$7:$B$17,Таблица1[[#This Row],[Профиль / размер]],'Сводный отчет'!$I$7:$I$17))^2</f>
        <v>147.25079550187513</v>
      </c>
      <c r="I102" s="65">
        <f>Таблица1[[#This Row],[Временное сопротивление, Н/мм²]]/Таблица1[[#This Row],[Предел текучести, Н/мм²]]</f>
        <v>1.1891891891891893</v>
      </c>
      <c r="J102" s="66">
        <f>(Таблица1[[#This Row],[σв/σт]]-SUMIF('Сводный отчет'!$B$7:$B$17,Таблица1[[#This Row],[Профиль / размер]],'Сводный отчет'!$L$7:$L$17))^2</f>
        <v>2.5392951596427752E-5</v>
      </c>
      <c r="K102" s="63">
        <v>16.3</v>
      </c>
      <c r="L102" s="64">
        <f>(Таблица1[[#This Row],[Относительное удлинение, %]]-SUMIF('Сводный отчет'!$B$7:$B$17,Таблица1[[#This Row],[Профиль / размер]],'Сводный отчет'!$O$7:$O$17))^2</f>
        <v>5.7013744273219862</v>
      </c>
      <c r="M102" s="63">
        <v>8.1999999999999993</v>
      </c>
      <c r="N10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3.9902100791336816</v>
      </c>
      <c r="O102" s="67">
        <v>8.5</v>
      </c>
      <c r="P10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4.0147073719283961</v>
      </c>
      <c r="Q102" s="69">
        <v>7.5999999999999998E-2</v>
      </c>
      <c r="R102" s="70">
        <f>(Таблица1[[#This Row],[fr]]-SUMIF('Сводный отчет'!$B$7:$B$17,Таблица1[[#This Row],[Профиль / размер]],'Сводный отчет'!$X$7:$X$17))^2</f>
        <v>4.4426305705956193E-5</v>
      </c>
    </row>
    <row r="103" spans="1:18" ht="11.25" customHeight="1" x14ac:dyDescent="0.25">
      <c r="A103" s="62" t="s">
        <v>89</v>
      </c>
      <c r="B103" s="62" t="str">
        <f>LEFT(Таблица1[[#This Row],[Номер плавки]],7)</f>
        <v>2050118</v>
      </c>
      <c r="C103" s="62" t="s">
        <v>66</v>
      </c>
      <c r="D103" s="62" t="s">
        <v>90</v>
      </c>
      <c r="E103" s="63">
        <v>571</v>
      </c>
      <c r="F103" s="64">
        <f>(Таблица1[[#This Row],[Предел текучести, Н/мм²]]-SUMIF('Сводный отчет'!$B$7:$B$17,Таблица1[[#This Row],[Профиль / размер]],'Сводный отчет'!$F$7:$F$17))^2</f>
        <v>1208.6231788225475</v>
      </c>
      <c r="G103" s="63">
        <v>701</v>
      </c>
      <c r="H103" s="64">
        <f>(Таблица1[[#This Row],[Временное сопротивление, Н/мм²]]-SUMIF('Сводный отчет'!$B$7:$B$17,Таблица1[[#This Row],[Профиль / размер]],'Сводный отчет'!$I$7:$I$17))^2</f>
        <v>2660.7191915184412</v>
      </c>
      <c r="I103" s="65">
        <f>Таблица1[[#This Row],[Временное сопротивление, Н/мм²]]/Таблица1[[#This Row],[Предел текучести, Н/мм²]]</f>
        <v>1.2276707530647986</v>
      </c>
      <c r="J103" s="66">
        <f>(Таблица1[[#This Row],[σв/σт]]-SUMIF('Сводный отчет'!$B$7:$B$17,Таблица1[[#This Row],[Профиль / размер]],'Сводный отчет'!$L$7:$L$17))^2</f>
        <v>2.7428725883157348E-4</v>
      </c>
      <c r="K103" s="63">
        <v>16.7</v>
      </c>
      <c r="L103" s="64">
        <f>(Таблица1[[#This Row],[Относительное удлинение, %]]-SUMIF('Сводный отчет'!$B$7:$B$17,Таблица1[[#This Row],[Профиль / размер]],'Сводный отчет'!$O$7:$O$17))^2</f>
        <v>3.6144614714894194</v>
      </c>
      <c r="M103" s="63">
        <v>10.8</v>
      </c>
      <c r="N10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0.16779215984483239</v>
      </c>
      <c r="O103" s="67">
        <v>11.2</v>
      </c>
      <c r="P10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0.25282483634199071</v>
      </c>
      <c r="Q103" s="69">
        <v>8.7999999999999995E-2</v>
      </c>
      <c r="R103" s="70">
        <f>(Таблица1[[#This Row],[fr]]-SUMIF('Сводный отчет'!$B$7:$B$17,Таблица1[[#This Row],[Профиль / размер]],'Сводный отчет'!$X$7:$X$17))^2</f>
        <v>2.0525579139941123E-5</v>
      </c>
    </row>
    <row r="104" spans="1:18" ht="11.25" customHeight="1" x14ac:dyDescent="0.25">
      <c r="A104" s="62" t="s">
        <v>89</v>
      </c>
      <c r="B104" s="62" t="str">
        <f>LEFT(Таблица1[[#This Row],[Номер плавки]],7)</f>
        <v>2050118</v>
      </c>
      <c r="C104" s="62" t="s">
        <v>66</v>
      </c>
      <c r="D104" s="62" t="s">
        <v>90</v>
      </c>
      <c r="E104" s="63">
        <v>568</v>
      </c>
      <c r="F104" s="64">
        <f>(Таблица1[[#This Row],[Предел текучести, Н/мм²]]-SUMIF('Сводный отчет'!$B$7:$B$17,Таблица1[[#This Row],[Профиль / размер]],'Сводный отчет'!$F$7:$F$17))^2</f>
        <v>1009.0316295267725</v>
      </c>
      <c r="G104" s="63">
        <v>697</v>
      </c>
      <c r="H104" s="64">
        <f>(Таблица1[[#This Row],[Временное сопротивление, Н/мм²]]-SUMIF('Сводный отчет'!$B$7:$B$17,Таблица1[[#This Row],[Профиль / размер]],'Сводный отчет'!$I$7:$I$17))^2</f>
        <v>2264.0619145231358</v>
      </c>
      <c r="I104" s="65">
        <f>Таблица1[[#This Row],[Временное сопротивление, Н/мм²]]/Таблица1[[#This Row],[Предел текучести, Н/мм²]]</f>
        <v>1.227112676056338</v>
      </c>
      <c r="J104" s="66">
        <f>(Таблица1[[#This Row],[σв/σт]]-SUMIF('Сводный отчет'!$B$7:$B$17,Таблица1[[#This Row],[Профиль / размер]],'Сводный отчет'!$L$7:$L$17))^2</f>
        <v>2.5611339002832841E-4</v>
      </c>
      <c r="K104" s="63">
        <v>16.899999999999999</v>
      </c>
      <c r="L104" s="64">
        <f>(Таблица1[[#This Row],[Относительное удлинение, %]]-SUMIF('Сводный отчет'!$B$7:$B$17,Таблица1[[#This Row],[Профиль / размер]],'Сводный отчет'!$O$7:$O$17))^2</f>
        <v>2.8939919879213387</v>
      </c>
      <c r="M104" s="63">
        <v>9.3000000000000007</v>
      </c>
      <c r="N10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1.1889189204081965</v>
      </c>
      <c r="O104" s="67">
        <v>9.6</v>
      </c>
      <c r="P10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1.2038107518349632</v>
      </c>
      <c r="Q104" s="69">
        <v>6.7000000000000004E-2</v>
      </c>
      <c r="R104" s="70">
        <f>(Таблица1[[#This Row],[fr]]-SUMIF('Сводный отчет'!$B$7:$B$17,Таблица1[[#This Row],[Профиль / размер]],'Сводный отчет'!$X$7:$X$17))^2</f>
        <v>2.7124388899909689E-4</v>
      </c>
    </row>
    <row r="105" spans="1:18" ht="11.25" customHeight="1" x14ac:dyDescent="0.25">
      <c r="A105" s="62" t="s">
        <v>91</v>
      </c>
      <c r="B105" s="62" t="str">
        <f>LEFT(Таблица1[[#This Row],[Номер плавки]],7)</f>
        <v>2050119</v>
      </c>
      <c r="C105" s="62" t="s">
        <v>66</v>
      </c>
      <c r="D105" s="62" t="s">
        <v>90</v>
      </c>
      <c r="E105" s="63">
        <v>567</v>
      </c>
      <c r="F105" s="64">
        <f>(Таблица1[[#This Row],[Предел текучести, Н/мм²]]-SUMIF('Сводный отчет'!$B$7:$B$17,Таблица1[[#This Row],[Профиль / размер]],'Сводный отчет'!$F$7:$F$17))^2</f>
        <v>946.50111309484748</v>
      </c>
      <c r="G105" s="63">
        <v>669</v>
      </c>
      <c r="H105" s="64">
        <f>(Таблица1[[#This Row],[Временное сопротивление, Н/мм²]]-SUMIF('Сводный отчет'!$B$7:$B$17,Таблица1[[#This Row],[Профиль / размер]],'Сводный отчет'!$I$7:$I$17))^2</f>
        <v>383.46097555599772</v>
      </c>
      <c r="I105" s="65">
        <f>Таблица1[[#This Row],[Временное сопротивление, Н/мм²]]/Таблица1[[#This Row],[Предел текучести, Н/мм²]]</f>
        <v>1.17989417989418</v>
      </c>
      <c r="J105" s="66">
        <f>(Таблица1[[#This Row],[σв/σт]]-SUMIF('Сводный отчет'!$B$7:$B$17,Таблица1[[#This Row],[Профиль / размер]],'Сводный отчет'!$L$7:$L$17))^2</f>
        <v>9.7437329803779177E-4</v>
      </c>
      <c r="K105" s="63">
        <v>16</v>
      </c>
      <c r="L105" s="64">
        <f>(Таблица1[[#This Row],[Относительное удлинение, %]]-SUMIF('Сводный отчет'!$B$7:$B$17,Таблица1[[#This Row],[Профиль / размер]],'Сводный отчет'!$O$7:$O$17))^2</f>
        <v>6.7661046639777069</v>
      </c>
      <c r="M105" s="63">
        <v>8.1</v>
      </c>
      <c r="N10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5.2458203288588923</v>
      </c>
      <c r="O105" s="67">
        <v>8.4</v>
      </c>
      <c r="P10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5.2770501884546892</v>
      </c>
      <c r="Q105" s="69">
        <v>9.7000000000000003E-2</v>
      </c>
      <c r="R105" s="70">
        <f>(Таблица1[[#This Row],[fr]]-SUMIF('Сводный отчет'!$B$7:$B$17,Таблица1[[#This Row],[Профиль / размер]],'Сводный отчет'!$X$7:$X$17))^2</f>
        <v>1.8307487491458872E-4</v>
      </c>
    </row>
    <row r="106" spans="1:18" ht="11.25" customHeight="1" x14ac:dyDescent="0.25">
      <c r="A106" s="62" t="s">
        <v>91</v>
      </c>
      <c r="B106" s="62" t="str">
        <f>LEFT(Таблица1[[#This Row],[Номер плавки]],7)</f>
        <v>2050119</v>
      </c>
      <c r="C106" s="62" t="s">
        <v>66</v>
      </c>
      <c r="D106" s="62" t="s">
        <v>90</v>
      </c>
      <c r="E106" s="63">
        <v>589</v>
      </c>
      <c r="F106" s="64">
        <f>(Таблица1[[#This Row],[Предел текучести, Н/мм²]]-SUMIF('Сводный отчет'!$B$7:$B$17,Таблица1[[#This Row],[Профиль / размер]],'Сводный отчет'!$F$7:$F$17))^2</f>
        <v>2784.1724745971969</v>
      </c>
      <c r="G106" s="63">
        <v>688</v>
      </c>
      <c r="H106" s="64">
        <f>(Таблица1[[#This Row],[Временное сопротивление, Н/мм²]]-SUMIF('Сводный отчет'!$B$7:$B$17,Таблица1[[#This Row],[Профиль / размер]],'Сводный отчет'!$I$7:$I$17))^2</f>
        <v>1488.5830412836985</v>
      </c>
      <c r="I106" s="65">
        <f>Таблица1[[#This Row],[Временное сопротивление, Н/мм²]]/Таблица1[[#This Row],[Предел текучести, Н/мм²]]</f>
        <v>1.1680814940577249</v>
      </c>
      <c r="J106" s="66">
        <f>(Таблица1[[#This Row],[σв/σт]]-SUMIF('Сводный отчет'!$B$7:$B$17,Таблица1[[#This Row],[Профиль / размер]],'Сводный отчет'!$L$7:$L$17))^2</f>
        <v>1.8513777138279518E-3</v>
      </c>
      <c r="K106" s="63">
        <v>16.2</v>
      </c>
      <c r="L106" s="64">
        <f>(Таблица1[[#This Row],[Относительное удлинение, %]]-SUMIF('Сводный отчет'!$B$7:$B$17,Таблица1[[#This Row],[Профиль / размер]],'Сводный отчет'!$O$7:$O$17))^2</f>
        <v>5.7656351804096273</v>
      </c>
      <c r="M106" s="63">
        <v>8.1</v>
      </c>
      <c r="N10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5.2458203288588923</v>
      </c>
      <c r="O106" s="67">
        <v>8.4</v>
      </c>
      <c r="P10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5.2770501884546892</v>
      </c>
      <c r="Q106" s="69">
        <v>9.1999999999999998E-2</v>
      </c>
      <c r="R106" s="70">
        <f>(Таблица1[[#This Row],[fr]]-SUMIF('Сводный отчет'!$B$7:$B$17,Таблица1[[#This Row],[Профиль / размер]],'Сводный отчет'!$X$7:$X$17))^2</f>
        <v>7.2769710595340024E-5</v>
      </c>
    </row>
    <row r="107" spans="1:18" ht="11.25" customHeight="1" x14ac:dyDescent="0.25">
      <c r="A107" s="62" t="s">
        <v>91</v>
      </c>
      <c r="B107" s="62" t="str">
        <f>LEFT(Таблица1[[#This Row],[Номер плавки]],7)</f>
        <v>2050119</v>
      </c>
      <c r="C107" s="62" t="s">
        <v>66</v>
      </c>
      <c r="D107" s="62" t="s">
        <v>90</v>
      </c>
      <c r="E107" s="63">
        <v>570</v>
      </c>
      <c r="F107" s="64">
        <f>(Таблица1[[#This Row],[Предел текучести, Н/мм²]]-SUMIF('Сводный отчет'!$B$7:$B$17,Таблица1[[#This Row],[Профиль / размер]],'Сводный отчет'!$F$7:$F$17))^2</f>
        <v>1140.0926623906225</v>
      </c>
      <c r="G107" s="63">
        <v>671</v>
      </c>
      <c r="H107" s="64">
        <f>(Таблица1[[#This Row],[Временное сопротивление, Н/мм²]]-SUMIF('Сводный отчет'!$B$7:$B$17,Таблица1[[#This Row],[Профиль / размер]],'Сводный отчет'!$I$7:$I$17))^2</f>
        <v>465.78961405365044</v>
      </c>
      <c r="I107" s="65">
        <f>Таблица1[[#This Row],[Временное сопротивление, Н/мм²]]/Таблица1[[#This Row],[Предел текучести, Н/мм²]]</f>
        <v>1.1771929824561405</v>
      </c>
      <c r="J107" s="66">
        <f>(Таблица1[[#This Row],[σв/σт]]-SUMIF('Сводный отчет'!$B$7:$B$17,Таблица1[[#This Row],[Профиль / размер]],'Сводный отчет'!$L$7:$L$17))^2</f>
        <v>1.1503052684083115E-3</v>
      </c>
      <c r="K107" s="63">
        <v>17.3</v>
      </c>
      <c r="L107" s="64">
        <f>(Таблица1[[#This Row],[Относительное удлинение, %]]-SUMIF('Сводный отчет'!$B$7:$B$17,Таблица1[[#This Row],[Профиль / размер]],'Сводный отчет'!$O$7:$O$17))^2</f>
        <v>1.6930530207851662</v>
      </c>
      <c r="M107" s="63">
        <v>7.6</v>
      </c>
      <c r="N10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7.786195915713348</v>
      </c>
      <c r="O107" s="67">
        <v>7.9</v>
      </c>
      <c r="P10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7.8242332870462423</v>
      </c>
      <c r="Q107" s="69">
        <v>7.4999999999999997E-2</v>
      </c>
      <c r="R107" s="70">
        <f>(Таблица1[[#This Row],[fr]]-SUMIF('Сводный отчет'!$B$7:$B$17,Таблица1[[#This Row],[Профиль / размер]],'Сводный отчет'!$X$7:$X$17))^2</f>
        <v>7.1732151909894844E-5</v>
      </c>
    </row>
    <row r="108" spans="1:18" ht="11.25" customHeight="1" x14ac:dyDescent="0.25">
      <c r="A108" s="62" t="s">
        <v>92</v>
      </c>
      <c r="B108" s="62" t="str">
        <f>LEFT(Таблица1[[#This Row],[Номер плавки]],7)</f>
        <v>2050120</v>
      </c>
      <c r="C108" s="62" t="s">
        <v>66</v>
      </c>
      <c r="D108" s="62" t="s">
        <v>90</v>
      </c>
      <c r="E108" s="63">
        <v>568</v>
      </c>
      <c r="F108" s="64">
        <f>(Таблица1[[#This Row],[Предел текучести, Н/мм²]]-SUMIF('Сводный отчет'!$B$7:$B$17,Таблица1[[#This Row],[Профиль / размер]],'Сводный отчет'!$F$7:$F$17))^2</f>
        <v>1009.0316295267725</v>
      </c>
      <c r="G108" s="63">
        <v>673</v>
      </c>
      <c r="H108" s="64">
        <f>(Таблица1[[#This Row],[Временное сопротивление, Н/мм²]]-SUMIF('Сводный отчет'!$B$7:$B$17,Таблица1[[#This Row],[Профиль / размер]],'Сводный отчет'!$I$7:$I$17))^2</f>
        <v>556.11825255130316</v>
      </c>
      <c r="I108" s="65">
        <f>Таблица1[[#This Row],[Временное сопротивление, Н/мм²]]/Таблица1[[#This Row],[Предел текучести, Н/мм²]]</f>
        <v>1.1848591549295775</v>
      </c>
      <c r="J108" s="66">
        <f>(Таблица1[[#This Row],[σв/σт]]-SUMIF('Сводный отчет'!$B$7:$B$17,Таблица1[[#This Row],[Профиль / размер]],'Сводный отчет'!$L$7:$L$17))^2</f>
        <v>6.8906134923523463E-4</v>
      </c>
      <c r="K108" s="63">
        <v>16.3</v>
      </c>
      <c r="L108" s="64">
        <f>(Таблица1[[#This Row],[Относительное удлинение, %]]-SUMIF('Сводный отчет'!$B$7:$B$17,Таблица1[[#This Row],[Профиль / размер]],'Сводный отчет'!$O$7:$O$17))^2</f>
        <v>5.2954004386255793</v>
      </c>
      <c r="M108" s="63">
        <v>7.4</v>
      </c>
      <c r="N10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8.9423461504551263</v>
      </c>
      <c r="O108" s="67">
        <v>7.7</v>
      </c>
      <c r="P10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8.9831065264828656</v>
      </c>
      <c r="Q108" s="69">
        <v>9.1999999999999998E-2</v>
      </c>
      <c r="R108" s="70">
        <f>(Таблица1[[#This Row],[fr]]-SUMIF('Сводный отчет'!$B$7:$B$17,Таблица1[[#This Row],[Профиль / размер]],'Сводный отчет'!$X$7:$X$17))^2</f>
        <v>7.2769710595340024E-5</v>
      </c>
    </row>
    <row r="109" spans="1:18" ht="11.25" customHeight="1" x14ac:dyDescent="0.25">
      <c r="A109" s="62" t="s">
        <v>92</v>
      </c>
      <c r="B109" s="62" t="str">
        <f>LEFT(Таблица1[[#This Row],[Номер плавки]],7)</f>
        <v>2050120</v>
      </c>
      <c r="C109" s="62" t="s">
        <v>66</v>
      </c>
      <c r="D109" s="62" t="s">
        <v>90</v>
      </c>
      <c r="E109" s="63">
        <v>577</v>
      </c>
      <c r="F109" s="64">
        <f>(Таблица1[[#This Row],[Предел текучести, Н/мм²]]-SUMIF('Сводный отчет'!$B$7:$B$17,Таблица1[[#This Row],[Профиль / размер]],'Сводный отчет'!$F$7:$F$17))^2</f>
        <v>1661.8062774140974</v>
      </c>
      <c r="G109" s="63">
        <v>679</v>
      </c>
      <c r="H109" s="64">
        <f>(Таблица1[[#This Row],[Временное сопротивление, Н/мм²]]-SUMIF('Сводный отчет'!$B$7:$B$17,Таблица1[[#This Row],[Профиль / размер]],'Сводный отчет'!$I$7:$I$17))^2</f>
        <v>875.10416804426131</v>
      </c>
      <c r="I109" s="65">
        <f>Таблица1[[#This Row],[Временное сопротивление, Н/мм²]]/Таблица1[[#This Row],[Предел текучести, Н/мм²]]</f>
        <v>1.1767764298093588</v>
      </c>
      <c r="J109" s="66">
        <f>(Таблица1[[#This Row],[σв/σт]]-SUMIF('Сводный отчет'!$B$7:$B$17,Таблица1[[#This Row],[Профиль / размер]],'Сводный отчет'!$L$7:$L$17))^2</f>
        <v>1.1787345090797615E-3</v>
      </c>
      <c r="K109" s="63">
        <v>16.2</v>
      </c>
      <c r="L109" s="64">
        <f>(Таблица1[[#This Row],[Относительное удлинение, %]]-SUMIF('Сводный отчет'!$B$7:$B$17,Таблица1[[#This Row],[Профиль / размер]],'Сводный отчет'!$O$7:$O$17))^2</f>
        <v>5.7656351804096273</v>
      </c>
      <c r="M109" s="63">
        <v>7.7</v>
      </c>
      <c r="N10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7.2381207983424547</v>
      </c>
      <c r="O109" s="67">
        <v>8</v>
      </c>
      <c r="P10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7.2747966673279336</v>
      </c>
      <c r="Q109" s="69">
        <v>9.5000000000000001E-2</v>
      </c>
      <c r="R109" s="70">
        <f>(Таблица1[[#This Row],[fr]]-SUMIF('Сводный отчет'!$B$7:$B$17,Таблица1[[#This Row],[Профиль / размер]],'Сводный отчет'!$X$7:$X$17))^2</f>
        <v>1.3295280918688924E-4</v>
      </c>
    </row>
    <row r="110" spans="1:18" ht="11.25" customHeight="1" x14ac:dyDescent="0.25">
      <c r="A110" s="62" t="s">
        <v>92</v>
      </c>
      <c r="B110" s="62" t="str">
        <f>LEFT(Таблица1[[#This Row],[Номер плавки]],7)</f>
        <v>2050120</v>
      </c>
      <c r="C110" s="62" t="s">
        <v>66</v>
      </c>
      <c r="D110" s="62" t="s">
        <v>90</v>
      </c>
      <c r="E110" s="63">
        <v>580</v>
      </c>
      <c r="F110" s="64">
        <f>(Таблица1[[#This Row],[Предел текучести, Н/мм²]]-SUMIF('Сводный отчет'!$B$7:$B$17,Таблица1[[#This Row],[Профиль / размер]],'Сводный отчет'!$F$7:$F$17))^2</f>
        <v>1915.3978267098723</v>
      </c>
      <c r="G110" s="63">
        <v>679</v>
      </c>
      <c r="H110" s="64">
        <f>(Таблица1[[#This Row],[Временное сопротивление, Н/мм²]]-SUMIF('Сводный отчет'!$B$7:$B$17,Таблица1[[#This Row],[Профиль / размер]],'Сводный отчет'!$I$7:$I$17))^2</f>
        <v>875.10416804426131</v>
      </c>
      <c r="I110" s="65">
        <f>Таблица1[[#This Row],[Временное сопротивление, Н/мм²]]/Таблица1[[#This Row],[Предел текучести, Н/мм²]]</f>
        <v>1.1706896551724137</v>
      </c>
      <c r="J110" s="66">
        <f>(Таблица1[[#This Row],[σв/σт]]-SUMIF('Сводный отчет'!$B$7:$B$17,Таблица1[[#This Row],[Профиль / размер]],'Сводный отчет'!$L$7:$L$17))^2</f>
        <v>1.6337341886824856E-3</v>
      </c>
      <c r="K110" s="63">
        <v>17.600000000000001</v>
      </c>
      <c r="L110" s="64">
        <f>(Таблица1[[#This Row],[Относительное удлинение, %]]-SUMIF('Сводный отчет'!$B$7:$B$17,Таблица1[[#This Row],[Профиль / размер]],'Сводный отчет'!$O$7:$O$17))^2</f>
        <v>1.0023487954330408</v>
      </c>
      <c r="M110" s="63">
        <v>9.4</v>
      </c>
      <c r="N11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0.98084380303730623</v>
      </c>
      <c r="O110" s="67">
        <v>9.6999999999999993</v>
      </c>
      <c r="P11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0.99437413211665326</v>
      </c>
      <c r="Q110" s="69">
        <v>8.8999999999999996E-2</v>
      </c>
      <c r="R110" s="70">
        <f>(Таблица1[[#This Row],[fr]]-SUMIF('Сводный отчет'!$B$7:$B$17,Таблица1[[#This Row],[Профиль / размер]],'Сводный отчет'!$X$7:$X$17))^2</f>
        <v>3.0586612003790841E-5</v>
      </c>
    </row>
    <row r="111" spans="1:18" ht="11.25" customHeight="1" x14ac:dyDescent="0.25">
      <c r="A111" s="62" t="s">
        <v>93</v>
      </c>
      <c r="B111" s="62" t="str">
        <f>LEFT(Таблица1[[#This Row],[Номер плавки]],7)</f>
        <v>2050121</v>
      </c>
      <c r="C111" s="62" t="s">
        <v>66</v>
      </c>
      <c r="D111" s="62" t="s">
        <v>90</v>
      </c>
      <c r="E111" s="63">
        <v>579</v>
      </c>
      <c r="F111" s="64">
        <f>(Таблица1[[#This Row],[Предел текучести, Н/мм²]]-SUMIF('Сводный отчет'!$B$7:$B$17,Таблица1[[#This Row],[Профиль / размер]],'Сводный отчет'!$F$7:$F$17))^2</f>
        <v>1828.8673102779474</v>
      </c>
      <c r="G111" s="63">
        <v>670</v>
      </c>
      <c r="H111" s="64">
        <f>(Таблица1[[#This Row],[Временное сопротивление, Н/мм²]]-SUMIF('Сводный отчет'!$B$7:$B$17,Таблица1[[#This Row],[Профиль / размер]],'Сводный отчет'!$I$7:$I$17))^2</f>
        <v>423.62529480482408</v>
      </c>
      <c r="I111" s="65">
        <f>Таблица1[[#This Row],[Временное сопротивление, Н/мм²]]/Таблица1[[#This Row],[Предел текучести, Н/мм²]]</f>
        <v>1.157167530224525</v>
      </c>
      <c r="J111" s="66">
        <f>(Таблица1[[#This Row],[σв/σт]]-SUMIF('Сводный отчет'!$B$7:$B$17,Таблица1[[#This Row],[Профиль / размер]],'Сводный отчет'!$L$7:$L$17))^2</f>
        <v>2.9096965110917993E-3</v>
      </c>
      <c r="K111" s="63">
        <v>16.2</v>
      </c>
      <c r="L111" s="64">
        <f>(Таблица1[[#This Row],[Относительное удлинение, %]]-SUMIF('Сводный отчет'!$B$7:$B$17,Таблица1[[#This Row],[Профиль / размер]],'Сводный отчет'!$O$7:$O$17))^2</f>
        <v>5.7656351804096273</v>
      </c>
      <c r="M111" s="63">
        <v>8.6</v>
      </c>
      <c r="N11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3.205444742004437</v>
      </c>
      <c r="O111" s="67">
        <v>8.9</v>
      </c>
      <c r="P11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3.2298670898631361</v>
      </c>
      <c r="Q111" s="69">
        <v>8.2000000000000003E-2</v>
      </c>
      <c r="R111" s="70">
        <f>(Таблица1[[#This Row],[fr]]-SUMIF('Сводный отчет'!$B$7:$B$17,Таблица1[[#This Row],[Профиль / размер]],'Сводный отчет'!$X$7:$X$17))^2</f>
        <v>2.1593819568428332E-6</v>
      </c>
    </row>
    <row r="112" spans="1:18" ht="11.25" customHeight="1" x14ac:dyDescent="0.25">
      <c r="A112" s="62" t="s">
        <v>93</v>
      </c>
      <c r="B112" s="62" t="str">
        <f>LEFT(Таблица1[[#This Row],[Номер плавки]],7)</f>
        <v>2050121</v>
      </c>
      <c r="C112" s="62" t="s">
        <v>66</v>
      </c>
      <c r="D112" s="62" t="s">
        <v>90</v>
      </c>
      <c r="E112" s="63">
        <v>568</v>
      </c>
      <c r="F112" s="64">
        <f>(Таблица1[[#This Row],[Предел текучести, Н/мм²]]-SUMIF('Сводный отчет'!$B$7:$B$17,Таблица1[[#This Row],[Профиль / размер]],'Сводный отчет'!$F$7:$F$17))^2</f>
        <v>1009.0316295267725</v>
      </c>
      <c r="G112" s="63">
        <v>666</v>
      </c>
      <c r="H112" s="64">
        <f>(Таблица1[[#This Row],[Временное сопротивление, Н/мм²]]-SUMIF('Сводный отчет'!$B$7:$B$17,Таблица1[[#This Row],[Профиль / размер]],'Сводный отчет'!$I$7:$I$17))^2</f>
        <v>274.96801780951864</v>
      </c>
      <c r="I112" s="65">
        <f>Таблица1[[#This Row],[Временное сопротивление, Н/мм²]]/Таблица1[[#This Row],[Предел текучести, Н/мм²]]</f>
        <v>1.1725352112676057</v>
      </c>
      <c r="J112" s="66">
        <f>(Таблица1[[#This Row],[σв/σт]]-SUMIF('Сводный отчет'!$B$7:$B$17,Таблица1[[#This Row],[Профиль / размер]],'Сводный отчет'!$L$7:$L$17))^2</f>
        <v>1.4879474386068322E-3</v>
      </c>
      <c r="K112" s="63">
        <v>17.899999999999999</v>
      </c>
      <c r="L112" s="64">
        <f>(Таблица1[[#This Row],[Относительное удлинение, %]]-SUMIF('Сводный отчет'!$B$7:$B$17,Таблица1[[#This Row],[Профиль / размер]],'Сводный отчет'!$O$7:$O$17))^2</f>
        <v>0.49164457008092138</v>
      </c>
      <c r="M112" s="63">
        <v>7.2</v>
      </c>
      <c r="N11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10.17849638519691</v>
      </c>
      <c r="O112" s="67">
        <v>7.5</v>
      </c>
      <c r="P11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10.221979765919487</v>
      </c>
      <c r="Q112" s="69">
        <v>8.6999999999999994E-2</v>
      </c>
      <c r="R112" s="70">
        <f>(Таблица1[[#This Row],[fr]]-SUMIF('Сводный отчет'!$B$7:$B$17,Таблица1[[#This Row],[Профиль / размер]],'Сводный отчет'!$X$7:$X$17))^2</f>
        <v>1.2464546276091405E-5</v>
      </c>
    </row>
    <row r="113" spans="1:18" ht="11.25" customHeight="1" x14ac:dyDescent="0.25">
      <c r="A113" s="62" t="s">
        <v>93</v>
      </c>
      <c r="B113" s="62" t="str">
        <f>LEFT(Таблица1[[#This Row],[Номер плавки]],7)</f>
        <v>2050121</v>
      </c>
      <c r="C113" s="62" t="s">
        <v>66</v>
      </c>
      <c r="D113" s="62" t="s">
        <v>90</v>
      </c>
      <c r="E113" s="63">
        <v>568</v>
      </c>
      <c r="F113" s="64">
        <f>(Таблица1[[#This Row],[Предел текучести, Н/мм²]]-SUMIF('Сводный отчет'!$B$7:$B$17,Таблица1[[#This Row],[Профиль / размер]],'Сводный отчет'!$F$7:$F$17))^2</f>
        <v>1009.0316295267725</v>
      </c>
      <c r="G113" s="63">
        <v>665</v>
      </c>
      <c r="H113" s="64">
        <f>(Таблица1[[#This Row],[Временное сопротивление, Н/мм²]]-SUMIF('Сводный отчет'!$B$7:$B$17,Таблица1[[#This Row],[Профиль / размер]],'Сводный отчет'!$I$7:$I$17))^2</f>
        <v>242.80369856069228</v>
      </c>
      <c r="I113" s="65">
        <f>Таблица1[[#This Row],[Временное сопротивление, Н/мм²]]/Таблица1[[#This Row],[Предел текучести, Н/мм²]]</f>
        <v>1.170774647887324</v>
      </c>
      <c r="J113" s="66">
        <f>(Таблица1[[#This Row],[σв/σт]]-SUMIF('Сводный отчет'!$B$7:$B$17,Таблица1[[#This Row],[Профиль / размер]],'Сводный отчет'!$L$7:$L$17))^2</f>
        <v>1.6268706901306908E-3</v>
      </c>
      <c r="K113" s="63">
        <v>16.100000000000001</v>
      </c>
      <c r="L113" s="64">
        <f>(Таблица1[[#This Row],[Относительное удлинение, %]]-SUMIF('Сводный отчет'!$B$7:$B$17,Таблица1[[#This Row],[Профиль / размер]],'Сводный отчет'!$O$7:$O$17))^2</f>
        <v>6.255869922193658</v>
      </c>
      <c r="M113" s="63">
        <v>8</v>
      </c>
      <c r="N11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5.713895446229782</v>
      </c>
      <c r="O113" s="67">
        <v>8.3000000000000007</v>
      </c>
      <c r="P11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5.7464868081729978</v>
      </c>
      <c r="Q113" s="69">
        <v>9.6000000000000002E-2</v>
      </c>
      <c r="R113" s="70">
        <f>(Таблица1[[#This Row],[fr]]-SUMIF('Сводный отчет'!$B$7:$B$17,Таблица1[[#This Row],[Профиль / размер]],'Сводный отчет'!$X$7:$X$17))^2</f>
        <v>1.5701384205073899E-4</v>
      </c>
    </row>
    <row r="114" spans="1:18" ht="11.25" customHeight="1" x14ac:dyDescent="0.25">
      <c r="A114" s="62" t="s">
        <v>94</v>
      </c>
      <c r="B114" s="62" t="str">
        <f>LEFT(Таблица1[[#This Row],[Номер плавки]],7)</f>
        <v>2060498</v>
      </c>
      <c r="C114" s="62" t="s">
        <v>8</v>
      </c>
      <c r="D114" s="62" t="s">
        <v>9</v>
      </c>
      <c r="E114" s="63">
        <v>569</v>
      </c>
      <c r="F114" s="64">
        <f>(Таблица1[[#This Row],[Предел текучести, Н/мм²]]-SUMIF('Сводный отчет'!$B$7:$B$17,Таблица1[[#This Row],[Профиль / размер]],'Сводный отчет'!$F$7:$F$17))^2</f>
        <v>140.84763260946849</v>
      </c>
      <c r="G114" s="63">
        <v>660</v>
      </c>
      <c r="H114" s="64">
        <f>(Таблица1[[#This Row],[Временное сопротивление, Н/мм²]]-SUMIF('Сводный отчет'!$B$7:$B$17,Таблица1[[#This Row],[Профиль / размер]],'Сводный отчет'!$I$7:$I$17))^2</f>
        <v>81.73752027214104</v>
      </c>
      <c r="I114" s="65">
        <f>Таблица1[[#This Row],[Временное сопротивление, Н/мм²]]/Таблица1[[#This Row],[Предел текучести, Н/мм²]]</f>
        <v>1.1599297012302285</v>
      </c>
      <c r="J114" s="66">
        <f>(Таблица1[[#This Row],[σв/σт]]-SUMIF('Сводный отчет'!$B$7:$B$17,Таблица1[[#This Row],[Профиль / размер]],'Сводный отчет'!$L$7:$L$17))^2</f>
        <v>7.5025490550628866E-5</v>
      </c>
      <c r="K114" s="63">
        <v>22.8</v>
      </c>
      <c r="L114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114" s="63">
        <v>9.5</v>
      </c>
      <c r="N11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1.5413456746173499</v>
      </c>
      <c r="O114" s="67">
        <v>9.8000000000000007</v>
      </c>
      <c r="P11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1.3307097666671142</v>
      </c>
      <c r="Q114" s="69">
        <v>6.6000000000000003E-2</v>
      </c>
      <c r="R114" s="70">
        <f>(Таблица1[[#This Row],[fr]]-SUMIF('Сводный отчет'!$B$7:$B$17,Таблица1[[#This Row],[Профиль / размер]],'Сводный отчет'!$X$7:$X$17))^2</f>
        <v>2.6770310707645485E-4</v>
      </c>
    </row>
    <row r="115" spans="1:18" ht="11.25" customHeight="1" x14ac:dyDescent="0.25">
      <c r="A115" s="62" t="s">
        <v>95</v>
      </c>
      <c r="B115" s="62" t="str">
        <f>LEFT(Таблица1[[#This Row],[Номер плавки]],7)</f>
        <v>2060498</v>
      </c>
      <c r="C115" s="62" t="s">
        <v>8</v>
      </c>
      <c r="D115" s="62" t="s">
        <v>9</v>
      </c>
      <c r="E115" s="63">
        <v>565</v>
      </c>
      <c r="F115" s="64">
        <f>(Таблица1[[#This Row],[Предел текучести, Н/мм²]]-SUMIF('Сводный отчет'!$B$7:$B$17,Таблица1[[#This Row],[Профиль / размер]],'Сводный отчет'!$F$7:$F$17))^2</f>
        <v>61.904236383053757</v>
      </c>
      <c r="G115" s="63">
        <v>654</v>
      </c>
      <c r="H115" s="64">
        <f>(Таблица1[[#This Row],[Временное сопротивление, Н/мм²]]-SUMIF('Сводный отчет'!$B$7:$B$17,Таблица1[[#This Row],[Профиль / размер]],'Сводный отчет'!$I$7:$I$17))^2</f>
        <v>9.2469542344052549</v>
      </c>
      <c r="I115" s="65">
        <f>Таблица1[[#This Row],[Временное сопротивление, Н/мм²]]/Таблица1[[#This Row],[Предел текучести, Н/мм²]]</f>
        <v>1.1575221238938054</v>
      </c>
      <c r="J115" s="66">
        <f>(Таблица1[[#This Row],[σв/σт]]-SUMIF('Сводный отчет'!$B$7:$B$17,Таблица1[[#This Row],[Профиль / размер]],'Сводный отчет'!$L$7:$L$17))^2</f>
        <v>1.2252946772953145E-4</v>
      </c>
      <c r="K115" s="63">
        <v>24.8</v>
      </c>
      <c r="L115" s="64">
        <f>(Таблица1[[#This Row],[Относительное удлинение, %]]-SUMIF('Сводный отчет'!$B$7:$B$17,Таблица1[[#This Row],[Профиль / размер]],'Сводный отчет'!$O$7:$O$17))^2</f>
        <v>2.9368761894089048</v>
      </c>
      <c r="M115" s="63">
        <v>8</v>
      </c>
      <c r="N11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115" s="67">
        <v>8.3000000000000007</v>
      </c>
      <c r="P11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115" s="69">
        <v>9.4E-2</v>
      </c>
      <c r="R115" s="70">
        <f>(Таблица1[[#This Row],[fr]]-SUMIF('Сводный отчет'!$B$7:$B$17,Таблица1[[#This Row],[Профиль / размер]],'Сводный отчет'!$X$7:$X$17))^2</f>
        <v>1.3545153474942055E-4</v>
      </c>
    </row>
    <row r="116" spans="1:18" ht="11.25" customHeight="1" x14ac:dyDescent="0.25">
      <c r="A116" s="62" t="s">
        <v>96</v>
      </c>
      <c r="B116" s="62" t="str">
        <f>LEFT(Таблица1[[#This Row],[Номер плавки]],7)</f>
        <v>2060498</v>
      </c>
      <c r="C116" s="62" t="s">
        <v>8</v>
      </c>
      <c r="D116" s="62" t="s">
        <v>9</v>
      </c>
      <c r="E116" s="63">
        <v>563</v>
      </c>
      <c r="F116" s="64">
        <f>(Таблица1[[#This Row],[Предел текучести, Н/мм²]]-SUMIF('Сводный отчет'!$B$7:$B$17,Таблица1[[#This Row],[Профиль / размер]],'Сводный отчет'!$F$7:$F$17))^2</f>
        <v>34.43253826984639</v>
      </c>
      <c r="G116" s="63">
        <v>660</v>
      </c>
      <c r="H116" s="64">
        <f>(Таблица1[[#This Row],[Временное сопротивление, Н/мм²]]-SUMIF('Сводный отчет'!$B$7:$B$17,Таблица1[[#This Row],[Профиль / размер]],'Сводный отчет'!$I$7:$I$17))^2</f>
        <v>81.73752027214104</v>
      </c>
      <c r="I116" s="65">
        <f>Таблица1[[#This Row],[Временное сопротивление, Н/мм²]]/Таблица1[[#This Row],[Предел текучести, Н/мм²]]</f>
        <v>1.1722912966252221</v>
      </c>
      <c r="J116" s="66">
        <f>(Таблица1[[#This Row],[σв/σт]]-SUMIF('Сводный отчет'!$B$7:$B$17,Таблица1[[#This Row],[Профиль / размер]],'Сводный отчет'!$L$7:$L$17))^2</f>
        <v>1.3689036422619922E-5</v>
      </c>
      <c r="K116" s="63">
        <v>20</v>
      </c>
      <c r="L116" s="64">
        <f>(Таблица1[[#This Row],[Относительное удлинение, %]]-SUMIF('Сводный отчет'!$B$7:$B$17,Таблица1[[#This Row],[Профиль / размер]],'Сводный отчет'!$O$7:$O$17))^2</f>
        <v>9.5250522900376087</v>
      </c>
      <c r="M116" s="63">
        <v>9.4</v>
      </c>
      <c r="N11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1.3030437878248939</v>
      </c>
      <c r="O116" s="67">
        <v>9.6999999999999993</v>
      </c>
      <c r="P11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1.1099969784071524</v>
      </c>
      <c r="Q116" s="69">
        <v>8.2000000000000003E-2</v>
      </c>
      <c r="R116" s="70">
        <f>(Таблица1[[#This Row],[fr]]-SUMIF('Сводный отчет'!$B$7:$B$17,Таблица1[[#This Row],[Профиль / размер]],'Сводный отчет'!$X$7:$X$17))^2</f>
        <v>1.3078003243529928E-7</v>
      </c>
    </row>
    <row r="117" spans="1:18" ht="11.25" customHeight="1" x14ac:dyDescent="0.25">
      <c r="A117" s="62" t="s">
        <v>97</v>
      </c>
      <c r="B117" s="62" t="str">
        <f>LEFT(Таблица1[[#This Row],[Номер плавки]],7)</f>
        <v>2050125</v>
      </c>
      <c r="C117" s="62" t="s">
        <v>8</v>
      </c>
      <c r="D117" s="62" t="s">
        <v>9</v>
      </c>
      <c r="E117" s="63">
        <v>587</v>
      </c>
      <c r="F117" s="64">
        <f>(Таблица1[[#This Row],[Предел текучести, Н/мм²]]-SUMIF('Сводный отчет'!$B$7:$B$17,Таблица1[[#This Row],[Профиль / размер]],'Сводный отчет'!$F$7:$F$17))^2</f>
        <v>892.09291562833482</v>
      </c>
      <c r="G117" s="63">
        <v>686</v>
      </c>
      <c r="H117" s="64">
        <f>(Таблица1[[#This Row],[Временное сопротивление, Н/мм²]]-SUMIF('Сводный отчет'!$B$7:$B$17,Таблица1[[#This Row],[Профиль / размер]],'Сводный отчет'!$I$7:$I$17))^2</f>
        <v>1227.8633064356627</v>
      </c>
      <c r="I117" s="65">
        <f>Таблица1[[#This Row],[Временное сопротивление, Н/мм²]]/Таблица1[[#This Row],[Предел текучести, Н/мм²]]</f>
        <v>1.1686541737649063</v>
      </c>
      <c r="J117" s="66">
        <f>(Таблица1[[#This Row],[σв/σт]]-SUMIF('Сводный отчет'!$B$7:$B$17,Таблица1[[#This Row],[Профиль / размер]],'Сводный отчет'!$L$7:$L$17))^2</f>
        <v>3.9371765007468853E-9</v>
      </c>
      <c r="K117" s="63">
        <v>24.4</v>
      </c>
      <c r="L117" s="64">
        <f>(Таблица1[[#This Row],[Относительное удлинение, %]]-SUMIF('Сводный отчет'!$B$7:$B$17,Таблица1[[#This Row],[Профиль / размер]],'Сводный отчет'!$O$7:$O$17))^2</f>
        <v>1.7258908644612911</v>
      </c>
      <c r="M117" s="63">
        <v>8.6</v>
      </c>
      <c r="N11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0.11662869348523913</v>
      </c>
      <c r="O117" s="67">
        <v>8.9</v>
      </c>
      <c r="P11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6.4294672327485092E-2</v>
      </c>
      <c r="Q117" s="69">
        <v>6.7000000000000004E-2</v>
      </c>
      <c r="R117" s="70">
        <f>(Таблица1[[#This Row],[fr]]-SUMIF('Сводный отчет'!$B$7:$B$17,Таблица1[[#This Row],[Профиль / размер]],'Сводный отчет'!$X$7:$X$17))^2</f>
        <v>2.3597983663620361E-4</v>
      </c>
    </row>
    <row r="118" spans="1:18" ht="11.25" customHeight="1" x14ac:dyDescent="0.25">
      <c r="A118" s="62" t="s">
        <v>98</v>
      </c>
      <c r="B118" s="62" t="str">
        <f>LEFT(Таблица1[[#This Row],[Номер плавки]],7)</f>
        <v>2050125</v>
      </c>
      <c r="C118" s="62" t="s">
        <v>8</v>
      </c>
      <c r="D118" s="62" t="s">
        <v>9</v>
      </c>
      <c r="E118" s="63">
        <v>552</v>
      </c>
      <c r="F118" s="64">
        <f>(Таблица1[[#This Row],[Предел текучести, Н/мм²]]-SUMIF('Сводный отчет'!$B$7:$B$17,Таблица1[[#This Row],[Профиль / размер]],'Сводный отчет'!$F$7:$F$17))^2</f>
        <v>26.338198647205875</v>
      </c>
      <c r="G118" s="63">
        <v>650</v>
      </c>
      <c r="H118" s="64">
        <f>(Таблица1[[#This Row],[Временное сопротивление, Н/мм²]]-SUMIF('Сводный отчет'!$B$7:$B$17,Таблица1[[#This Row],[Профиль / размер]],'Сводный отчет'!$I$7:$I$17))^2</f>
        <v>0.91991020924806155</v>
      </c>
      <c r="I118" s="65">
        <f>Таблица1[[#This Row],[Временное сопротивление, Н/мм²]]/Таблица1[[#This Row],[Предел текучести, Н/мм²]]</f>
        <v>1.1775362318840579</v>
      </c>
      <c r="J118" s="66">
        <f>(Таблица1[[#This Row],[σв/σт]]-SUMIF('Сводный отчет'!$B$7:$B$17,Таблица1[[#This Row],[Профиль / размер]],'Сводный отчет'!$L$7:$L$17))^2</f>
        <v>8.0009537264164065E-5</v>
      </c>
      <c r="K118" s="63">
        <v>23.2</v>
      </c>
      <c r="L118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118" s="63">
        <v>8.3000000000000007</v>
      </c>
      <c r="N11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1.7230331078692453E-3</v>
      </c>
      <c r="O118" s="67">
        <v>8.6</v>
      </c>
      <c r="P11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2.1563075476090966E-3</v>
      </c>
      <c r="Q118" s="69">
        <v>6.6000000000000003E-2</v>
      </c>
      <c r="R118" s="70">
        <f>(Таблица1[[#This Row],[fr]]-SUMIF('Сводный отчет'!$B$7:$B$17,Таблица1[[#This Row],[Профиль / размер]],'Сводный отчет'!$X$7:$X$17))^2</f>
        <v>2.6770310707645485E-4</v>
      </c>
    </row>
    <row r="119" spans="1:18" ht="11.25" customHeight="1" x14ac:dyDescent="0.25">
      <c r="A119" s="62" t="s">
        <v>99</v>
      </c>
      <c r="B119" s="62" t="str">
        <f>LEFT(Таблица1[[#This Row],[Номер плавки]],7)</f>
        <v>2050125</v>
      </c>
      <c r="C119" s="62" t="s">
        <v>8</v>
      </c>
      <c r="D119" s="62" t="s">
        <v>9</v>
      </c>
      <c r="E119" s="63">
        <v>553</v>
      </c>
      <c r="F119" s="64">
        <f>(Таблица1[[#This Row],[Предел текучести, Н/мм²]]-SUMIF('Сводный отчет'!$B$7:$B$17,Таблица1[[#This Row],[Профиль / размер]],'Сводный отчет'!$F$7:$F$17))^2</f>
        <v>17.074047703809558</v>
      </c>
      <c r="G119" s="63">
        <v>650</v>
      </c>
      <c r="H119" s="64">
        <f>(Таблица1[[#This Row],[Временное сопротивление, Н/мм²]]-SUMIF('Сводный отчет'!$B$7:$B$17,Таблица1[[#This Row],[Профиль / размер]],'Сводный отчет'!$I$7:$I$17))^2</f>
        <v>0.91991020924806155</v>
      </c>
      <c r="I119" s="65">
        <f>Таблица1[[#This Row],[Временное сопротивление, Н/мм²]]/Таблица1[[#This Row],[Предел текучести, Н/мм²]]</f>
        <v>1.1754068716094033</v>
      </c>
      <c r="J119" s="66">
        <f>(Таблица1[[#This Row],[σв/σт]]-SUMIF('Сводный отчет'!$B$7:$B$17,Таблица1[[#This Row],[Профиль / размер]],'Сводный отчет'!$L$7:$L$17))^2</f>
        <v>4.6450287395613286E-5</v>
      </c>
      <c r="K119" s="63">
        <v>23.8</v>
      </c>
      <c r="L119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119" s="63">
        <v>8.4</v>
      </c>
      <c r="N11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119" s="67">
        <v>8.6999999999999993</v>
      </c>
      <c r="P11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119" s="69">
        <v>6.7000000000000004E-2</v>
      </c>
      <c r="R119" s="70">
        <f>(Таблица1[[#This Row],[fr]]-SUMIF('Сводный отчет'!$B$7:$B$17,Таблица1[[#This Row],[Профиль / размер]],'Сводный отчет'!$X$7:$X$17))^2</f>
        <v>2.3597983663620361E-4</v>
      </c>
    </row>
    <row r="120" spans="1:18" ht="11.25" customHeight="1" x14ac:dyDescent="0.25">
      <c r="A120" s="62" t="s">
        <v>100</v>
      </c>
      <c r="B120" s="62" t="str">
        <f>LEFT(Таблица1[[#This Row],[Номер плавки]],7)</f>
        <v>2050126</v>
      </c>
      <c r="C120" s="62" t="s">
        <v>8</v>
      </c>
      <c r="D120" s="62" t="s">
        <v>9</v>
      </c>
      <c r="E120" s="63">
        <v>569</v>
      </c>
      <c r="F120" s="64">
        <f>(Таблица1[[#This Row],[Предел текучести, Н/мм²]]-SUMIF('Сводный отчет'!$B$7:$B$17,Таблица1[[#This Row],[Профиль / размер]],'Сводный отчет'!$F$7:$F$17))^2</f>
        <v>140.84763260946849</v>
      </c>
      <c r="G120" s="63">
        <v>661</v>
      </c>
      <c r="H120" s="64">
        <f>(Таблица1[[#This Row],[Временное сопротивление, Н/мм²]]-SUMIF('Сводный отчет'!$B$7:$B$17,Таблица1[[#This Row],[Профиль / размер]],'Сводный отчет'!$I$7:$I$17))^2</f>
        <v>100.81928127843034</v>
      </c>
      <c r="I120" s="65">
        <f>Таблица1[[#This Row],[Временное сопротивление, Н/мм²]]/Таблица1[[#This Row],[Предел текучести, Н/мм²]]</f>
        <v>1.1616871704745166</v>
      </c>
      <c r="J120" s="66">
        <f>(Таблица1[[#This Row],[σв/σт]]-SUMIF('Сводный отчет'!$B$7:$B$17,Таблица1[[#This Row],[Профиль / размер]],'Сводный отчет'!$L$7:$L$17))^2</f>
        <v>4.7668755969610145E-5</v>
      </c>
      <c r="K120" s="63">
        <v>25.8</v>
      </c>
      <c r="L120" s="64">
        <f>(Таблица1[[#This Row],[Относительное удлинение, %]]-SUMIF('Сводный отчет'!$B$7:$B$17,Таблица1[[#This Row],[Профиль / размер]],'Сводный отчет'!$O$7:$O$17))^2</f>
        <v>7.3643395017779261</v>
      </c>
      <c r="M120" s="63">
        <v>8.6</v>
      </c>
      <c r="N12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0.11662869348523913</v>
      </c>
      <c r="O120" s="67">
        <v>8.9</v>
      </c>
      <c r="P12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6.4294672327485092E-2</v>
      </c>
      <c r="Q120" s="69">
        <v>6.8000000000000005E-2</v>
      </c>
      <c r="R120" s="70">
        <f>(Таблица1[[#This Row],[fr]]-SUMIF('Сводный отчет'!$B$7:$B$17,Таблица1[[#This Row],[Профиль / размер]],'Сводный отчет'!$X$7:$X$17))^2</f>
        <v>2.0625656619595239E-4</v>
      </c>
    </row>
    <row r="121" spans="1:18" ht="11.25" customHeight="1" x14ac:dyDescent="0.25">
      <c r="A121" s="62" t="s">
        <v>101</v>
      </c>
      <c r="B121" s="62" t="str">
        <f>LEFT(Таблица1[[#This Row],[Номер плавки]],7)</f>
        <v>2050126</v>
      </c>
      <c r="C121" s="62" t="s">
        <v>8</v>
      </c>
      <c r="D121" s="62" t="s">
        <v>9</v>
      </c>
      <c r="E121" s="63">
        <v>557</v>
      </c>
      <c r="F121" s="64">
        <f>(Таблица1[[#This Row],[Предел текучести, Н/мм²]]-SUMIF('Сводный отчет'!$B$7:$B$17,Таблица1[[#This Row],[Профиль / размер]],'Сводный отчет'!$F$7:$F$17))^2</f>
        <v>1.7443930224291002E-2</v>
      </c>
      <c r="G121" s="63">
        <v>652</v>
      </c>
      <c r="H121" s="64">
        <f>(Таблица1[[#This Row],[Временное сопротивление, Н/мм²]]-SUMIF('Сводный отчет'!$B$7:$B$17,Таблица1[[#This Row],[Профиль / размер]],'Сводный отчет'!$I$7:$I$17))^2</f>
        <v>1.0834322218266579</v>
      </c>
      <c r="I121" s="65">
        <f>Таблица1[[#This Row],[Временное сопротивление, Н/мм²]]/Таблица1[[#This Row],[Предел текучести, Н/мм²]]</f>
        <v>1.1705565529622981</v>
      </c>
      <c r="J121" s="66">
        <f>(Таблица1[[#This Row],[σв/σт]]-SUMIF('Сводный отчет'!$B$7:$B$17,Таблица1[[#This Row],[Профиль / размер]],'Сводный отчет'!$L$7:$L$17))^2</f>
        <v>3.8617206738934569E-6</v>
      </c>
      <c r="K121" s="63">
        <v>23</v>
      </c>
      <c r="L121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121" s="63">
        <v>8.8000000000000007</v>
      </c>
      <c r="N12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121" s="67">
        <v>9.1</v>
      </c>
      <c r="P12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121" s="69">
        <v>7.1999999999999995E-2</v>
      </c>
      <c r="R121" s="70">
        <f>(Таблица1[[#This Row],[fr]]-SUMIF('Сводный отчет'!$B$7:$B$17,Таблица1[[#This Row],[Профиль / размер]],'Сводный отчет'!$X$7:$X$17))^2</f>
        <v>1.073634844349477E-4</v>
      </c>
    </row>
    <row r="122" spans="1:18" ht="11.25" customHeight="1" x14ac:dyDescent="0.25">
      <c r="A122" s="62" t="s">
        <v>102</v>
      </c>
      <c r="B122" s="62" t="str">
        <f>LEFT(Таблица1[[#This Row],[Номер плавки]],7)</f>
        <v>2050127</v>
      </c>
      <c r="C122" s="62" t="s">
        <v>8</v>
      </c>
      <c r="D122" s="62" t="s">
        <v>9</v>
      </c>
      <c r="E122" s="63">
        <v>566</v>
      </c>
      <c r="F122" s="64">
        <f>(Таблица1[[#This Row],[Предел текучести, Н/мм²]]-SUMIF('Сводный отчет'!$B$7:$B$17,Таблица1[[#This Row],[Профиль / размер]],'Сводный отчет'!$F$7:$F$17))^2</f>
        <v>78.64008543965744</v>
      </c>
      <c r="G122" s="63">
        <v>659</v>
      </c>
      <c r="H122" s="64">
        <f>(Таблица1[[#This Row],[Временное сопротивление, Н/мм²]]-SUMIF('Сводный отчет'!$B$7:$B$17,Таблица1[[#This Row],[Профиль / размер]],'Сводный отчет'!$I$7:$I$17))^2</f>
        <v>64.655759265851742</v>
      </c>
      <c r="I122" s="65">
        <f>Таблица1[[#This Row],[Временное сопротивление, Н/мм²]]/Таблица1[[#This Row],[Предел текучести, Н/мм²]]</f>
        <v>1.1643109540636043</v>
      </c>
      <c r="J122" s="66">
        <f>(Таблица1[[#This Row],[σв/σт]]-SUMIF('Сводный отчет'!$B$7:$B$17,Таблица1[[#This Row],[Профиль / размер]],'Сводный отчет'!$L$7:$L$17))^2</f>
        <v>1.8322447195225944E-5</v>
      </c>
      <c r="K122" s="63">
        <v>22.2</v>
      </c>
      <c r="L122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122" s="63">
        <v>8.9</v>
      </c>
      <c r="N12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0.41153435386261</v>
      </c>
      <c r="O122" s="67">
        <v>9.1999999999999993</v>
      </c>
      <c r="P12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0.30643303710735997</v>
      </c>
      <c r="Q122" s="69">
        <v>6.8000000000000005E-2</v>
      </c>
      <c r="R122" s="70">
        <f>(Таблица1[[#This Row],[fr]]-SUMIF('Сводный отчет'!$B$7:$B$17,Таблица1[[#This Row],[Профиль / размер]],'Сводный отчет'!$X$7:$X$17))^2</f>
        <v>2.0625656619595239E-4</v>
      </c>
    </row>
    <row r="123" spans="1:18" ht="11.25" customHeight="1" x14ac:dyDescent="0.25">
      <c r="A123" s="62" t="s">
        <v>103</v>
      </c>
      <c r="B123" s="62" t="str">
        <f>LEFT(Таблица1[[#This Row],[Номер плавки]],7)</f>
        <v>2050127</v>
      </c>
      <c r="C123" s="62" t="s">
        <v>8</v>
      </c>
      <c r="D123" s="62" t="s">
        <v>9</v>
      </c>
      <c r="E123" s="63">
        <v>540</v>
      </c>
      <c r="F123" s="64">
        <f>(Таблица1[[#This Row],[Предел текучести, Н/мм²]]-SUMIF('Сводный отчет'!$B$7:$B$17,Таблица1[[#This Row],[Профиль / размер]],'Сводный отчет'!$F$7:$F$17))^2</f>
        <v>293.5080099679617</v>
      </c>
      <c r="G123" s="63">
        <v>635</v>
      </c>
      <c r="H123" s="64">
        <f>(Таблица1[[#This Row],[Временное сопротивление, Н/мм²]]-SUMIF('Сводный отчет'!$B$7:$B$17,Таблица1[[#This Row],[Профиль / размер]],'Сводный отчет'!$I$7:$I$17))^2</f>
        <v>254.69349511490859</v>
      </c>
      <c r="I123" s="65">
        <f>Таблица1[[#This Row],[Временное сопротивление, Н/мм²]]/Таблица1[[#This Row],[Предел текучести, Н/мм²]]</f>
        <v>1.1759259259259258</v>
      </c>
      <c r="J123" s="66">
        <f>(Таблица1[[#This Row],[σв/σт]]-SUMIF('Сводный отчет'!$B$7:$B$17,Таблица1[[#This Row],[Профиль / размер]],'Сводный отчет'!$L$7:$L$17))^2</f>
        <v>5.3794876831574958E-5</v>
      </c>
      <c r="K123" s="63">
        <v>24.8</v>
      </c>
      <c r="L123" s="64">
        <f>(Таблица1[[#This Row],[Относительное удлинение, %]]-SUMIF('Сводный отчет'!$B$7:$B$17,Таблица1[[#This Row],[Профиль / размер]],'Сводный отчет'!$O$7:$O$17))^2</f>
        <v>2.9368761894089048</v>
      </c>
      <c r="M123" s="63">
        <v>9</v>
      </c>
      <c r="N12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0.54983624065506631</v>
      </c>
      <c r="O123" s="67">
        <v>9.3000000000000007</v>
      </c>
      <c r="P12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0.42714582536732032</v>
      </c>
      <c r="Q123" s="69">
        <v>7.8E-2</v>
      </c>
      <c r="R123" s="70">
        <f>(Таблица1[[#This Row],[fr]]-SUMIF('Сводный отчет'!$B$7:$B$17,Таблица1[[#This Row],[Профиль / размер]],'Сводный отчет'!$X$7:$X$17))^2</f>
        <v>1.902386179344022E-5</v>
      </c>
    </row>
    <row r="124" spans="1:18" ht="11.25" customHeight="1" x14ac:dyDescent="0.25">
      <c r="A124" s="62" t="s">
        <v>104</v>
      </c>
      <c r="B124" s="62" t="str">
        <f>LEFT(Таблица1[[#This Row],[Номер плавки]],7)</f>
        <v>2050127</v>
      </c>
      <c r="C124" s="62" t="s">
        <v>8</v>
      </c>
      <c r="D124" s="62" t="s">
        <v>9</v>
      </c>
      <c r="E124" s="63">
        <v>538</v>
      </c>
      <c r="F124" s="64">
        <f>(Таблица1[[#This Row],[Предел текучести, Н/мм²]]-SUMIF('Сводный отчет'!$B$7:$B$17,Таблица1[[#This Row],[Профиль / размер]],'Сводный отчет'!$F$7:$F$17))^2</f>
        <v>366.03631185475433</v>
      </c>
      <c r="G124" s="63">
        <v>632</v>
      </c>
      <c r="H124" s="64">
        <f>(Таблица1[[#This Row],[Временное сопротивление, Н/мм²]]-SUMIF('Сводный отчет'!$B$7:$B$17,Таблица1[[#This Row],[Профиль / размер]],'Сводный отчет'!$I$7:$I$17))^2</f>
        <v>359.44821209604072</v>
      </c>
      <c r="I124" s="65">
        <f>Таблица1[[#This Row],[Временное сопротивление, Н/мм²]]/Таблица1[[#This Row],[Предел текучести, Н/мм²]]</f>
        <v>1.1747211895910781</v>
      </c>
      <c r="J124" s="66">
        <f>(Таблица1[[#This Row],[σв/σт]]-SUMIF('Сводный отчет'!$B$7:$B$17,Таблица1[[#This Row],[Профиль / размер]],'Сводный отчет'!$L$7:$L$17))^2</f>
        <v>3.7573991376254019E-5</v>
      </c>
      <c r="K124" s="63">
        <v>24.6</v>
      </c>
      <c r="L124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124" s="63">
        <v>9.6</v>
      </c>
      <c r="N12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1.7996475614098058</v>
      </c>
      <c r="O124" s="67">
        <v>9.9</v>
      </c>
      <c r="P12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1.5714225549270719</v>
      </c>
      <c r="Q124" s="69">
        <v>7.5999999999999998E-2</v>
      </c>
      <c r="R124" s="70">
        <f>(Таблица1[[#This Row],[fr]]-SUMIF('Сводный отчет'!$B$7:$B$17,Таблица1[[#This Row],[Профиль / размер]],'Сводный отчет'!$X$7:$X$17))^2</f>
        <v>4.0470402673942703E-5</v>
      </c>
    </row>
    <row r="125" spans="1:18" ht="11.25" customHeight="1" x14ac:dyDescent="0.25">
      <c r="A125" s="62" t="s">
        <v>105</v>
      </c>
      <c r="B125" s="62" t="str">
        <f>LEFT(Таблица1[[#This Row],[Номер плавки]],7)</f>
        <v>2050128</v>
      </c>
      <c r="C125" s="62" t="s">
        <v>8</v>
      </c>
      <c r="D125" s="62" t="s">
        <v>9</v>
      </c>
      <c r="E125" s="63">
        <v>571</v>
      </c>
      <c r="F125" s="64">
        <f>(Таблица1[[#This Row],[Предел текучести, Н/мм²]]-SUMIF('Сводный отчет'!$B$7:$B$17,Таблица1[[#This Row],[Профиль / размер]],'Сводный отчет'!$F$7:$F$17))^2</f>
        <v>192.31933072267586</v>
      </c>
      <c r="G125" s="63">
        <v>671</v>
      </c>
      <c r="H125" s="64">
        <f>(Таблица1[[#This Row],[Временное сопротивление, Н/мм²]]-SUMIF('Сводный отчет'!$B$7:$B$17,Таблица1[[#This Row],[Профиль / размер]],'Сводный отчет'!$I$7:$I$17))^2</f>
        <v>401.63689134132335</v>
      </c>
      <c r="I125" s="65">
        <f>Таблица1[[#This Row],[Временное сопротивление, Н/мм²]]/Таблица1[[#This Row],[Предел текучести, Н/мм²]]</f>
        <v>1.1751313485113835</v>
      </c>
      <c r="J125" s="66">
        <f>(Таблица1[[#This Row],[σв/σт]]-SUMIF('Сводный отчет'!$B$7:$B$17,Таблица1[[#This Row],[Профиль / размер]],'Сводный отчет'!$L$7:$L$17))^2</f>
        <v>4.2770575459028701E-5</v>
      </c>
      <c r="K125" s="63">
        <v>21.6</v>
      </c>
      <c r="L125" s="64">
        <f>(Таблица1[[#This Row],[Относительное удлинение, %]]-SUMIF('Сводный отчет'!$B$7:$B$17,Таблица1[[#This Row],[Профиль / размер]],'Сводный отчет'!$O$7:$O$17))^2</f>
        <v>2.2089935898280362</v>
      </c>
      <c r="M125" s="63">
        <v>9.8000000000000007</v>
      </c>
      <c r="N12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2.3762513349947221</v>
      </c>
      <c r="O125" s="67">
        <v>10.1</v>
      </c>
      <c r="P12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2.1128481314469871</v>
      </c>
      <c r="Q125" s="69">
        <v>7.2999999999999995E-2</v>
      </c>
      <c r="R125" s="70">
        <f>(Таблица1[[#This Row],[fr]]-SUMIF('Сводный отчет'!$B$7:$B$17,Таблица1[[#This Row],[Профиль / размер]],'Сводный отчет'!$X$7:$X$17))^2</f>
        <v>8.7640213994696456E-5</v>
      </c>
    </row>
    <row r="126" spans="1:18" ht="11.25" customHeight="1" x14ac:dyDescent="0.25">
      <c r="A126" s="62" t="s">
        <v>106</v>
      </c>
      <c r="B126" s="62" t="str">
        <f>LEFT(Таблица1[[#This Row],[Номер плавки]],7)</f>
        <v>2050128</v>
      </c>
      <c r="C126" s="62" t="s">
        <v>8</v>
      </c>
      <c r="D126" s="62" t="s">
        <v>9</v>
      </c>
      <c r="E126" s="63">
        <v>562</v>
      </c>
      <c r="F126" s="64">
        <f>(Таблица1[[#This Row],[Предел текучести, Н/мм²]]-SUMIF('Сводный отчет'!$B$7:$B$17,Таблица1[[#This Row],[Профиль / размер]],'Сводный отчет'!$F$7:$F$17))^2</f>
        <v>23.69668921324271</v>
      </c>
      <c r="G126" s="63">
        <v>653</v>
      </c>
      <c r="H126" s="64">
        <f>(Таблица1[[#This Row],[Временное сопротивление, Н/мм²]]-SUMIF('Сводный отчет'!$B$7:$B$17,Таблица1[[#This Row],[Профиль / размер]],'Сводный отчет'!$I$7:$I$17))^2</f>
        <v>4.1651932281159558</v>
      </c>
      <c r="I126" s="65">
        <f>Таблица1[[#This Row],[Временное сопротивление, Н/мм²]]/Таблица1[[#This Row],[Предел текучести, Н/мм²]]</f>
        <v>1.1619217081850535</v>
      </c>
      <c r="J126" s="66">
        <f>(Таблица1[[#This Row],[σв/σт]]-SUMIF('Сводный отчет'!$B$7:$B$17,Таблица1[[#This Row],[Профиль / размер]],'Сводный отчет'!$L$7:$L$17))^2</f>
        <v>4.4485146945118717E-5</v>
      </c>
      <c r="K126" s="63">
        <v>24.8</v>
      </c>
      <c r="L126" s="64">
        <f>(Таблица1[[#This Row],[Относительное удлинение, %]]-SUMIF('Сводный отчет'!$B$7:$B$17,Таблица1[[#This Row],[Профиль / размер]],'Сводный отчет'!$O$7:$O$17))^2</f>
        <v>2.9368761894089048</v>
      </c>
      <c r="M126" s="63">
        <v>9.6999999999999993</v>
      </c>
      <c r="N12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2.0779494482022614</v>
      </c>
      <c r="O126" s="67">
        <v>10</v>
      </c>
      <c r="P12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1.8321353431870298</v>
      </c>
      <c r="Q126" s="69">
        <v>6.5000000000000002E-2</v>
      </c>
      <c r="R126" s="70">
        <f>(Таблица1[[#This Row],[fr]]-SUMIF('Сводный отчет'!$B$7:$B$17,Таблица1[[#This Row],[Профиль / размер]],'Сводный отчет'!$X$7:$X$17))^2</f>
        <v>3.0142637751670614E-4</v>
      </c>
    </row>
    <row r="127" spans="1:18" ht="11.25" customHeight="1" x14ac:dyDescent="0.25">
      <c r="A127" s="62" t="s">
        <v>107</v>
      </c>
      <c r="B127" s="62" t="str">
        <f>LEFT(Таблица1[[#This Row],[Номер плавки]],7)</f>
        <v>2050128</v>
      </c>
      <c r="C127" s="62" t="s">
        <v>8</v>
      </c>
      <c r="D127" s="62" t="s">
        <v>9</v>
      </c>
      <c r="E127" s="63">
        <v>588</v>
      </c>
      <c r="F127" s="64">
        <f>(Таблица1[[#This Row],[Предел текучести, Н/мм²]]-SUMIF('Сводный отчет'!$B$7:$B$17,Таблица1[[#This Row],[Профиль / размер]],'Сводный отчет'!$F$7:$F$17))^2</f>
        <v>952.82876468493851</v>
      </c>
      <c r="G127" s="63">
        <v>689</v>
      </c>
      <c r="H127" s="64">
        <f>(Таблица1[[#This Row],[Временное сопротивление, Н/мм²]]-SUMIF('Сводный отчет'!$B$7:$B$17,Таблица1[[#This Row],[Профиль / размер]],'Сводный отчет'!$I$7:$I$17))^2</f>
        <v>1447.1085894545306</v>
      </c>
      <c r="I127" s="65">
        <f>Таблица1[[#This Row],[Временное сопротивление, Н/мм²]]/Таблица1[[#This Row],[Предел текучести, Н/мм²]]</f>
        <v>1.1717687074829932</v>
      </c>
      <c r="J127" s="66">
        <f>(Таблица1[[#This Row],[σв/σт]]-SUMIF('Сводный отчет'!$B$7:$B$17,Таблица1[[#This Row],[Профиль / размер]],'Сводный отчет'!$L$7:$L$17))^2</f>
        <v>1.0095112280063025E-5</v>
      </c>
      <c r="K127" s="63">
        <v>22.4</v>
      </c>
      <c r="L127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127" s="63">
        <v>9.9</v>
      </c>
      <c r="N12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2.6945532217871779</v>
      </c>
      <c r="O127" s="67">
        <v>10.199999999999999</v>
      </c>
      <c r="P12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2.4135609197069448</v>
      </c>
      <c r="Q127" s="69">
        <v>0.09</v>
      </c>
      <c r="R127" s="70">
        <f>(Таблица1[[#This Row],[fr]]-SUMIF('Сводный отчет'!$B$7:$B$17,Таблица1[[#This Row],[Профиль / размер]],'Сводный отчет'!$X$7:$X$17))^2</f>
        <v>5.8344616510425416E-5</v>
      </c>
    </row>
    <row r="128" spans="1:18" ht="11.25" customHeight="1" x14ac:dyDescent="0.25">
      <c r="A128" s="62" t="s">
        <v>108</v>
      </c>
      <c r="B128" s="62" t="str">
        <f>LEFT(Таблица1[[#This Row],[Номер плавки]],7)</f>
        <v>2050130</v>
      </c>
      <c r="C128" s="62" t="s">
        <v>8</v>
      </c>
      <c r="D128" s="62" t="s">
        <v>9</v>
      </c>
      <c r="E128" s="63">
        <v>565</v>
      </c>
      <c r="F128" s="64">
        <f>(Таблица1[[#This Row],[Предел текучести, Н/мм²]]-SUMIF('Сводный отчет'!$B$7:$B$17,Таблица1[[#This Row],[Профиль / размер]],'Сводный отчет'!$F$7:$F$17))^2</f>
        <v>61.904236383053757</v>
      </c>
      <c r="G128" s="63">
        <v>666</v>
      </c>
      <c r="H128" s="64">
        <f>(Таблица1[[#This Row],[Временное сопротивление, Н/мм²]]-SUMIF('Сводный отчет'!$B$7:$B$17,Таблица1[[#This Row],[Профиль / размер]],'Сводный отчет'!$I$7:$I$17))^2</f>
        <v>226.22808630987683</v>
      </c>
      <c r="I128" s="65">
        <f>Таблица1[[#This Row],[Временное сопротивление, Н/мм²]]/Таблица1[[#This Row],[Предел текучести, Н/мм²]]</f>
        <v>1.1787610619469027</v>
      </c>
      <c r="J128" s="66">
        <f>(Таблица1[[#This Row],[σв/σт]]-SUMIF('Сводный отчет'!$B$7:$B$17,Таблица1[[#This Row],[Профиль / размер]],'Сводный отчет'!$L$7:$L$17))^2</f>
        <v>1.034214781938596E-4</v>
      </c>
      <c r="K128" s="63">
        <v>23.8</v>
      </c>
      <c r="L128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128" s="63">
        <v>8.6999999999999993</v>
      </c>
      <c r="N12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0.19493058027769547</v>
      </c>
      <c r="O128" s="67">
        <v>9</v>
      </c>
      <c r="P12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0.12500746058744353</v>
      </c>
      <c r="Q128" s="69">
        <v>6.9000000000000006E-2</v>
      </c>
      <c r="R128" s="70">
        <f>(Таблица1[[#This Row],[fr]]-SUMIF('Сводный отчет'!$B$7:$B$17,Таблица1[[#This Row],[Профиль / размер]],'Сводный отчет'!$X$7:$X$17))^2</f>
        <v>1.7853329575570113E-4</v>
      </c>
    </row>
    <row r="129" spans="1:18" ht="11.25" customHeight="1" x14ac:dyDescent="0.25">
      <c r="A129" s="62" t="s">
        <v>109</v>
      </c>
      <c r="B129" s="62" t="str">
        <f>LEFT(Таблица1[[#This Row],[Номер плавки]],7)</f>
        <v>2050130</v>
      </c>
      <c r="C129" s="62" t="s">
        <v>8</v>
      </c>
      <c r="D129" s="62" t="s">
        <v>9</v>
      </c>
      <c r="E129" s="63">
        <v>562</v>
      </c>
      <c r="F129" s="64">
        <f>(Таблица1[[#This Row],[Предел текучести, Н/мм²]]-SUMIF('Сводный отчет'!$B$7:$B$17,Таблица1[[#This Row],[Профиль / размер]],'Сводный отчет'!$F$7:$F$17))^2</f>
        <v>23.69668921324271</v>
      </c>
      <c r="G129" s="63">
        <v>659</v>
      </c>
      <c r="H129" s="64">
        <f>(Таблица1[[#This Row],[Временное сопротивление, Н/мм²]]-SUMIF('Сводный отчет'!$B$7:$B$17,Таблица1[[#This Row],[Профиль / размер]],'Сводный отчет'!$I$7:$I$17))^2</f>
        <v>64.655759265851742</v>
      </c>
      <c r="I129" s="65">
        <f>Таблица1[[#This Row],[Временное сопротивление, Н/мм²]]/Таблица1[[#This Row],[Предел текучести, Н/мм²]]</f>
        <v>1.1725978647686832</v>
      </c>
      <c r="J129" s="66">
        <f>(Таблица1[[#This Row],[σв/σт]]-SUMIF('Сводный отчет'!$B$7:$B$17,Таблица1[[#This Row],[Профиль / размер]],'Сводный отчет'!$L$7:$L$17))^2</f>
        <v>1.6051544870999095E-5</v>
      </c>
      <c r="K129" s="63">
        <v>22.2</v>
      </c>
      <c r="L129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129" s="63">
        <v>9.5</v>
      </c>
      <c r="N12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1.5413456746173499</v>
      </c>
      <c r="O129" s="67">
        <v>9.8000000000000007</v>
      </c>
      <c r="P12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1.3307097666671142</v>
      </c>
      <c r="Q129" s="69">
        <v>7.8E-2</v>
      </c>
      <c r="R129" s="70">
        <f>(Таблица1[[#This Row],[fr]]-SUMIF('Сводный отчет'!$B$7:$B$17,Таблица1[[#This Row],[Профиль / размер]],'Сводный отчет'!$X$7:$X$17))^2</f>
        <v>1.902386179344022E-5</v>
      </c>
    </row>
    <row r="130" spans="1:18" ht="11.25" customHeight="1" x14ac:dyDescent="0.25">
      <c r="A130" s="62" t="s">
        <v>110</v>
      </c>
      <c r="B130" s="62" t="str">
        <f>LEFT(Таблица1[[#This Row],[Номер плавки]],7)</f>
        <v>2050130</v>
      </c>
      <c r="C130" s="62" t="s">
        <v>8</v>
      </c>
      <c r="D130" s="62" t="s">
        <v>9</v>
      </c>
      <c r="E130" s="63">
        <v>595</v>
      </c>
      <c r="F130" s="64">
        <f>(Таблица1[[#This Row],[Предел текучести, Н/мм²]]-SUMIF('Сводный отчет'!$B$7:$B$17,Таблица1[[#This Row],[Профиль / размер]],'Сводный отчет'!$F$7:$F$17))^2</f>
        <v>1433.9797080811643</v>
      </c>
      <c r="G130" s="63">
        <v>689</v>
      </c>
      <c r="H130" s="64">
        <f>(Таблица1[[#This Row],[Временное сопротивление, Н/мм²]]-SUMIF('Сводный отчет'!$B$7:$B$17,Таблица1[[#This Row],[Профиль / размер]],'Сводный отчет'!$I$7:$I$17))^2</f>
        <v>1447.1085894545306</v>
      </c>
      <c r="I130" s="65">
        <f>Таблица1[[#This Row],[Временное сопротивление, Н/мм²]]/Таблица1[[#This Row],[Предел текучести, Н/мм²]]</f>
        <v>1.157983193277311</v>
      </c>
      <c r="J130" s="66">
        <f>(Таблица1[[#This Row],[σв/σт]]-SUMIF('Сводный отчет'!$B$7:$B$17,Таблица1[[#This Row],[Профиль / размер]],'Сводный отчет'!$L$7:$L$17))^2</f>
        <v>1.1253461933483865E-4</v>
      </c>
      <c r="K130" s="63">
        <v>21.8</v>
      </c>
      <c r="L130" s="64">
        <f>(Таблица1[[#This Row],[Относительное удлинение, %]]-SUMIF('Сводный отчет'!$B$7:$B$17,Таблица1[[#This Row],[Профиль / размер]],'Сводный отчет'!$O$7:$O$17))^2</f>
        <v>1.6544862523018427</v>
      </c>
      <c r="M130" s="63">
        <v>8.1</v>
      </c>
      <c r="N13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2.5119259522955843E-2</v>
      </c>
      <c r="O130" s="67">
        <v>8.4</v>
      </c>
      <c r="P13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6.0730731027691658E-2</v>
      </c>
      <c r="Q130" s="69">
        <v>8.2000000000000003E-2</v>
      </c>
      <c r="R130" s="70">
        <f>(Таблица1[[#This Row],[fr]]-SUMIF('Сводный отчет'!$B$7:$B$17,Таблица1[[#This Row],[Профиль / размер]],'Сводный отчет'!$X$7:$X$17))^2</f>
        <v>1.3078003243529928E-7</v>
      </c>
    </row>
    <row r="131" spans="1:18" ht="11.25" customHeight="1" x14ac:dyDescent="0.25">
      <c r="A131" s="62" t="s">
        <v>111</v>
      </c>
      <c r="B131" s="62" t="str">
        <f>LEFT(Таблица1[[#This Row],[Номер плавки]],7)</f>
        <v>2050131</v>
      </c>
      <c r="C131" s="62" t="s">
        <v>8</v>
      </c>
      <c r="D131" s="62" t="s">
        <v>9</v>
      </c>
      <c r="E131" s="63">
        <v>557</v>
      </c>
      <c r="F131" s="64">
        <f>(Таблица1[[#This Row],[Предел текучести, Н/мм²]]-SUMIF('Сводный отчет'!$B$7:$B$17,Таблица1[[#This Row],[Профиль / размер]],'Сводный отчет'!$F$7:$F$17))^2</f>
        <v>1.7443930224291002E-2</v>
      </c>
      <c r="G131" s="63">
        <v>653</v>
      </c>
      <c r="H131" s="64">
        <f>(Таблица1[[#This Row],[Временное сопротивление, Н/мм²]]-SUMIF('Сводный отчет'!$B$7:$B$17,Таблица1[[#This Row],[Профиль / размер]],'Сводный отчет'!$I$7:$I$17))^2</f>
        <v>4.1651932281159558</v>
      </c>
      <c r="I131" s="65">
        <f>Таблица1[[#This Row],[Временное сопротивление, Н/мм²]]/Таблица1[[#This Row],[Предел текучести, Н/мм²]]</f>
        <v>1.1723518850987433</v>
      </c>
      <c r="J131" s="66">
        <f>(Таблица1[[#This Row],[σв/σт]]-SUMIF('Сводный отчет'!$B$7:$B$17,Таблица1[[#This Row],[Профиль / размер]],'Сводный отчет'!$L$7:$L$17))^2</f>
        <v>1.4141046310689603E-5</v>
      </c>
      <c r="K131" s="63">
        <v>25.2</v>
      </c>
      <c r="L131" s="64">
        <f>(Таблица1[[#This Row],[Относительное удлинение, %]]-SUMIF('Сводный отчет'!$B$7:$B$17,Таблица1[[#This Row],[Профиль / размер]],'Сводный отчет'!$O$7:$O$17))^2</f>
        <v>4.4678615143565077</v>
      </c>
      <c r="M131" s="63">
        <v>8.5</v>
      </c>
      <c r="N13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131" s="67">
        <v>8.8000000000000007</v>
      </c>
      <c r="P13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131" s="69">
        <v>6.9000000000000006E-2</v>
      </c>
      <c r="R131" s="70">
        <f>(Таблица1[[#This Row],[fr]]-SUMIF('Сводный отчет'!$B$7:$B$17,Таблица1[[#This Row],[Профиль / размер]],'Сводный отчет'!$X$7:$X$17))^2</f>
        <v>1.7853329575570113E-4</v>
      </c>
    </row>
    <row r="132" spans="1:18" ht="11.25" customHeight="1" x14ac:dyDescent="0.25">
      <c r="A132" s="62" t="s">
        <v>112</v>
      </c>
      <c r="B132" s="62" t="str">
        <f>LEFT(Таблица1[[#This Row],[Номер плавки]],7)</f>
        <v>2050132</v>
      </c>
      <c r="C132" s="62" t="s">
        <v>8</v>
      </c>
      <c r="D132" s="62" t="s">
        <v>9</v>
      </c>
      <c r="E132" s="63">
        <v>564</v>
      </c>
      <c r="F132" s="64">
        <f>(Таблица1[[#This Row],[Предел текучести, Н/мм²]]-SUMIF('Сводный отчет'!$B$7:$B$17,Таблица1[[#This Row],[Профиль / размер]],'Сводный отчет'!$F$7:$F$17))^2</f>
        <v>47.168387326450073</v>
      </c>
      <c r="G132" s="63">
        <v>658</v>
      </c>
      <c r="H132" s="64">
        <f>(Таблица1[[#This Row],[Временное сопротивление, Н/мм²]]-SUMIF('Сводный отчет'!$B$7:$B$17,Таблица1[[#This Row],[Профиль / размер]],'Сводный отчет'!$I$7:$I$17))^2</f>
        <v>49.573998259562444</v>
      </c>
      <c r="I132" s="65">
        <f>Таблица1[[#This Row],[Временное сопротивление, Н/мм²]]/Таблица1[[#This Row],[Предел текучести, Н/мм²]]</f>
        <v>1.1666666666666667</v>
      </c>
      <c r="J132" s="66">
        <f>(Таблица1[[#This Row],[σв/σт]]-SUMIF('Сводный отчет'!$B$7:$B$17,Таблица1[[#This Row],[Профиль / размер]],'Сводный отчет'!$L$7:$L$17))^2</f>
        <v>3.7047017274404685E-6</v>
      </c>
      <c r="K132" s="63">
        <v>24.6</v>
      </c>
      <c r="L132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132" s="63">
        <v>8.4</v>
      </c>
      <c r="N13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132" s="67">
        <v>8.6999999999999993</v>
      </c>
      <c r="P13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132" s="69">
        <v>0.09</v>
      </c>
      <c r="R132" s="70">
        <f>(Таблица1[[#This Row],[fr]]-SUMIF('Сводный отчет'!$B$7:$B$17,Таблица1[[#This Row],[Профиль / размер]],'Сводный отчет'!$X$7:$X$17))^2</f>
        <v>5.8344616510425416E-5</v>
      </c>
    </row>
    <row r="133" spans="1:18" ht="11.25" customHeight="1" x14ac:dyDescent="0.25">
      <c r="A133" s="62" t="s">
        <v>113</v>
      </c>
      <c r="B133" s="62" t="str">
        <f>LEFT(Таблица1[[#This Row],[Номер плавки]],7)</f>
        <v>2050132</v>
      </c>
      <c r="C133" s="62" t="s">
        <v>8</v>
      </c>
      <c r="D133" s="62" t="s">
        <v>9</v>
      </c>
      <c r="E133" s="63">
        <v>573</v>
      </c>
      <c r="F133" s="64">
        <f>(Таблица1[[#This Row],[Предел текучести, Н/мм²]]-SUMIF('Сводный отчет'!$B$7:$B$17,Таблица1[[#This Row],[Профиль / размер]],'Сводный отчет'!$F$7:$F$17))^2</f>
        <v>251.79102883588322</v>
      </c>
      <c r="G133" s="63">
        <v>672</v>
      </c>
      <c r="H133" s="64">
        <f>(Таблица1[[#This Row],[Временное сопротивление, Н/мм²]]-SUMIF('Сводный отчет'!$B$7:$B$17,Таблица1[[#This Row],[Профиль / размер]],'Сводный отчет'!$I$7:$I$17))^2</f>
        <v>442.71865234761265</v>
      </c>
      <c r="I133" s="65">
        <f>Таблица1[[#This Row],[Временное сопротивление, Н/мм²]]/Таблица1[[#This Row],[Предел текучести, Н/мм²]]</f>
        <v>1.1727748691099475</v>
      </c>
      <c r="J133" s="66">
        <f>(Таблица1[[#This Row],[σв/σт]]-SUMIF('Сводный отчет'!$B$7:$B$17,Таблица1[[#This Row],[Профиль / размер]],'Сводный отчет'!$L$7:$L$17))^2</f>
        <v>1.7501189220353284E-5</v>
      </c>
      <c r="K133" s="63">
        <v>24.6</v>
      </c>
      <c r="L133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133" s="63">
        <v>8.3000000000000007</v>
      </c>
      <c r="N13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1.7230331078692453E-3</v>
      </c>
      <c r="O133" s="67">
        <v>8.6</v>
      </c>
      <c r="P13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2.1563075476090966E-3</v>
      </c>
      <c r="Q133" s="69">
        <v>9.1999999999999998E-2</v>
      </c>
      <c r="R133" s="70">
        <f>(Таблица1[[#This Row],[fr]]-SUMIF('Сводный отчет'!$B$7:$B$17,Таблица1[[#This Row],[Профиль / размер]],'Сводный отчет'!$X$7:$X$17))^2</f>
        <v>9.2898075629922983E-5</v>
      </c>
    </row>
    <row r="134" spans="1:18" ht="11.25" customHeight="1" x14ac:dyDescent="0.25">
      <c r="A134" s="62" t="s">
        <v>114</v>
      </c>
      <c r="B134" s="62" t="str">
        <f>LEFT(Таблица1[[#This Row],[Номер плавки]],7)</f>
        <v>2050133</v>
      </c>
      <c r="C134" s="62" t="s">
        <v>8</v>
      </c>
      <c r="D134" s="62" t="s">
        <v>9</v>
      </c>
      <c r="E134" s="63">
        <v>563</v>
      </c>
      <c r="F134" s="64">
        <f>(Таблица1[[#This Row],[Предел текучести, Н/мм²]]-SUMIF('Сводный отчет'!$B$7:$B$17,Таблица1[[#This Row],[Профиль / размер]],'Сводный отчет'!$F$7:$F$17))^2</f>
        <v>34.43253826984639</v>
      </c>
      <c r="G134" s="63">
        <v>653</v>
      </c>
      <c r="H134" s="64">
        <f>(Таблица1[[#This Row],[Временное сопротивление, Н/мм²]]-SUMIF('Сводный отчет'!$B$7:$B$17,Таблица1[[#This Row],[Профиль / размер]],'Сводный отчет'!$I$7:$I$17))^2</f>
        <v>4.1651932281159558</v>
      </c>
      <c r="I134" s="65">
        <f>Таблица1[[#This Row],[Временное сопротивление, Н/мм²]]/Таблица1[[#This Row],[Предел текучести, Н/мм²]]</f>
        <v>1.1598579040852575</v>
      </c>
      <c r="J134" s="66">
        <f>(Таблица1[[#This Row],[σв/σт]]-SUMIF('Сводный отчет'!$B$7:$B$17,Таблица1[[#This Row],[Профиль / размер]],'Сводный отчет'!$L$7:$L$17))^2</f>
        <v>7.6274419719360377E-5</v>
      </c>
      <c r="K134" s="63">
        <v>24.4</v>
      </c>
      <c r="L134" s="64">
        <f>(Таблица1[[#This Row],[Относительное удлинение, %]]-SUMIF('Сводный отчет'!$B$7:$B$17,Таблица1[[#This Row],[Профиль / размер]],'Сводный отчет'!$O$7:$O$17))^2</f>
        <v>1.7258908644612911</v>
      </c>
      <c r="M134" s="63">
        <v>8.8000000000000007</v>
      </c>
      <c r="N13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134" s="67">
        <v>9.1</v>
      </c>
      <c r="P13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134" s="69">
        <v>9.7000000000000003E-2</v>
      </c>
      <c r="R134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135" spans="1:18" ht="11.25" customHeight="1" x14ac:dyDescent="0.25">
      <c r="A135" s="62" t="s">
        <v>114</v>
      </c>
      <c r="B135" s="62" t="str">
        <f>LEFT(Таблица1[[#This Row],[Номер плавки]],7)</f>
        <v>2050133</v>
      </c>
      <c r="C135" s="62" t="s">
        <v>8</v>
      </c>
      <c r="D135" s="62" t="s">
        <v>9</v>
      </c>
      <c r="E135" s="63">
        <v>549</v>
      </c>
      <c r="F135" s="64">
        <f>(Таблица1[[#This Row],[Предел текучести, Н/мм²]]-SUMIF('Сводный отчет'!$B$7:$B$17,Таблица1[[#This Row],[Профиль / размер]],'Сводный отчет'!$F$7:$F$17))^2</f>
        <v>66.130651477394821</v>
      </c>
      <c r="G135" s="63">
        <v>643</v>
      </c>
      <c r="H135" s="64">
        <f>(Таблица1[[#This Row],[Временное сопротивление, Н/мм²]]-SUMIF('Сводный отчет'!$B$7:$B$17,Таблица1[[#This Row],[Профиль / размер]],'Сводный отчет'!$I$7:$I$17))^2</f>
        <v>63.347583165222972</v>
      </c>
      <c r="I135" s="65">
        <f>Таблица1[[#This Row],[Временное сопротивление, Н/мм²]]/Таблица1[[#This Row],[Предел текучести, Н/мм²]]</f>
        <v>1.1712204007285973</v>
      </c>
      <c r="J135" s="66">
        <f>(Таблица1[[#This Row],[σв/σт]]-SUMIF('Сводный отчет'!$B$7:$B$17,Таблица1[[#This Row],[Профиль / размер]],'Сводный отчет'!$L$7:$L$17))^2</f>
        <v>6.9115037033882285E-6</v>
      </c>
      <c r="K135" s="63">
        <v>23</v>
      </c>
      <c r="L135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135" s="63">
        <v>8.6</v>
      </c>
      <c r="N13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0.11662869348523913</v>
      </c>
      <c r="O135" s="67">
        <v>8.9</v>
      </c>
      <c r="P13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6.4294672327485092E-2</v>
      </c>
      <c r="Q135" s="69">
        <v>9.5000000000000001E-2</v>
      </c>
      <c r="R135" s="70">
        <f>(Таблица1[[#This Row],[fr]]-SUMIF('Сводный отчет'!$B$7:$B$17,Таблица1[[#This Row],[Профиль / размер]],'Сводный отчет'!$X$7:$X$17))^2</f>
        <v>1.5972826430916934E-4</v>
      </c>
    </row>
    <row r="136" spans="1:18" ht="11.25" customHeight="1" x14ac:dyDescent="0.25">
      <c r="A136" s="62" t="s">
        <v>115</v>
      </c>
      <c r="B136" s="62" t="str">
        <f>LEFT(Таблица1[[#This Row],[Номер плавки]],7)</f>
        <v>2050133</v>
      </c>
      <c r="C136" s="62" t="s">
        <v>8</v>
      </c>
      <c r="D136" s="62" t="s">
        <v>9</v>
      </c>
      <c r="E136" s="63">
        <v>573</v>
      </c>
      <c r="F136" s="64">
        <f>(Таблица1[[#This Row],[Предел текучести, Н/мм²]]-SUMIF('Сводный отчет'!$B$7:$B$17,Таблица1[[#This Row],[Профиль / размер]],'Сводный отчет'!$F$7:$F$17))^2</f>
        <v>251.79102883588322</v>
      </c>
      <c r="G136" s="63">
        <v>671</v>
      </c>
      <c r="H136" s="64">
        <f>(Таблица1[[#This Row],[Временное сопротивление, Н/мм²]]-SUMIF('Сводный отчет'!$B$7:$B$17,Таблица1[[#This Row],[Профиль / размер]],'Сводный отчет'!$I$7:$I$17))^2</f>
        <v>401.63689134132335</v>
      </c>
      <c r="I136" s="65">
        <f>Таблица1[[#This Row],[Временное сопротивление, Н/мм²]]/Таблица1[[#This Row],[Предел текучести, Н/мм²]]</f>
        <v>1.1710296684118673</v>
      </c>
      <c r="J136" s="66">
        <f>(Таблица1[[#This Row],[σв/σт]]-SUMIF('Сводный отчет'!$B$7:$B$17,Таблица1[[#This Row],[Профиль / размер]],'Сводный отчет'!$L$7:$L$17))^2</f>
        <v>5.9450219595001547E-6</v>
      </c>
      <c r="K136" s="63">
        <v>20.8</v>
      </c>
      <c r="L136" s="64">
        <f>(Таблица1[[#This Row],[Относительное удлинение, %]]-SUMIF('Сводный отчет'!$B$7:$B$17,Таблица1[[#This Row],[Профиль / размер]],'Сводный отчет'!$O$7:$O$17))^2</f>
        <v>5.2270229399328221</v>
      </c>
      <c r="M136" s="63">
        <v>8.1999999999999993</v>
      </c>
      <c r="N13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136" s="67">
        <v>8.5</v>
      </c>
      <c r="P13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136" s="69">
        <v>6.5000000000000002E-2</v>
      </c>
      <c r="R136" s="70">
        <f>(Таблица1[[#This Row],[fr]]-SUMIF('Сводный отчет'!$B$7:$B$17,Таблица1[[#This Row],[Профиль / размер]],'Сводный отчет'!$X$7:$X$17))^2</f>
        <v>3.0142637751670614E-4</v>
      </c>
    </row>
    <row r="137" spans="1:18" ht="11.25" customHeight="1" x14ac:dyDescent="0.25">
      <c r="A137" s="62" t="s">
        <v>115</v>
      </c>
      <c r="B137" s="62" t="str">
        <f>LEFT(Таблица1[[#This Row],[Номер плавки]],7)</f>
        <v>2050133</v>
      </c>
      <c r="C137" s="62" t="s">
        <v>8</v>
      </c>
      <c r="D137" s="62" t="s">
        <v>9</v>
      </c>
      <c r="E137" s="63">
        <v>571</v>
      </c>
      <c r="F137" s="64">
        <f>(Таблица1[[#This Row],[Предел текучести, Н/мм²]]-SUMIF('Сводный отчет'!$B$7:$B$17,Таблица1[[#This Row],[Профиль / размер]],'Сводный отчет'!$F$7:$F$17))^2</f>
        <v>192.31933072267586</v>
      </c>
      <c r="G137" s="63">
        <v>669</v>
      </c>
      <c r="H137" s="64">
        <f>(Таблица1[[#This Row],[Временное сопротивление, Н/мм²]]-SUMIF('Сводный отчет'!$B$7:$B$17,Таблица1[[#This Row],[Профиль / размер]],'Сводный отчет'!$I$7:$I$17))^2</f>
        <v>325.47336932874475</v>
      </c>
      <c r="I137" s="65">
        <f>Таблица1[[#This Row],[Временное сопротивление, Н/мм²]]/Таблица1[[#This Row],[Предел текучести, Н/мм²]]</f>
        <v>1.1716287215411558</v>
      </c>
      <c r="J137" s="66">
        <f>(Таблица1[[#This Row],[σв/σт]]-SUMIF('Сводный отчет'!$B$7:$B$17,Таблица1[[#This Row],[Профиль / размер]],'Сводный отчет'!$L$7:$L$17))^2</f>
        <v>9.2251590975812793E-6</v>
      </c>
      <c r="K137" s="63">
        <v>20.6</v>
      </c>
      <c r="L137" s="64">
        <f>(Таблица1[[#This Row],[Относительное удлинение, %]]-SUMIF('Сводный отчет'!$B$7:$B$17,Таблица1[[#This Row],[Профиль / размер]],'Сводный отчет'!$O$7:$O$17))^2</f>
        <v>6.1815302774590144</v>
      </c>
      <c r="M137" s="63">
        <v>8.5</v>
      </c>
      <c r="N13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137" s="67">
        <v>8.8000000000000007</v>
      </c>
      <c r="P13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137" s="69">
        <v>8.3000000000000004E-2</v>
      </c>
      <c r="R137" s="70">
        <f>(Таблица1[[#This Row],[fr]]-SUMIF('Сводный отчет'!$B$7:$B$17,Таблица1[[#This Row],[Профиль / размер]],'Сводный отчет'!$X$7:$X$17))^2</f>
        <v>4.0750959218407797E-7</v>
      </c>
    </row>
    <row r="138" spans="1:18" ht="11.25" customHeight="1" x14ac:dyDescent="0.25">
      <c r="A138" s="62" t="s">
        <v>116</v>
      </c>
      <c r="B138" s="62" t="str">
        <f>LEFT(Таблица1[[#This Row],[Номер плавки]],7)</f>
        <v>2050134</v>
      </c>
      <c r="C138" s="62" t="s">
        <v>8</v>
      </c>
      <c r="D138" s="62" t="s">
        <v>9</v>
      </c>
      <c r="E138" s="63">
        <v>545</v>
      </c>
      <c r="F138" s="64">
        <f>(Таблица1[[#This Row],[Предел текучести, Н/мм²]]-SUMIF('Сводный отчет'!$B$7:$B$17,Таблица1[[#This Row],[Профиль / размер]],'Сводный отчет'!$F$7:$F$17))^2</f>
        <v>147.18725525098009</v>
      </c>
      <c r="G138" s="63">
        <v>631</v>
      </c>
      <c r="H138" s="64">
        <f>(Таблица1[[#This Row],[Временное сопротивление, Н/мм²]]-SUMIF('Сводный отчет'!$B$7:$B$17,Таблица1[[#This Row],[Профиль / размер]],'Сводный отчет'!$I$7:$I$17))^2</f>
        <v>398.36645108975142</v>
      </c>
      <c r="I138" s="65">
        <f>Таблица1[[#This Row],[Временное сопротивление, Н/мм²]]/Таблица1[[#This Row],[Предел текучести, Н/мм²]]</f>
        <v>1.1577981651376146</v>
      </c>
      <c r="J138" s="66">
        <f>(Таблица1[[#This Row],[σв/σт]]-SUMIF('Сводный отчет'!$B$7:$B$17,Таблица1[[#This Row],[Профиль / размер]],'Сводный отчет'!$L$7:$L$17))^2</f>
        <v>1.1649449819070685E-4</v>
      </c>
      <c r="K138" s="63">
        <v>24</v>
      </c>
      <c r="L138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138" s="63">
        <v>10.199999999999999</v>
      </c>
      <c r="N13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3.7694588821645443</v>
      </c>
      <c r="O138" s="67">
        <v>10.5</v>
      </c>
      <c r="P13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3.4356992844868226</v>
      </c>
      <c r="Q138" s="69">
        <v>9.5000000000000001E-2</v>
      </c>
      <c r="R138" s="70">
        <f>(Таблица1[[#This Row],[fr]]-SUMIF('Сводный отчет'!$B$7:$B$17,Таблица1[[#This Row],[Профиль / размер]],'Сводный отчет'!$X$7:$X$17))^2</f>
        <v>1.5972826430916934E-4</v>
      </c>
    </row>
    <row r="139" spans="1:18" ht="11.25" customHeight="1" x14ac:dyDescent="0.25">
      <c r="A139" s="62" t="s">
        <v>116</v>
      </c>
      <c r="B139" s="62" t="str">
        <f>LEFT(Таблица1[[#This Row],[Номер плавки]],7)</f>
        <v>2050134</v>
      </c>
      <c r="C139" s="62" t="s">
        <v>8</v>
      </c>
      <c r="D139" s="62" t="s">
        <v>9</v>
      </c>
      <c r="E139" s="63">
        <v>547</v>
      </c>
      <c r="F139" s="64">
        <f>(Таблица1[[#This Row],[Предел текучести, Н/мм²]]-SUMIF('Сводный отчет'!$B$7:$B$17,Таблица1[[#This Row],[Профиль / размер]],'Сводный отчет'!$F$7:$F$17))^2</f>
        <v>102.65895336418745</v>
      </c>
      <c r="G139" s="63">
        <v>635</v>
      </c>
      <c r="H139" s="64">
        <f>(Таблица1[[#This Row],[Временное сопротивление, Н/мм²]]-SUMIF('Сводный отчет'!$B$7:$B$17,Таблица1[[#This Row],[Профиль / размер]],'Сводный отчет'!$I$7:$I$17))^2</f>
        <v>254.69349511490859</v>
      </c>
      <c r="I139" s="65">
        <f>Таблица1[[#This Row],[Временное сопротивление, Н/мм²]]/Таблица1[[#This Row],[Предел текучести, Н/мм²]]</f>
        <v>1.1608775137111518</v>
      </c>
      <c r="J139" s="66">
        <f>(Таблица1[[#This Row],[σв/σт]]-SUMIF('Сводный отчет'!$B$7:$B$17,Таблица1[[#This Row],[Профиль / размер]],'Сводный отчет'!$L$7:$L$17))^2</f>
        <v>5.9504455769799375E-5</v>
      </c>
      <c r="K139" s="63">
        <v>24.2</v>
      </c>
      <c r="L139" s="64">
        <f>(Таблица1[[#This Row],[Относительное удлинение, %]]-SUMIF('Сводный отчет'!$B$7:$B$17,Таблица1[[#This Row],[Профиль / размер]],'Сводный отчет'!$O$7:$O$17))^2</f>
        <v>1.2403982019874893</v>
      </c>
      <c r="M139" s="63">
        <v>10</v>
      </c>
      <c r="N13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3.0328551085796334</v>
      </c>
      <c r="O139" s="67">
        <v>10.3</v>
      </c>
      <c r="P13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2.7342737079669077</v>
      </c>
      <c r="Q139" s="69">
        <v>7.4999999999999997E-2</v>
      </c>
      <c r="R139" s="70">
        <f>(Таблица1[[#This Row],[fr]]-SUMIF('Сводный отчет'!$B$7:$B$17,Таблица1[[#This Row],[Профиль / размер]],'Сводный отчет'!$X$7:$X$17))^2</f>
        <v>5.4193673114193948E-5</v>
      </c>
    </row>
    <row r="140" spans="1:18" ht="11.25" customHeight="1" x14ac:dyDescent="0.25">
      <c r="A140" s="62" t="s">
        <v>117</v>
      </c>
      <c r="B140" s="62" t="str">
        <f>LEFT(Таблица1[[#This Row],[Номер плавки]],7)</f>
        <v>2050134</v>
      </c>
      <c r="C140" s="62" t="s">
        <v>8</v>
      </c>
      <c r="D140" s="62" t="s">
        <v>9</v>
      </c>
      <c r="E140" s="63">
        <v>546</v>
      </c>
      <c r="F140" s="64">
        <f>(Таблица1[[#This Row],[Предел текучести, Н/мм²]]-SUMIF('Сводный отчет'!$B$7:$B$17,Таблица1[[#This Row],[Профиль / размер]],'Сводный отчет'!$F$7:$F$17))^2</f>
        <v>123.92310430758377</v>
      </c>
      <c r="G140" s="63">
        <v>641</v>
      </c>
      <c r="H140" s="64">
        <f>(Таблица1[[#This Row],[Временное сопротивление, Н/мм²]]-SUMIF('Сводный отчет'!$B$7:$B$17,Таблица1[[#This Row],[Профиль / размер]],'Сводный отчет'!$I$7:$I$17))^2</f>
        <v>99.184061152644375</v>
      </c>
      <c r="I140" s="65">
        <f>Таблица1[[#This Row],[Временное сопротивление, Н/мм²]]/Таблица1[[#This Row],[Предел текучести, Н/мм²]]</f>
        <v>1.173992673992674</v>
      </c>
      <c r="J140" s="66">
        <f>(Таблица1[[#This Row],[σв/σт]]-SUMIF('Сводный отчет'!$B$7:$B$17,Таблица1[[#This Row],[Профиль / размер]],'Сводный отчет'!$L$7:$L$17))^2</f>
        <v>2.9173470796999737E-5</v>
      </c>
      <c r="K140" s="63">
        <v>23.4</v>
      </c>
      <c r="L140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140" s="63">
        <v>10.1</v>
      </c>
      <c r="N14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3.3911569953720888</v>
      </c>
      <c r="O140" s="67">
        <v>10.4</v>
      </c>
      <c r="P14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3.0749864962268654</v>
      </c>
      <c r="Q140" s="69">
        <v>8.5000000000000006E-2</v>
      </c>
      <c r="R140" s="70">
        <f>(Таблица1[[#This Row],[fr]]-SUMIF('Сводный отчет'!$B$7:$B$17,Таблица1[[#This Row],[Профиль / размер]],'Сводный отчет'!$X$7:$X$17))^2</f>
        <v>6.960968711681646E-6</v>
      </c>
    </row>
    <row r="141" spans="1:18" ht="11.25" customHeight="1" x14ac:dyDescent="0.25">
      <c r="A141" s="62" t="s">
        <v>118</v>
      </c>
      <c r="B141" s="62" t="str">
        <f>LEFT(Таблица1[[#This Row],[Номер плавки]],7)</f>
        <v>2050135</v>
      </c>
      <c r="C141" s="62" t="s">
        <v>8</v>
      </c>
      <c r="D141" s="62" t="s">
        <v>9</v>
      </c>
      <c r="E141" s="63">
        <v>525</v>
      </c>
      <c r="F141" s="64">
        <f>(Таблица1[[#This Row],[Предел текучести, Н/мм²]]-SUMIF('Сводный отчет'!$B$7:$B$17,Таблица1[[#This Row],[Профиль / размер]],'Сводный отчет'!$F$7:$F$17))^2</f>
        <v>1032.4702741189064</v>
      </c>
      <c r="G141" s="63">
        <v>618</v>
      </c>
      <c r="H141" s="64">
        <f>(Таблица1[[#This Row],[Временное сопротивление, Н/мм²]]-SUMIF('Сводный отчет'!$B$7:$B$17,Таблица1[[#This Row],[Профиль / размер]],'Сводный отчет'!$I$7:$I$17))^2</f>
        <v>1086.3035580079904</v>
      </c>
      <c r="I141" s="65">
        <f>Таблица1[[#This Row],[Временное сопротивление, Н/мм²]]/Таблица1[[#This Row],[Предел текучести, Н/мм²]]</f>
        <v>1.177142857142857</v>
      </c>
      <c r="J141" s="66">
        <f>(Таблица1[[#This Row],[σв/σт]]-SUMIF('Сводный отчет'!$B$7:$B$17,Таблица1[[#This Row],[Профиль / размер]],'Сводный отчет'!$L$7:$L$17))^2</f>
        <v>7.3126960213112138E-5</v>
      </c>
      <c r="K141" s="63">
        <v>26.2</v>
      </c>
      <c r="L141" s="64">
        <f>(Таблица1[[#This Row],[Относительное удлинение, %]]-SUMIF('Сводный отчет'!$B$7:$B$17,Таблица1[[#This Row],[Профиль / размер]],'Сводный отчет'!$O$7:$O$17))^2</f>
        <v>9.6953248267255248</v>
      </c>
      <c r="M141" s="63">
        <v>8.5</v>
      </c>
      <c r="N14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141" s="67">
        <v>8.8000000000000007</v>
      </c>
      <c r="P14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141" s="69">
        <v>9.1999999999999998E-2</v>
      </c>
      <c r="R141" s="70">
        <f>(Таблица1[[#This Row],[fr]]-SUMIF('Сводный отчет'!$B$7:$B$17,Таблица1[[#This Row],[Профиль / размер]],'Сводный отчет'!$X$7:$X$17))^2</f>
        <v>9.2898075629922983E-5</v>
      </c>
    </row>
    <row r="142" spans="1:18" ht="11.25" customHeight="1" x14ac:dyDescent="0.25">
      <c r="A142" s="62" t="s">
        <v>118</v>
      </c>
      <c r="B142" s="62" t="str">
        <f>LEFT(Таблица1[[#This Row],[Номер плавки]],7)</f>
        <v>2050135</v>
      </c>
      <c r="C142" s="62" t="s">
        <v>8</v>
      </c>
      <c r="D142" s="62" t="s">
        <v>9</v>
      </c>
      <c r="E142" s="63">
        <v>521</v>
      </c>
      <c r="F142" s="64">
        <f>(Таблица1[[#This Row],[Предел текучести, Н/мм²]]-SUMIF('Сводный отчет'!$B$7:$B$17,Таблица1[[#This Row],[Профиль / размер]],'Сводный отчет'!$F$7:$F$17))^2</f>
        <v>1305.5268778924917</v>
      </c>
      <c r="G142" s="63">
        <v>621</v>
      </c>
      <c r="H142" s="64">
        <f>(Таблица1[[#This Row],[Временное сопротивление, Н/мм²]]-SUMIF('Сводный отчет'!$B$7:$B$17,Таблица1[[#This Row],[Профиль / размер]],'Сводный отчет'!$I$7:$I$17))^2</f>
        <v>897.54884102685844</v>
      </c>
      <c r="I142" s="65">
        <f>Таблица1[[#This Row],[Временное сопротивление, Н/мм²]]/Таблица1[[#This Row],[Предел текучести, Н/мм²]]</f>
        <v>1.1919385796545106</v>
      </c>
      <c r="J142" s="66">
        <f>(Таблица1[[#This Row],[σв/σт]]-SUMIF('Сводный отчет'!$B$7:$B$17,Таблица1[[#This Row],[Профиль / размер]],'Сводный отчет'!$L$7:$L$17))^2</f>
        <v>5.4508954451268452E-4</v>
      </c>
      <c r="K142" s="63">
        <v>24.8</v>
      </c>
      <c r="L142" s="64">
        <f>(Таблица1[[#This Row],[Относительное удлинение, %]]-SUMIF('Сводный отчет'!$B$7:$B$17,Таблица1[[#This Row],[Профиль / размер]],'Сводный отчет'!$O$7:$O$17))^2</f>
        <v>2.9368761894089048</v>
      </c>
      <c r="M142" s="63">
        <v>7.4</v>
      </c>
      <c r="N14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0.73700605197575808</v>
      </c>
      <c r="O142" s="67">
        <v>7.7</v>
      </c>
      <c r="P14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142" s="69">
        <v>6.6000000000000003E-2</v>
      </c>
      <c r="R142" s="70">
        <f>(Таблица1[[#This Row],[fr]]-SUMIF('Сводный отчет'!$B$7:$B$17,Таблица1[[#This Row],[Профиль / размер]],'Сводный отчет'!$X$7:$X$17))^2</f>
        <v>2.6770310707645485E-4</v>
      </c>
    </row>
    <row r="143" spans="1:18" ht="11.25" customHeight="1" x14ac:dyDescent="0.25">
      <c r="A143" s="62" t="s">
        <v>119</v>
      </c>
      <c r="B143" s="62" t="str">
        <f>LEFT(Таблица1[[#This Row],[Номер плавки]],7)</f>
        <v>2050135</v>
      </c>
      <c r="C143" s="62" t="s">
        <v>8</v>
      </c>
      <c r="D143" s="62" t="s">
        <v>9</v>
      </c>
      <c r="E143" s="63">
        <v>561</v>
      </c>
      <c r="F143" s="64">
        <f>(Таблица1[[#This Row],[Предел текучести, Н/мм²]]-SUMIF('Сводный отчет'!$B$7:$B$17,Таблица1[[#This Row],[Профиль / размер]],'Сводный отчет'!$F$7:$F$17))^2</f>
        <v>14.960840156639025</v>
      </c>
      <c r="G143" s="63">
        <v>652</v>
      </c>
      <c r="H143" s="64">
        <f>(Таблица1[[#This Row],[Временное сопротивление, Н/мм²]]-SUMIF('Сводный отчет'!$B$7:$B$17,Таблица1[[#This Row],[Профиль / размер]],'Сводный отчет'!$I$7:$I$17))^2</f>
        <v>1.0834322218266579</v>
      </c>
      <c r="I143" s="65">
        <f>Таблица1[[#This Row],[Временное сопротивление, Н/мм²]]/Таблица1[[#This Row],[Предел текучести, Н/мм²]]</f>
        <v>1.1622103386809268</v>
      </c>
      <c r="J143" s="66">
        <f>(Таблица1[[#This Row],[σв/σт]]-SUMIF('Сводный отчет'!$B$7:$B$17,Таблица1[[#This Row],[Профиль / размер]],'Сводный отчет'!$L$7:$L$17))^2</f>
        <v>4.0718286102452377E-5</v>
      </c>
      <c r="K143" s="63">
        <v>24.8</v>
      </c>
      <c r="L143" s="64">
        <f>(Таблица1[[#This Row],[Относительное удлинение, %]]-SUMIF('Сводный отчет'!$B$7:$B$17,Таблица1[[#This Row],[Профиль / размер]],'Сводный отчет'!$O$7:$O$17))^2</f>
        <v>2.9368761894089048</v>
      </c>
      <c r="M143" s="63">
        <v>8.1999999999999993</v>
      </c>
      <c r="N14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143" s="67">
        <v>8.5</v>
      </c>
      <c r="P14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143" s="69">
        <v>8.4000000000000005E-2</v>
      </c>
      <c r="R143" s="70">
        <f>(Таблица1[[#This Row],[fr]]-SUMIF('Сводный отчет'!$B$7:$B$17,Таблица1[[#This Row],[Профиль / размер]],'Сводный отчет'!$X$7:$X$17))^2</f>
        <v>2.6842391519328601E-6</v>
      </c>
    </row>
    <row r="144" spans="1:18" ht="11.25" customHeight="1" x14ac:dyDescent="0.25">
      <c r="A144" s="62" t="s">
        <v>120</v>
      </c>
      <c r="B144" s="62" t="str">
        <f>LEFT(Таблица1[[#This Row],[Номер плавки]],7)</f>
        <v>2050135</v>
      </c>
      <c r="C144" s="62" t="s">
        <v>8</v>
      </c>
      <c r="D144" s="62" t="s">
        <v>9</v>
      </c>
      <c r="E144" s="63">
        <v>555</v>
      </c>
      <c r="F144" s="64">
        <f>(Таблица1[[#This Row],[Предел текучести, Н/мм²]]-SUMIF('Сводный отчет'!$B$7:$B$17,Таблица1[[#This Row],[Профиль / размер]],'Сводный отчет'!$F$7:$F$17))^2</f>
        <v>4.5457458170169236</v>
      </c>
      <c r="G144" s="63">
        <v>648</v>
      </c>
      <c r="H144" s="64">
        <f>(Таблица1[[#This Row],[Временное сопротивление, Н/мм²]]-SUMIF('Сводный отчет'!$B$7:$B$17,Таблица1[[#This Row],[Профиль / размер]],'Сводный отчет'!$I$7:$I$17))^2</f>
        <v>8.7563881966694659</v>
      </c>
      <c r="I144" s="65">
        <f>Таблица1[[#This Row],[Временное сопротивление, Н/мм²]]/Таблица1[[#This Row],[Предел текучести, Н/мм²]]</f>
        <v>1.1675675675675676</v>
      </c>
      <c r="J144" s="66">
        <f>(Таблица1[[#This Row],[σв/σт]]-SUMIF('Сводный отчет'!$B$7:$B$17,Таблица1[[#This Row],[Профиль / размер]],'Сводный отчет'!$L$7:$L$17))^2</f>
        <v>1.0482878111237788E-6</v>
      </c>
      <c r="K144" s="63">
        <v>23.6</v>
      </c>
      <c r="L144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144" s="63">
        <v>8.1999999999999993</v>
      </c>
      <c r="N14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144" s="67">
        <v>8.5</v>
      </c>
      <c r="P14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144" s="69">
        <v>7.0000000000000007E-2</v>
      </c>
      <c r="R144" s="70">
        <f>(Таблица1[[#This Row],[fr]]-SUMIF('Сводный отчет'!$B$7:$B$17,Таблица1[[#This Row],[Профиль / размер]],'Сводный отчет'!$X$7:$X$17))^2</f>
        <v>1.528100253154499E-4</v>
      </c>
    </row>
    <row r="145" spans="1:18" ht="11.25" customHeight="1" x14ac:dyDescent="0.25">
      <c r="A145" s="62" t="s">
        <v>120</v>
      </c>
      <c r="B145" s="62" t="str">
        <f>LEFT(Таблица1[[#This Row],[Номер плавки]],7)</f>
        <v>2050135</v>
      </c>
      <c r="C145" s="62" t="s">
        <v>8</v>
      </c>
      <c r="D145" s="62" t="s">
        <v>9</v>
      </c>
      <c r="E145" s="63">
        <v>542</v>
      </c>
      <c r="F145" s="64">
        <f>(Таблица1[[#This Row],[Предел текучести, Н/мм²]]-SUMIF('Сводный отчет'!$B$7:$B$17,Таблица1[[#This Row],[Профиль / размер]],'Сводный отчет'!$F$7:$F$17))^2</f>
        <v>228.97970808116904</v>
      </c>
      <c r="G145" s="63">
        <v>641</v>
      </c>
      <c r="H145" s="64">
        <f>(Таблица1[[#This Row],[Временное сопротивление, Н/мм²]]-SUMIF('Сводный отчет'!$B$7:$B$17,Таблица1[[#This Row],[Профиль / размер]],'Сводный отчет'!$I$7:$I$17))^2</f>
        <v>99.184061152644375</v>
      </c>
      <c r="I145" s="65">
        <f>Таблица1[[#This Row],[Временное сопротивление, Н/мм²]]/Таблица1[[#This Row],[Предел текучести, Н/мм²]]</f>
        <v>1.1826568265682658</v>
      </c>
      <c r="J145" s="66">
        <f>(Таблица1[[#This Row],[σв/σт]]-SUMIF('Сводный отчет'!$B$7:$B$17,Таблица1[[#This Row],[Профиль / размер]],'Сводный отчет'!$L$7:$L$17))^2</f>
        <v>1.9783546949696755E-4</v>
      </c>
      <c r="K145" s="63">
        <v>20.399999999999999</v>
      </c>
      <c r="L145" s="64">
        <f>(Таблица1[[#This Row],[Относительное удлинение, %]]-SUMIF('Сводный отчет'!$B$7:$B$17,Таблица1[[#This Row],[Профиль / размер]],'Сводный отчет'!$O$7:$O$17))^2</f>
        <v>7.2160376149852246</v>
      </c>
      <c r="M145" s="63">
        <v>7.6</v>
      </c>
      <c r="N14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145" s="67">
        <v>7.9</v>
      </c>
      <c r="P14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145" s="69">
        <v>8.2000000000000003E-2</v>
      </c>
      <c r="R145" s="70">
        <f>(Таблица1[[#This Row],[fr]]-SUMIF('Сводный отчет'!$B$7:$B$17,Таблица1[[#This Row],[Профиль / размер]],'Сводный отчет'!$X$7:$X$17))^2</f>
        <v>1.3078003243529928E-7</v>
      </c>
    </row>
    <row r="146" spans="1:18" ht="11.25" customHeight="1" x14ac:dyDescent="0.25">
      <c r="A146" s="62" t="s">
        <v>121</v>
      </c>
      <c r="B146" s="62" t="str">
        <f>LEFT(Таблица1[[#This Row],[Номер плавки]],7)</f>
        <v>2000435</v>
      </c>
      <c r="C146" s="62" t="s">
        <v>8</v>
      </c>
      <c r="D146" s="62" t="s">
        <v>9</v>
      </c>
      <c r="E146" s="63">
        <v>561</v>
      </c>
      <c r="F146" s="64">
        <f>(Таблица1[[#This Row],[Предел текучести, Н/мм²]]-SUMIF('Сводный отчет'!$B$7:$B$17,Таблица1[[#This Row],[Профиль / размер]],'Сводный отчет'!$F$7:$F$17))^2</f>
        <v>14.960840156639025</v>
      </c>
      <c r="G146" s="63">
        <v>656</v>
      </c>
      <c r="H146" s="64">
        <f>(Таблица1[[#This Row],[Временное сопротивление, Н/мм²]]-SUMIF('Сводный отчет'!$B$7:$B$17,Таблица1[[#This Row],[Профиль / размер]],'Сводный отчет'!$I$7:$I$17))^2</f>
        <v>25.410476246983851</v>
      </c>
      <c r="I146" s="65">
        <f>Таблица1[[#This Row],[Временное сопротивление, Н/мм²]]/Таблица1[[#This Row],[Предел текучести, Н/мм²]]</f>
        <v>1.1693404634581106</v>
      </c>
      <c r="J146" s="66">
        <f>(Таблица1[[#This Row],[σв/σт]]-SUMIF('Сводный отчет'!$B$7:$B$17,Таблица1[[#This Row],[Профиль / размер]],'Сводный отчет'!$L$7:$L$17))^2</f>
        <v>5.6105585426241734E-7</v>
      </c>
      <c r="K146" s="63">
        <v>21.2</v>
      </c>
      <c r="L146" s="64">
        <f>(Таблица1[[#This Row],[Относительное удлинение, %]]-SUMIF('Сводный отчет'!$B$7:$B$17,Таблица1[[#This Row],[Профиль / размер]],'Сводный отчет'!$O$7:$O$17))^2</f>
        <v>3.5580082648804354</v>
      </c>
      <c r="M146" s="63">
        <v>8.3000000000000007</v>
      </c>
      <c r="N14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1.7230331078692453E-3</v>
      </c>
      <c r="O146" s="67">
        <v>8.6</v>
      </c>
      <c r="P14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2.1563075476090966E-3</v>
      </c>
      <c r="Q146" s="69">
        <v>8.3000000000000004E-2</v>
      </c>
      <c r="R146" s="70">
        <f>(Таблица1[[#This Row],[fr]]-SUMIF('Сводный отчет'!$B$7:$B$17,Таблица1[[#This Row],[Профиль / размер]],'Сводный отчет'!$X$7:$X$17))^2</f>
        <v>4.0750959218407797E-7</v>
      </c>
    </row>
    <row r="147" spans="1:18" ht="11.25" customHeight="1" x14ac:dyDescent="0.25">
      <c r="A147" s="62" t="s">
        <v>122</v>
      </c>
      <c r="B147" s="62" t="str">
        <f>LEFT(Таблица1[[#This Row],[Номер плавки]],7)</f>
        <v>2000435</v>
      </c>
      <c r="C147" s="62" t="s">
        <v>8</v>
      </c>
      <c r="D147" s="62" t="s">
        <v>9</v>
      </c>
      <c r="E147" s="63">
        <v>544</v>
      </c>
      <c r="F147" s="64">
        <f>(Таблица1[[#This Row],[Предел текучести, Н/мм²]]-SUMIF('Сводный отчет'!$B$7:$B$17,Таблица1[[#This Row],[Профиль / размер]],'Сводный отчет'!$F$7:$F$17))^2</f>
        <v>172.4514061943764</v>
      </c>
      <c r="G147" s="63">
        <v>637</v>
      </c>
      <c r="H147" s="64">
        <f>(Таблица1[[#This Row],[Временное сопротивление, Н/мм²]]-SUMIF('Сводный отчет'!$B$7:$B$17,Таблица1[[#This Row],[Профиль / размер]],'Сводный отчет'!$I$7:$I$17))^2</f>
        <v>194.85701712748718</v>
      </c>
      <c r="I147" s="65">
        <f>Таблица1[[#This Row],[Временное сопротивление, Н/мм²]]/Таблица1[[#This Row],[Предел текучести, Н/мм²]]</f>
        <v>1.1709558823529411</v>
      </c>
      <c r="J147" s="66">
        <f>(Таблица1[[#This Row],[σв/σт]]-SUMIF('Сводный отчет'!$B$7:$B$17,Таблица1[[#This Row],[Профиль / размер]],'Сводный отчет'!$L$7:$L$17))^2</f>
        <v>5.5906498694952863E-6</v>
      </c>
      <c r="K147" s="63">
        <v>24.4</v>
      </c>
      <c r="L147" s="64">
        <f>(Таблица1[[#This Row],[Относительное удлинение, %]]-SUMIF('Сводный отчет'!$B$7:$B$17,Таблица1[[#This Row],[Профиль / размер]],'Сводный отчет'!$O$7:$O$17))^2</f>
        <v>1.7258908644612911</v>
      </c>
      <c r="M147" s="63">
        <v>9.9</v>
      </c>
      <c r="N14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2.6945532217871779</v>
      </c>
      <c r="O147" s="67">
        <v>10.199999999999999</v>
      </c>
      <c r="P14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2.4135609197069448</v>
      </c>
      <c r="Q147" s="69">
        <v>7.6999999999999999E-2</v>
      </c>
      <c r="R147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148" spans="1:18" ht="11.25" customHeight="1" x14ac:dyDescent="0.25">
      <c r="A148" s="62" t="s">
        <v>123</v>
      </c>
      <c r="B148" s="62" t="str">
        <f>LEFT(Таблица1[[#This Row],[Номер плавки]],7)</f>
        <v>2000435</v>
      </c>
      <c r="C148" s="62" t="s">
        <v>8</v>
      </c>
      <c r="D148" s="62" t="s">
        <v>9</v>
      </c>
      <c r="E148" s="63">
        <v>565</v>
      </c>
      <c r="F148" s="64">
        <f>(Таблица1[[#This Row],[Предел текучести, Н/мм²]]-SUMIF('Сводный отчет'!$B$7:$B$17,Таблица1[[#This Row],[Профиль / размер]],'Сводный отчет'!$F$7:$F$17))^2</f>
        <v>61.904236383053757</v>
      </c>
      <c r="G148" s="63">
        <v>658</v>
      </c>
      <c r="H148" s="64">
        <f>(Таблица1[[#This Row],[Временное сопротивление, Н/мм²]]-SUMIF('Сводный отчет'!$B$7:$B$17,Таблица1[[#This Row],[Профиль / размер]],'Сводный отчет'!$I$7:$I$17))^2</f>
        <v>49.573998259562444</v>
      </c>
      <c r="I148" s="65">
        <f>Таблица1[[#This Row],[Временное сопротивление, Н/мм²]]/Таблица1[[#This Row],[Предел текучести, Н/мм²]]</f>
        <v>1.1646017699115043</v>
      </c>
      <c r="J148" s="66">
        <f>(Таблица1[[#This Row],[σв/σт]]-SUMIF('Сводный отчет'!$B$7:$B$17,Таблица1[[#This Row],[Профиль / размер]],'Сводный отчет'!$L$7:$L$17))^2</f>
        <v>1.5917362412463335E-5</v>
      </c>
      <c r="K148" s="63">
        <v>24.6</v>
      </c>
      <c r="L148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148" s="63">
        <v>8</v>
      </c>
      <c r="N14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148" s="67">
        <v>8.3000000000000007</v>
      </c>
      <c r="P14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148" s="69">
        <v>6.5000000000000002E-2</v>
      </c>
      <c r="R148" s="70">
        <f>(Таблица1[[#This Row],[fr]]-SUMIF('Сводный отчет'!$B$7:$B$17,Таблица1[[#This Row],[Профиль / размер]],'Сводный отчет'!$X$7:$X$17))^2</f>
        <v>3.0142637751670614E-4</v>
      </c>
    </row>
    <row r="149" spans="1:18" ht="11.25" customHeight="1" x14ac:dyDescent="0.25">
      <c r="A149" s="62" t="s">
        <v>124</v>
      </c>
      <c r="B149" s="62" t="str">
        <f>LEFT(Таблица1[[#This Row],[Номер плавки]],7)</f>
        <v>2000434</v>
      </c>
      <c r="C149" s="62" t="s">
        <v>8</v>
      </c>
      <c r="D149" s="62" t="s">
        <v>9</v>
      </c>
      <c r="E149" s="63">
        <v>539</v>
      </c>
      <c r="F149" s="64">
        <f>(Таблица1[[#This Row],[Предел текучести, Н/мм²]]-SUMIF('Сводный отчет'!$B$7:$B$17,Таблица1[[#This Row],[Профиль / размер]],'Сводный отчет'!$F$7:$F$17))^2</f>
        <v>328.77216091135801</v>
      </c>
      <c r="G149" s="63">
        <v>630</v>
      </c>
      <c r="H149" s="64">
        <f>(Таблица1[[#This Row],[Временное сопротивление, Н/мм²]]-SUMIF('Сводный отчет'!$B$7:$B$17,Таблица1[[#This Row],[Профиль / размер]],'Сводный отчет'!$I$7:$I$17))^2</f>
        <v>439.28469008346212</v>
      </c>
      <c r="I149" s="65">
        <f>Таблица1[[#This Row],[Временное сопротивление, Н/мм²]]/Таблица1[[#This Row],[Предел текучести, Н/мм²]]</f>
        <v>1.1688311688311688</v>
      </c>
      <c r="J149" s="66">
        <f>(Таблица1[[#This Row],[σв/σт]]-SUMIF('Сводный отчет'!$B$7:$B$17,Таблица1[[#This Row],[Профиль / размер]],'Сводный отчет'!$L$7:$L$17))^2</f>
        <v>5.7476222006894017E-8</v>
      </c>
      <c r="K149" s="63">
        <v>28.2</v>
      </c>
      <c r="L149" s="64">
        <f>(Таблица1[[#This Row],[Относительное удлинение, %]]-SUMIF('Сводный отчет'!$B$7:$B$17,Таблица1[[#This Row],[Профиль / размер]],'Сводный отчет'!$O$7:$O$17))^2</f>
        <v>26.150251451463561</v>
      </c>
      <c r="M149" s="63">
        <v>8.9</v>
      </c>
      <c r="N14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0.41153435386261</v>
      </c>
      <c r="O149" s="67">
        <v>9.1999999999999993</v>
      </c>
      <c r="P14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0.30643303710735997</v>
      </c>
      <c r="Q149" s="69">
        <v>9.4E-2</v>
      </c>
      <c r="R149" s="70">
        <f>(Таблица1[[#This Row],[fr]]-SUMIF('Сводный отчет'!$B$7:$B$17,Таблица1[[#This Row],[Профиль / размер]],'Сводный отчет'!$X$7:$X$17))^2</f>
        <v>1.3545153474942055E-4</v>
      </c>
    </row>
    <row r="150" spans="1:18" ht="11.25" customHeight="1" x14ac:dyDescent="0.25">
      <c r="A150" s="62" t="s">
        <v>125</v>
      </c>
      <c r="B150" s="62" t="str">
        <f>LEFT(Таблица1[[#This Row],[Номер плавки]],7)</f>
        <v>2000434</v>
      </c>
      <c r="C150" s="62" t="s">
        <v>8</v>
      </c>
      <c r="D150" s="62" t="s">
        <v>9</v>
      </c>
      <c r="E150" s="63">
        <v>566</v>
      </c>
      <c r="F150" s="64">
        <f>(Таблица1[[#This Row],[Предел текучести, Н/мм²]]-SUMIF('Сводный отчет'!$B$7:$B$17,Таблица1[[#This Row],[Профиль / размер]],'Сводный отчет'!$F$7:$F$17))^2</f>
        <v>78.64008543965744</v>
      </c>
      <c r="G150" s="63">
        <v>657</v>
      </c>
      <c r="H150" s="64">
        <f>(Таблица1[[#This Row],[Временное сопротивление, Н/мм²]]-SUMIF('Сводный отчет'!$B$7:$B$17,Таблица1[[#This Row],[Профиль / размер]],'Сводный отчет'!$I$7:$I$17))^2</f>
        <v>36.492237253273146</v>
      </c>
      <c r="I150" s="65">
        <f>Таблица1[[#This Row],[Временное сопротивление, Н/мм²]]/Таблица1[[#This Row],[Предел текучести, Н/мм²]]</f>
        <v>1.1607773851590106</v>
      </c>
      <c r="J150" s="66">
        <f>(Таблица1[[#This Row],[σв/σт]]-SUMIF('Сводный отчет'!$B$7:$B$17,Таблица1[[#This Row],[Профиль / размер]],'Сводный отчет'!$L$7:$L$17))^2</f>
        <v>6.1059247402756281E-5</v>
      </c>
      <c r="K150" s="63">
        <v>22.8</v>
      </c>
      <c r="L150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150" s="63">
        <v>7.5</v>
      </c>
      <c r="N15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0.5753079387682154</v>
      </c>
      <c r="O150" s="67">
        <v>7.8</v>
      </c>
      <c r="P15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0.71645400146794047</v>
      </c>
      <c r="Q150" s="69">
        <v>9.6000000000000002E-2</v>
      </c>
      <c r="R150" s="70">
        <f>(Таблица1[[#This Row],[fr]]-SUMIF('Сводный отчет'!$B$7:$B$17,Таблица1[[#This Row],[Профиль / размер]],'Сводный отчет'!$X$7:$X$17))^2</f>
        <v>1.8600499386891816E-4</v>
      </c>
    </row>
    <row r="151" spans="1:18" ht="11.25" customHeight="1" x14ac:dyDescent="0.25">
      <c r="A151" s="62" t="s">
        <v>126</v>
      </c>
      <c r="B151" s="62" t="str">
        <f>LEFT(Таблица1[[#This Row],[Номер плавки]],7)</f>
        <v>2000434</v>
      </c>
      <c r="C151" s="62" t="s">
        <v>8</v>
      </c>
      <c r="D151" s="62" t="s">
        <v>9</v>
      </c>
      <c r="E151" s="63">
        <v>572</v>
      </c>
      <c r="F151" s="64">
        <f>(Таблица1[[#This Row],[Предел текучести, Н/мм²]]-SUMIF('Сводный отчет'!$B$7:$B$17,Таблица1[[#This Row],[Профиль / размер]],'Сводный отчет'!$F$7:$F$17))^2</f>
        <v>221.05517977927954</v>
      </c>
      <c r="G151" s="63">
        <v>661</v>
      </c>
      <c r="H151" s="64">
        <f>(Таблица1[[#This Row],[Временное сопротивление, Н/мм²]]-SUMIF('Сводный отчет'!$B$7:$B$17,Таблица1[[#This Row],[Профиль / размер]],'Сводный отчет'!$I$7:$I$17))^2</f>
        <v>100.81928127843034</v>
      </c>
      <c r="I151" s="65">
        <f>Таблица1[[#This Row],[Временное сопротивление, Н/мм²]]/Таблица1[[#This Row],[Предел текучести, Н/мм²]]</f>
        <v>1.1555944055944056</v>
      </c>
      <c r="J151" s="66">
        <f>(Таблица1[[#This Row],[σв/σт]]-SUMIF('Сводный отчет'!$B$7:$B$17,Таблица1[[#This Row],[Профиль / размер]],'Сводный отчет'!$L$7:$L$17))^2</f>
        <v>1.6892256127592456E-4</v>
      </c>
      <c r="K151" s="63">
        <v>21</v>
      </c>
      <c r="L151" s="64">
        <f>(Таблица1[[#This Row],[Относительное удлинение, %]]-SUMIF('Сводный отчет'!$B$7:$B$17,Таблица1[[#This Row],[Профиль / размер]],'Сводный отчет'!$O$7:$O$17))^2</f>
        <v>4.3525156024066289</v>
      </c>
      <c r="M151" s="63">
        <v>10</v>
      </c>
      <c r="N15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3.0328551085796334</v>
      </c>
      <c r="O151" s="67">
        <v>10.3</v>
      </c>
      <c r="P15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2.7342737079669077</v>
      </c>
      <c r="Q151" s="69">
        <v>0.09</v>
      </c>
      <c r="R151" s="70">
        <f>(Таблица1[[#This Row],[fr]]-SUMIF('Сводный отчет'!$B$7:$B$17,Таблица1[[#This Row],[Профиль / размер]],'Сводный отчет'!$X$7:$X$17))^2</f>
        <v>5.8344616510425416E-5</v>
      </c>
    </row>
    <row r="152" spans="1:18" ht="11.25" customHeight="1" x14ac:dyDescent="0.25">
      <c r="A152" s="62" t="s">
        <v>127</v>
      </c>
      <c r="B152" s="62" t="str">
        <f>LEFT(Таблица1[[#This Row],[Номер плавки]],7)</f>
        <v>2000433</v>
      </c>
      <c r="C152" s="62" t="s">
        <v>8</v>
      </c>
      <c r="D152" s="62" t="s">
        <v>9</v>
      </c>
      <c r="E152" s="63">
        <v>562</v>
      </c>
      <c r="F152" s="64">
        <f>(Таблица1[[#This Row],[Предел текучести, Н/мм²]]-SUMIF('Сводный отчет'!$B$7:$B$17,Таблица1[[#This Row],[Профиль / размер]],'Сводный отчет'!$F$7:$F$17))^2</f>
        <v>23.69668921324271</v>
      </c>
      <c r="G152" s="63">
        <v>650</v>
      </c>
      <c r="H152" s="64">
        <f>(Таблица1[[#This Row],[Временное сопротивление, Н/мм²]]-SUMIF('Сводный отчет'!$B$7:$B$17,Таблица1[[#This Row],[Профиль / размер]],'Сводный отчет'!$I$7:$I$17))^2</f>
        <v>0.91991020924806155</v>
      </c>
      <c r="I152" s="65">
        <f>Таблица1[[#This Row],[Временное сопротивление, Н/мм²]]/Таблица1[[#This Row],[Предел текучести, Н/мм²]]</f>
        <v>1.1565836298932384</v>
      </c>
      <c r="J152" s="66">
        <f>(Таблица1[[#This Row],[σв/σт]]-SUMIF('Сводный отчет'!$B$7:$B$17,Таблица1[[#This Row],[Профиль / размер]],'Сводный отчет'!$L$7:$L$17))^2</f>
        <v>1.4418718753081945E-4</v>
      </c>
      <c r="K152" s="63">
        <v>22.2</v>
      </c>
      <c r="L152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152" s="63">
        <v>8.5</v>
      </c>
      <c r="N15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152" s="67">
        <v>8.8000000000000007</v>
      </c>
      <c r="P15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152" s="69">
        <v>8.8999999999999996E-2</v>
      </c>
      <c r="R152" s="70">
        <f>(Таблица1[[#This Row],[fr]]-SUMIF('Сводный отчет'!$B$7:$B$17,Таблица1[[#This Row],[Профиль / размер]],'Сводный отчет'!$X$7:$X$17))^2</f>
        <v>4.4067886950676638E-5</v>
      </c>
    </row>
    <row r="153" spans="1:18" ht="11.25" customHeight="1" x14ac:dyDescent="0.25">
      <c r="A153" s="62" t="s">
        <v>128</v>
      </c>
      <c r="B153" s="62" t="str">
        <f>LEFT(Таблица1[[#This Row],[Номер плавки]],7)</f>
        <v>2000432</v>
      </c>
      <c r="C153" s="62" t="s">
        <v>8</v>
      </c>
      <c r="D153" s="62" t="s">
        <v>9</v>
      </c>
      <c r="E153" s="63">
        <v>580</v>
      </c>
      <c r="F153" s="64">
        <f>(Таблица1[[#This Row],[Предел текучести, Н/мм²]]-SUMIF('Сводный отчет'!$B$7:$B$17,Таблица1[[#This Row],[Профиль / размер]],'Сводный отчет'!$F$7:$F$17))^2</f>
        <v>522.94197223210904</v>
      </c>
      <c r="G153" s="63">
        <v>670</v>
      </c>
      <c r="H153" s="64">
        <f>(Таблица1[[#This Row],[Временное сопротивление, Н/мм²]]-SUMIF('Сводный отчет'!$B$7:$B$17,Таблица1[[#This Row],[Профиль / размер]],'Сводный отчет'!$I$7:$I$17))^2</f>
        <v>362.55513033503405</v>
      </c>
      <c r="I153" s="65">
        <f>Таблица1[[#This Row],[Временное сопротивление, Н/мм²]]/Таблица1[[#This Row],[Предел текучести, Н/мм²]]</f>
        <v>1.1551724137931034</v>
      </c>
      <c r="J153" s="66">
        <f>(Таблица1[[#This Row],[σв/σт]]-SUMIF('Сводный отчет'!$B$7:$B$17,Таблица1[[#This Row],[Профиль / размер]],'Сводный отчет'!$L$7:$L$17))^2</f>
        <v>1.8006991117084154E-4</v>
      </c>
      <c r="K153" s="63">
        <v>22</v>
      </c>
      <c r="L153" s="64">
        <f>(Таблица1[[#This Row],[Относительное удлинение, %]]-SUMIF('Сводный отчет'!$B$7:$B$17,Таблица1[[#This Row],[Профиль / размер]],'Сводный отчет'!$O$7:$O$17))^2</f>
        <v>1.1799789147756483</v>
      </c>
      <c r="M153" s="63">
        <v>11.6</v>
      </c>
      <c r="N15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11.165685297258939</v>
      </c>
      <c r="O153" s="67">
        <v>11.9</v>
      </c>
      <c r="P15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10.585678320126245</v>
      </c>
      <c r="Q153" s="69">
        <v>9.7000000000000003E-2</v>
      </c>
      <c r="R153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154" spans="1:18" ht="11.25" customHeight="1" x14ac:dyDescent="0.25">
      <c r="A154" s="62" t="s">
        <v>129</v>
      </c>
      <c r="B154" s="62" t="str">
        <f>LEFT(Таблица1[[#This Row],[Номер плавки]],7)</f>
        <v>2000432</v>
      </c>
      <c r="C154" s="62" t="s">
        <v>8</v>
      </c>
      <c r="D154" s="62" t="s">
        <v>9</v>
      </c>
      <c r="E154" s="63">
        <v>556</v>
      </c>
      <c r="F154" s="64">
        <f>(Таблица1[[#This Row],[Предел текучести, Н/мм²]]-SUMIF('Сводный отчет'!$B$7:$B$17,Таблица1[[#This Row],[Профиль / размер]],'Сводный отчет'!$F$7:$F$17))^2</f>
        <v>1.2815948736206075</v>
      </c>
      <c r="G154" s="63">
        <v>653</v>
      </c>
      <c r="H154" s="64">
        <f>(Таблица1[[#This Row],[Временное сопротивление, Н/мм²]]-SUMIF('Сводный отчет'!$B$7:$B$17,Таблица1[[#This Row],[Профиль / размер]],'Сводный отчет'!$I$7:$I$17))^2</f>
        <v>4.1651932281159558</v>
      </c>
      <c r="I154" s="65">
        <f>Таблица1[[#This Row],[Временное сопротивление, Н/мм²]]/Таблица1[[#This Row],[Предел текучести, Н/мм²]]</f>
        <v>1.1744604316546763</v>
      </c>
      <c r="J154" s="66">
        <f>(Таблица1[[#This Row],[σв/σт]]-SUMIF('Сводный отчет'!$B$7:$B$17,Таблица1[[#This Row],[Профиль / размер]],'Сводный отчет'!$L$7:$L$17))^2</f>
        <v>3.4445217506794144E-5</v>
      </c>
      <c r="K154" s="63">
        <v>24.6</v>
      </c>
      <c r="L154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154" s="63">
        <v>10.6</v>
      </c>
      <c r="N15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5.4826664293343725</v>
      </c>
      <c r="O154" s="67">
        <v>10.9</v>
      </c>
      <c r="P15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5.0785504375266584</v>
      </c>
      <c r="Q154" s="69">
        <v>6.5000000000000002E-2</v>
      </c>
      <c r="R154" s="70">
        <f>(Таблица1[[#This Row],[fr]]-SUMIF('Сводный отчет'!$B$7:$B$17,Таблица1[[#This Row],[Профиль / размер]],'Сводный отчет'!$X$7:$X$17))^2</f>
        <v>3.0142637751670614E-4</v>
      </c>
    </row>
    <row r="155" spans="1:18" ht="11.25" customHeight="1" x14ac:dyDescent="0.25">
      <c r="A155" s="62" t="s">
        <v>130</v>
      </c>
      <c r="B155" s="62" t="str">
        <f>LEFT(Таблица1[[#This Row],[Номер плавки]],7)</f>
        <v>2050136</v>
      </c>
      <c r="C155" s="62" t="s">
        <v>8</v>
      </c>
      <c r="D155" s="62" t="s">
        <v>9</v>
      </c>
      <c r="E155" s="63">
        <v>562</v>
      </c>
      <c r="F155" s="64">
        <f>(Таблица1[[#This Row],[Предел текучести, Н/мм²]]-SUMIF('Сводный отчет'!$B$7:$B$17,Таблица1[[#This Row],[Профиль / размер]],'Сводный отчет'!$F$7:$F$17))^2</f>
        <v>23.69668921324271</v>
      </c>
      <c r="G155" s="63">
        <v>657</v>
      </c>
      <c r="H155" s="64">
        <f>(Таблица1[[#This Row],[Временное сопротивление, Н/мм²]]-SUMIF('Сводный отчет'!$B$7:$B$17,Таблица1[[#This Row],[Профиль / размер]],'Сводный отчет'!$I$7:$I$17))^2</f>
        <v>36.492237253273146</v>
      </c>
      <c r="I155" s="65">
        <f>Таблица1[[#This Row],[Временное сопротивление, Н/мм²]]/Таблица1[[#This Row],[Предел текучести, Н/мм²]]</f>
        <v>1.1690391459074734</v>
      </c>
      <c r="J155" s="66">
        <f>(Таблица1[[#This Row],[σв/σт]]-SUMIF('Сводный отчет'!$B$7:$B$17,Таблица1[[#This Row],[Профиль / размер]],'Сводный отчет'!$L$7:$L$17))^2</f>
        <v>2.0045236277663145E-7</v>
      </c>
      <c r="K155" s="63">
        <v>25.2</v>
      </c>
      <c r="L155" s="64">
        <f>(Таблица1[[#This Row],[Относительное удлинение, %]]-SUMIF('Сводный отчет'!$B$7:$B$17,Таблица1[[#This Row],[Профиль / размер]],'Сводный отчет'!$O$7:$O$17))^2</f>
        <v>4.4678615143565077</v>
      </c>
      <c r="M155" s="63">
        <v>8.6999999999999993</v>
      </c>
      <c r="N15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0.19493058027769547</v>
      </c>
      <c r="O155" s="67">
        <v>9</v>
      </c>
      <c r="P15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0.12500746058744353</v>
      </c>
      <c r="Q155" s="69">
        <v>9.9000000000000005E-2</v>
      </c>
      <c r="R155" s="70">
        <f>(Таблица1[[#This Row],[fr]]-SUMIF('Сводный отчет'!$B$7:$B$17,Таблица1[[#This Row],[Профиль / размер]],'Сводный отчет'!$X$7:$X$17))^2</f>
        <v>2.7683518254816453E-4</v>
      </c>
    </row>
    <row r="156" spans="1:18" ht="11.25" customHeight="1" x14ac:dyDescent="0.25">
      <c r="A156" s="62" t="s">
        <v>131</v>
      </c>
      <c r="B156" s="62" t="str">
        <f>LEFT(Таблица1[[#This Row],[Номер плавки]],7)</f>
        <v>2000425</v>
      </c>
      <c r="C156" s="62" t="s">
        <v>8</v>
      </c>
      <c r="D156" s="62" t="s">
        <v>9</v>
      </c>
      <c r="E156" s="63">
        <v>583</v>
      </c>
      <c r="F156" s="64">
        <f>(Таблица1[[#This Row],[Предел текучести, Н/мм²]]-SUMIF('Сводный отчет'!$B$7:$B$17,Таблица1[[#This Row],[Профиль / размер]],'Сводный отчет'!$F$7:$F$17))^2</f>
        <v>669.14951940192009</v>
      </c>
      <c r="G156" s="63">
        <v>683</v>
      </c>
      <c r="H156" s="64">
        <f>(Таблица1[[#This Row],[Временное сопротивление, Н/мм²]]-SUMIF('Сводный отчет'!$B$7:$B$17,Таблица1[[#This Row],[Профиль / размер]],'Сводный отчет'!$I$7:$I$17))^2</f>
        <v>1026.6180234167948</v>
      </c>
      <c r="I156" s="65">
        <f>Таблица1[[#This Row],[Временное сопротивление, Н/мм²]]/Таблица1[[#This Row],[Предел текучести, Н/мм²]]</f>
        <v>1.1715265866209263</v>
      </c>
      <c r="J156" s="66">
        <f>(Таблица1[[#This Row],[σв/σт]]-SUMIF('Сводный отчет'!$B$7:$B$17,Таблица1[[#This Row],[Профиль / размер]],'Сводный отчет'!$L$7:$L$17))^2</f>
        <v>8.6151629356170839E-6</v>
      </c>
      <c r="K156" s="63">
        <v>23.4</v>
      </c>
      <c r="L156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156" s="63">
        <v>7.2</v>
      </c>
      <c r="N15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1.1204022783908447</v>
      </c>
      <c r="O156" s="67">
        <v>7.5</v>
      </c>
      <c r="P15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156" s="69">
        <v>7.9000000000000001E-2</v>
      </c>
      <c r="R156" s="70">
        <f>(Таблица1[[#This Row],[fr]]-SUMIF('Сводный отчет'!$B$7:$B$17,Таблица1[[#This Row],[Профиль / размер]],'Сводный отчет'!$X$7:$X$17))^2</f>
        <v>1.1300591353188985E-5</v>
      </c>
    </row>
    <row r="157" spans="1:18" ht="11.25" customHeight="1" x14ac:dyDescent="0.25">
      <c r="A157" s="62" t="s">
        <v>132</v>
      </c>
      <c r="B157" s="62" t="str">
        <f>LEFT(Таблица1[[#This Row],[Номер плавки]],7)</f>
        <v>2000425</v>
      </c>
      <c r="C157" s="62" t="s">
        <v>8</v>
      </c>
      <c r="D157" s="62" t="s">
        <v>9</v>
      </c>
      <c r="E157" s="63">
        <v>559</v>
      </c>
      <c r="F157" s="64">
        <f>(Таблица1[[#This Row],[Предел текучести, Н/мм²]]-SUMIF('Сводный отчет'!$B$7:$B$17,Таблица1[[#This Row],[Профиль / размер]],'Сводный отчет'!$F$7:$F$17))^2</f>
        <v>3.489142043431658</v>
      </c>
      <c r="G157" s="63">
        <v>651</v>
      </c>
      <c r="H157" s="64">
        <f>(Таблица1[[#This Row],[Временное сопротивление, Н/мм²]]-SUMIF('Сводный отчет'!$B$7:$B$17,Таблица1[[#This Row],[Профиль / размер]],'Сводный отчет'!$I$7:$I$17))^2</f>
        <v>1.6712155373596635E-3</v>
      </c>
      <c r="I157" s="65">
        <f>Таблица1[[#This Row],[Временное сопротивление, Н/мм²]]/Таблица1[[#This Row],[Предел текучести, Н/мм²]]</f>
        <v>1.1645796064400715</v>
      </c>
      <c r="J157" s="66">
        <f>(Таблица1[[#This Row],[σв/σт]]-SUMIF('Сводный отчет'!$B$7:$B$17,Таблица1[[#This Row],[Профиль / размер]],'Сводный отчет'!$L$7:$L$17))^2</f>
        <v>1.6094702926681901E-5</v>
      </c>
      <c r="K157" s="63">
        <v>24.2</v>
      </c>
      <c r="L157" s="64">
        <f>(Таблица1[[#This Row],[Относительное удлинение, %]]-SUMIF('Сводный отчет'!$B$7:$B$17,Таблица1[[#This Row],[Профиль / размер]],'Сводный отчет'!$O$7:$O$17))^2</f>
        <v>1.2403982019874893</v>
      </c>
      <c r="M157" s="63">
        <v>8.1</v>
      </c>
      <c r="N15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2.5119259522955843E-2</v>
      </c>
      <c r="O157" s="67">
        <v>8.4</v>
      </c>
      <c r="P15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6.0730731027691658E-2</v>
      </c>
      <c r="Q157" s="69">
        <v>7.0999999999999994E-2</v>
      </c>
      <c r="R157" s="70">
        <f>(Таблица1[[#This Row],[fr]]-SUMIF('Сводный отчет'!$B$7:$B$17,Таблица1[[#This Row],[Профиль / размер]],'Сводный отчет'!$X$7:$X$17))^2</f>
        <v>1.2908675487519896E-4</v>
      </c>
    </row>
    <row r="158" spans="1:18" ht="11.25" customHeight="1" x14ac:dyDescent="0.25">
      <c r="A158" s="62" t="s">
        <v>133</v>
      </c>
      <c r="B158" s="62" t="str">
        <f>LEFT(Таблица1[[#This Row],[Номер плавки]],7)</f>
        <v>2000425</v>
      </c>
      <c r="C158" s="62" t="s">
        <v>8</v>
      </c>
      <c r="D158" s="62" t="s">
        <v>9</v>
      </c>
      <c r="E158" s="63">
        <v>577</v>
      </c>
      <c r="F158" s="64">
        <f>(Таблица1[[#This Row],[Предел текучести, Н/мм²]]-SUMIF('Сводный отчет'!$B$7:$B$17,Таблица1[[#This Row],[Профиль / размер]],'Сводный отчет'!$F$7:$F$17))^2</f>
        <v>394.73442506229799</v>
      </c>
      <c r="G158" s="63">
        <v>670</v>
      </c>
      <c r="H158" s="64">
        <f>(Таблица1[[#This Row],[Временное сопротивление, Н/мм²]]-SUMIF('Сводный отчет'!$B$7:$B$17,Таблица1[[#This Row],[Профиль / размер]],'Сводный отчет'!$I$7:$I$17))^2</f>
        <v>362.55513033503405</v>
      </c>
      <c r="I158" s="65">
        <f>Таблица1[[#This Row],[Временное сопротивление, Н/мм²]]/Таблица1[[#This Row],[Предел текучести, Н/мм²]]</f>
        <v>1.1611785095320624</v>
      </c>
      <c r="J158" s="66">
        <f>(Таблица1[[#This Row],[σв/σт]]-SUMIF('Сводный отчет'!$B$7:$B$17,Таблица1[[#This Row],[Профиль / размер]],'Сводный отчет'!$L$7:$L$17))^2</f>
        <v>5.4951343024298625E-5</v>
      </c>
      <c r="K158" s="63">
        <v>20.8</v>
      </c>
      <c r="L158" s="64">
        <f>(Таблица1[[#This Row],[Относительное удлинение, %]]-SUMIF('Сводный отчет'!$B$7:$B$17,Таблица1[[#This Row],[Профиль / размер]],'Сводный отчет'!$O$7:$O$17))^2</f>
        <v>5.2270229399328221</v>
      </c>
      <c r="M158" s="63">
        <v>9.6</v>
      </c>
      <c r="N15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1.7996475614098058</v>
      </c>
      <c r="O158" s="67">
        <v>9.9</v>
      </c>
      <c r="P15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1.5714225549270719</v>
      </c>
      <c r="Q158" s="69">
        <v>7.0000000000000007E-2</v>
      </c>
      <c r="R158" s="70">
        <f>(Таблица1[[#This Row],[fr]]-SUMIF('Сводный отчет'!$B$7:$B$17,Таблица1[[#This Row],[Профиль / размер]],'Сводный отчет'!$X$7:$X$17))^2</f>
        <v>1.528100253154499E-4</v>
      </c>
    </row>
    <row r="159" spans="1:18" ht="11.25" customHeight="1" x14ac:dyDescent="0.25">
      <c r="A159" s="62" t="s">
        <v>134</v>
      </c>
      <c r="B159" s="62" t="str">
        <f>LEFT(Таблица1[[#This Row],[Номер плавки]],7)</f>
        <v>2000424</v>
      </c>
      <c r="C159" s="62" t="s">
        <v>8</v>
      </c>
      <c r="D159" s="62" t="s">
        <v>9</v>
      </c>
      <c r="E159" s="63">
        <v>563</v>
      </c>
      <c r="F159" s="64">
        <f>(Таблица1[[#This Row],[Предел текучести, Н/мм²]]-SUMIF('Сводный отчет'!$B$7:$B$17,Таблица1[[#This Row],[Профиль / размер]],'Сводный отчет'!$F$7:$F$17))^2</f>
        <v>34.43253826984639</v>
      </c>
      <c r="G159" s="63">
        <v>660</v>
      </c>
      <c r="H159" s="64">
        <f>(Таблица1[[#This Row],[Временное сопротивление, Н/мм²]]-SUMIF('Сводный отчет'!$B$7:$B$17,Таблица1[[#This Row],[Профиль / размер]],'Сводный отчет'!$I$7:$I$17))^2</f>
        <v>81.73752027214104</v>
      </c>
      <c r="I159" s="65">
        <f>Таблица1[[#This Row],[Временное сопротивление, Н/мм²]]/Таблица1[[#This Row],[Предел текучести, Н/мм²]]</f>
        <v>1.1722912966252221</v>
      </c>
      <c r="J159" s="66">
        <f>(Таблица1[[#This Row],[σв/σт]]-SUMIF('Сводный отчет'!$B$7:$B$17,Таблица1[[#This Row],[Профиль / размер]],'Сводный отчет'!$L$7:$L$17))^2</f>
        <v>1.3689036422619922E-5</v>
      </c>
      <c r="K159" s="63">
        <v>24.6</v>
      </c>
      <c r="L159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159" s="63">
        <v>9.8000000000000007</v>
      </c>
      <c r="N15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2.3762513349947221</v>
      </c>
      <c r="O159" s="67">
        <v>10.1</v>
      </c>
      <c r="P15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2.1128481314469871</v>
      </c>
      <c r="Q159" s="69">
        <v>6.6000000000000003E-2</v>
      </c>
      <c r="R159" s="70">
        <f>(Таблица1[[#This Row],[fr]]-SUMIF('Сводный отчет'!$B$7:$B$17,Таблица1[[#This Row],[Профиль / размер]],'Сводный отчет'!$X$7:$X$17))^2</f>
        <v>2.6770310707645485E-4</v>
      </c>
    </row>
    <row r="160" spans="1:18" ht="11.25" customHeight="1" x14ac:dyDescent="0.25">
      <c r="A160" s="62" t="s">
        <v>135</v>
      </c>
      <c r="B160" s="62" t="str">
        <f>LEFT(Таблица1[[#This Row],[Номер плавки]],7)</f>
        <v>2000424</v>
      </c>
      <c r="C160" s="62" t="s">
        <v>8</v>
      </c>
      <c r="D160" s="62" t="s">
        <v>9</v>
      </c>
      <c r="E160" s="63">
        <v>572</v>
      </c>
      <c r="F160" s="64">
        <f>(Таблица1[[#This Row],[Предел текучести, Н/мм²]]-SUMIF('Сводный отчет'!$B$7:$B$17,Таблица1[[#This Row],[Профиль / размер]],'Сводный отчет'!$F$7:$F$17))^2</f>
        <v>221.05517977927954</v>
      </c>
      <c r="G160" s="63">
        <v>670</v>
      </c>
      <c r="H160" s="64">
        <f>(Таблица1[[#This Row],[Временное сопротивление, Н/мм²]]-SUMIF('Сводный отчет'!$B$7:$B$17,Таблица1[[#This Row],[Профиль / размер]],'Сводный отчет'!$I$7:$I$17))^2</f>
        <v>362.55513033503405</v>
      </c>
      <c r="I160" s="65">
        <f>Таблица1[[#This Row],[Временное сопротивление, Н/мм²]]/Таблица1[[#This Row],[Предел текучести, Н/мм²]]</f>
        <v>1.1713286713286712</v>
      </c>
      <c r="J160" s="66">
        <f>(Таблица1[[#This Row],[σв/σт]]-SUMIF('Сводный отчет'!$B$7:$B$17,Таблица1[[#This Row],[Профиль / размер]],'Сводный отчет'!$L$7:$L$17))^2</f>
        <v>7.4925073870769687E-6</v>
      </c>
      <c r="K160" s="63">
        <v>23.4</v>
      </c>
      <c r="L160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160" s="63">
        <v>7.6</v>
      </c>
      <c r="N16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160" s="67">
        <v>7.9</v>
      </c>
      <c r="P16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160" s="69">
        <v>9.7000000000000003E-2</v>
      </c>
      <c r="R160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161" spans="1:18" ht="11.25" customHeight="1" x14ac:dyDescent="0.25">
      <c r="A161" s="62" t="s">
        <v>136</v>
      </c>
      <c r="B161" s="62" t="str">
        <f>LEFT(Таблица1[[#This Row],[Номер плавки]],7)</f>
        <v>2000416</v>
      </c>
      <c r="C161" s="62" t="s">
        <v>8</v>
      </c>
      <c r="D161" s="62" t="s">
        <v>9</v>
      </c>
      <c r="E161" s="63">
        <v>563</v>
      </c>
      <c r="F161" s="64">
        <f>(Таблица1[[#This Row],[Предел текучести, Н/мм²]]-SUMIF('Сводный отчет'!$B$7:$B$17,Таблица1[[#This Row],[Профиль / размер]],'Сводный отчет'!$F$7:$F$17))^2</f>
        <v>34.43253826984639</v>
      </c>
      <c r="G161" s="63">
        <v>652</v>
      </c>
      <c r="H161" s="64">
        <f>(Таблица1[[#This Row],[Временное сопротивление, Н/мм²]]-SUMIF('Сводный отчет'!$B$7:$B$17,Таблица1[[#This Row],[Профиль / размер]],'Сводный отчет'!$I$7:$I$17))^2</f>
        <v>1.0834322218266579</v>
      </c>
      <c r="I161" s="65">
        <f>Таблица1[[#This Row],[Временное сопротивление, Н/мм²]]/Таблица1[[#This Row],[Предел текучести, Н/мм²]]</f>
        <v>1.1580817051509769</v>
      </c>
      <c r="J161" s="66">
        <f>(Таблица1[[#This Row],[σв/σт]]-SUMIF('Сводный отчет'!$B$7:$B$17,Таблица1[[#This Row],[Профиль / размер]],'Сводный отчет'!$L$7:$L$17))^2</f>
        <v>1.1045424999486876E-4</v>
      </c>
      <c r="K161" s="63">
        <v>25.2</v>
      </c>
      <c r="L161" s="64">
        <f>(Таблица1[[#This Row],[Относительное удлинение, %]]-SUMIF('Сводный отчет'!$B$7:$B$17,Таблица1[[#This Row],[Профиль / размер]],'Сводный отчет'!$O$7:$O$17))^2</f>
        <v>4.4678615143565077</v>
      </c>
      <c r="M161" s="63">
        <v>6.9</v>
      </c>
      <c r="N16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1.845496618013474</v>
      </c>
      <c r="O161" s="67">
        <v>7.2</v>
      </c>
      <c r="P16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2.0921772719081879</v>
      </c>
      <c r="Q161" s="69">
        <v>8.2000000000000003E-2</v>
      </c>
      <c r="R161" s="70">
        <f>(Таблица1[[#This Row],[fr]]-SUMIF('Сводный отчет'!$B$7:$B$17,Таблица1[[#This Row],[Профиль / размер]],'Сводный отчет'!$X$7:$X$17))^2</f>
        <v>1.3078003243529928E-7</v>
      </c>
    </row>
    <row r="162" spans="1:18" ht="11.25" customHeight="1" x14ac:dyDescent="0.25">
      <c r="A162" s="62" t="s">
        <v>137</v>
      </c>
      <c r="B162" s="62" t="str">
        <f>LEFT(Таблица1[[#This Row],[Номер плавки]],7)</f>
        <v>2000416</v>
      </c>
      <c r="C162" s="62" t="s">
        <v>8</v>
      </c>
      <c r="D162" s="62" t="s">
        <v>9</v>
      </c>
      <c r="E162" s="63">
        <v>564</v>
      </c>
      <c r="F162" s="64">
        <f>(Таблица1[[#This Row],[Предел текучести, Н/мм²]]-SUMIF('Сводный отчет'!$B$7:$B$17,Таблица1[[#This Row],[Профиль / размер]],'Сводный отчет'!$F$7:$F$17))^2</f>
        <v>47.168387326450073</v>
      </c>
      <c r="G162" s="63">
        <v>654</v>
      </c>
      <c r="H162" s="64">
        <f>(Таблица1[[#This Row],[Временное сопротивление, Н/мм²]]-SUMIF('Сводный отчет'!$B$7:$B$17,Таблица1[[#This Row],[Профиль / размер]],'Сводный отчет'!$I$7:$I$17))^2</f>
        <v>9.2469542344052549</v>
      </c>
      <c r="I162" s="65">
        <f>Таблица1[[#This Row],[Временное сопротивление, Н/мм²]]/Таблица1[[#This Row],[Предел текучести, Н/мм²]]</f>
        <v>1.1595744680851063</v>
      </c>
      <c r="J162" s="66">
        <f>(Таблица1[[#This Row],[σв/σт]]-SUMIF('Сводный отчет'!$B$7:$B$17,Таблица1[[#This Row],[Профиль / размер]],'Сводный отчет'!$L$7:$L$17))^2</f>
        <v>8.1305545199589679E-5</v>
      </c>
      <c r="K162" s="63">
        <v>21</v>
      </c>
      <c r="L162" s="64">
        <f>(Таблица1[[#This Row],[Относительное удлинение, %]]-SUMIF('Сводный отчет'!$B$7:$B$17,Таблица1[[#This Row],[Профиль / размер]],'Сводный отчет'!$O$7:$O$17))^2</f>
        <v>4.3525156024066289</v>
      </c>
      <c r="M162" s="63">
        <v>10.1</v>
      </c>
      <c r="N16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3.3911569953720888</v>
      </c>
      <c r="O162" s="67">
        <v>10.4</v>
      </c>
      <c r="P16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3.0749864962268654</v>
      </c>
      <c r="Q162" s="69">
        <v>8.7999999999999995E-2</v>
      </c>
      <c r="R162" s="70">
        <f>(Таблица1[[#This Row],[fr]]-SUMIF('Сводный отчет'!$B$7:$B$17,Таблица1[[#This Row],[Профиль / размер]],'Сводный отчет'!$X$7:$X$17))^2</f>
        <v>3.1791157390927867E-5</v>
      </c>
    </row>
    <row r="163" spans="1:18" ht="11.25" customHeight="1" x14ac:dyDescent="0.25">
      <c r="A163" s="62" t="s">
        <v>138</v>
      </c>
      <c r="B163" s="62" t="str">
        <f>LEFT(Таблица1[[#This Row],[Номер плавки]],7)</f>
        <v>2000414</v>
      </c>
      <c r="C163" s="62" t="s">
        <v>8</v>
      </c>
      <c r="D163" s="62" t="s">
        <v>9</v>
      </c>
      <c r="E163" s="63">
        <v>566</v>
      </c>
      <c r="F163" s="64">
        <f>(Таблица1[[#This Row],[Предел текучести, Н/мм²]]-SUMIF('Сводный отчет'!$B$7:$B$17,Таблица1[[#This Row],[Профиль / размер]],'Сводный отчет'!$F$7:$F$17))^2</f>
        <v>78.64008543965744</v>
      </c>
      <c r="G163" s="63">
        <v>656</v>
      </c>
      <c r="H163" s="64">
        <f>(Таблица1[[#This Row],[Временное сопротивление, Н/мм²]]-SUMIF('Сводный отчет'!$B$7:$B$17,Таблица1[[#This Row],[Профиль / размер]],'Сводный отчет'!$I$7:$I$17))^2</f>
        <v>25.410476246983851</v>
      </c>
      <c r="I163" s="65">
        <f>Таблица1[[#This Row],[Временное сопротивление, Н/мм²]]/Таблица1[[#This Row],[Предел текучести, Н/мм²]]</f>
        <v>1.1590106007067138</v>
      </c>
      <c r="J163" s="66">
        <f>(Таблица1[[#This Row],[σв/σт]]-SUMIF('Сводный отчет'!$B$7:$B$17,Таблица1[[#This Row],[Профиль / размер]],'Сводный отчет'!$L$7:$L$17))^2</f>
        <v>9.1792229409154899E-5</v>
      </c>
      <c r="K163" s="63">
        <v>24</v>
      </c>
      <c r="L163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163" s="63">
        <v>7</v>
      </c>
      <c r="N16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1.5837985048059318</v>
      </c>
      <c r="O163" s="67">
        <v>7.3</v>
      </c>
      <c r="P16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1.8128900601681475</v>
      </c>
      <c r="Q163" s="69">
        <v>0.08</v>
      </c>
      <c r="R163" s="70">
        <f>(Таблица1[[#This Row],[fr]]-SUMIF('Сводный отчет'!$B$7:$B$17,Таблица1[[#This Row],[Профиль / размер]],'Сводный отчет'!$X$7:$X$17))^2</f>
        <v>5.5773209129377523E-6</v>
      </c>
    </row>
    <row r="164" spans="1:18" ht="11.25" customHeight="1" x14ac:dyDescent="0.25">
      <c r="A164" s="62" t="s">
        <v>139</v>
      </c>
      <c r="B164" s="62" t="str">
        <f>LEFT(Таблица1[[#This Row],[Номер плавки]],7)</f>
        <v>2000414</v>
      </c>
      <c r="C164" s="62" t="s">
        <v>8</v>
      </c>
      <c r="D164" s="62" t="s">
        <v>9</v>
      </c>
      <c r="E164" s="63">
        <v>559</v>
      </c>
      <c r="F164" s="64">
        <f>(Таблица1[[#This Row],[Предел текучести, Н/мм²]]-SUMIF('Сводный отчет'!$B$7:$B$17,Таблица1[[#This Row],[Профиль / размер]],'Сводный отчет'!$F$7:$F$17))^2</f>
        <v>3.489142043431658</v>
      </c>
      <c r="G164" s="63">
        <v>656</v>
      </c>
      <c r="H164" s="64">
        <f>(Таблица1[[#This Row],[Временное сопротивление, Н/мм²]]-SUMIF('Сводный отчет'!$B$7:$B$17,Таблица1[[#This Row],[Профиль / размер]],'Сводный отчет'!$I$7:$I$17))^2</f>
        <v>25.410476246983851</v>
      </c>
      <c r="I164" s="65">
        <f>Таблица1[[#This Row],[Временное сопротивление, Н/мм²]]/Таблица1[[#This Row],[Предел текучести, Н/мм²]]</f>
        <v>1.1735241502683362</v>
      </c>
      <c r="J164" s="66">
        <f>(Таблица1[[#This Row],[σв/σт]]-SUMIF('Сводный отчет'!$B$7:$B$17,Таблица1[[#This Row],[Профиль / размер]],'Сводный отчет'!$L$7:$L$17))^2</f>
        <v>2.4331760413818038E-5</v>
      </c>
      <c r="K164" s="63">
        <v>24</v>
      </c>
      <c r="L164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164" s="63">
        <v>8.1</v>
      </c>
      <c r="N16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2.5119259522955843E-2</v>
      </c>
      <c r="O164" s="67">
        <v>8.4</v>
      </c>
      <c r="P16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6.0730731027691658E-2</v>
      </c>
      <c r="Q164" s="69">
        <v>6.8000000000000005E-2</v>
      </c>
      <c r="R164" s="70">
        <f>(Таблица1[[#This Row],[fr]]-SUMIF('Сводный отчет'!$B$7:$B$17,Таблица1[[#This Row],[Профиль / размер]],'Сводный отчет'!$X$7:$X$17))^2</f>
        <v>2.0625656619595239E-4</v>
      </c>
    </row>
    <row r="165" spans="1:18" ht="11.25" customHeight="1" x14ac:dyDescent="0.25">
      <c r="A165" s="62" t="s">
        <v>140</v>
      </c>
      <c r="B165" s="62" t="str">
        <f>LEFT(Таблица1[[#This Row],[Номер плавки]],7)</f>
        <v>2000413</v>
      </c>
      <c r="C165" s="62" t="s">
        <v>8</v>
      </c>
      <c r="D165" s="62" t="s">
        <v>9</v>
      </c>
      <c r="E165" s="63">
        <v>565</v>
      </c>
      <c r="F165" s="64">
        <f>(Таблица1[[#This Row],[Предел текучести, Н/мм²]]-SUMIF('Сводный отчет'!$B$7:$B$17,Таблица1[[#This Row],[Профиль / размер]],'Сводный отчет'!$F$7:$F$17))^2</f>
        <v>61.904236383053757</v>
      </c>
      <c r="G165" s="63">
        <v>655</v>
      </c>
      <c r="H165" s="64">
        <f>(Таблица1[[#This Row],[Временное сопротивление, Н/мм²]]-SUMIF('Сводный отчет'!$B$7:$B$17,Таблица1[[#This Row],[Профиль / размер]],'Сводный отчет'!$I$7:$I$17))^2</f>
        <v>16.328715240694553</v>
      </c>
      <c r="I165" s="65">
        <f>Таблица1[[#This Row],[Временное сопротивление, Н/мм²]]/Таблица1[[#This Row],[Предел текучести, Н/мм²]]</f>
        <v>1.1592920353982301</v>
      </c>
      <c r="J165" s="66">
        <f>(Таблица1[[#This Row],[σв/σт]]-SUMIF('Сводный отчет'!$B$7:$B$17,Таблица1[[#This Row],[Профиль / размер]],'Сводный отчет'!$L$7:$L$17))^2</f>
        <v>8.6478681199779318E-5</v>
      </c>
      <c r="K165" s="63">
        <v>23.2</v>
      </c>
      <c r="L165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165" s="63">
        <v>12</v>
      </c>
      <c r="N16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13.998892844428768</v>
      </c>
      <c r="O165" s="67">
        <v>12.3</v>
      </c>
      <c r="P16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13.348529473166083</v>
      </c>
      <c r="Q165" s="69">
        <v>7.5999999999999998E-2</v>
      </c>
      <c r="R165" s="70">
        <f>(Таблица1[[#This Row],[fr]]-SUMIF('Сводный отчет'!$B$7:$B$17,Таблица1[[#This Row],[Профиль / размер]],'Сводный отчет'!$X$7:$X$17))^2</f>
        <v>4.0470402673942703E-5</v>
      </c>
    </row>
    <row r="166" spans="1:18" ht="11.25" customHeight="1" x14ac:dyDescent="0.25">
      <c r="A166" s="62" t="s">
        <v>141</v>
      </c>
      <c r="B166" s="62" t="str">
        <f>LEFT(Таблица1[[#This Row],[Номер плавки]],7)</f>
        <v>2000413</v>
      </c>
      <c r="C166" s="62" t="s">
        <v>8</v>
      </c>
      <c r="D166" s="62" t="s">
        <v>9</v>
      </c>
      <c r="E166" s="63">
        <v>560</v>
      </c>
      <c r="F166" s="64">
        <f>(Таблица1[[#This Row],[Предел текучести, Н/мм²]]-SUMIF('Сводный отчет'!$B$7:$B$17,Таблица1[[#This Row],[Профиль / размер]],'Сводный отчет'!$F$7:$F$17))^2</f>
        <v>8.2249911000353411</v>
      </c>
      <c r="G166" s="63">
        <v>657</v>
      </c>
      <c r="H166" s="64">
        <f>(Таблица1[[#This Row],[Временное сопротивление, Н/мм²]]-SUMIF('Сводный отчет'!$B$7:$B$17,Таблица1[[#This Row],[Профиль / размер]],'Сводный отчет'!$I$7:$I$17))^2</f>
        <v>36.492237253273146</v>
      </c>
      <c r="I166" s="65">
        <f>Таблица1[[#This Row],[Временное сопротивление, Н/мм²]]/Таблица1[[#This Row],[Предел текучести, Н/мм²]]</f>
        <v>1.1732142857142858</v>
      </c>
      <c r="J166" s="66">
        <f>(Таблица1[[#This Row],[σв/σт]]-SUMIF('Сводный отчет'!$B$7:$B$17,Таблица1[[#This Row],[Профиль / размер]],'Сводный отчет'!$L$7:$L$17))^2</f>
        <v>2.1370824165340612E-5</v>
      </c>
      <c r="K166" s="63">
        <v>23</v>
      </c>
      <c r="L166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166" s="63">
        <v>10.4</v>
      </c>
      <c r="N16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4.5860626557494619</v>
      </c>
      <c r="O166" s="67">
        <v>10.7</v>
      </c>
      <c r="P16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4.2171248610067371</v>
      </c>
      <c r="Q166" s="69">
        <v>8.6999999999999994E-2</v>
      </c>
      <c r="R166" s="70">
        <f>(Таблица1[[#This Row],[fr]]-SUMIF('Сводный отчет'!$B$7:$B$17,Таблица1[[#This Row],[Профиль / размер]],'Сводный отчет'!$X$7:$X$17))^2</f>
        <v>2.1514427831179098E-5</v>
      </c>
    </row>
    <row r="167" spans="1:18" ht="11.25" customHeight="1" x14ac:dyDescent="0.25">
      <c r="A167" s="62" t="s">
        <v>142</v>
      </c>
      <c r="B167" s="62" t="str">
        <f>LEFT(Таблица1[[#This Row],[Номер плавки]],7)</f>
        <v>2050137</v>
      </c>
      <c r="C167" s="62" t="s">
        <v>8</v>
      </c>
      <c r="D167" s="62" t="s">
        <v>9</v>
      </c>
      <c r="E167" s="63">
        <v>550</v>
      </c>
      <c r="F167" s="64">
        <f>(Таблица1[[#This Row],[Предел текучести, Н/мм²]]-SUMIF('Сводный отчет'!$B$7:$B$17,Таблица1[[#This Row],[Профиль / размер]],'Сводный отчет'!$F$7:$F$17))^2</f>
        <v>50.866500533998504</v>
      </c>
      <c r="G167" s="63">
        <v>642</v>
      </c>
      <c r="H167" s="64">
        <f>(Таблица1[[#This Row],[Временное сопротивление, Н/мм²]]-SUMIF('Сводный отчет'!$B$7:$B$17,Таблица1[[#This Row],[Профиль / размер]],'Сводный отчет'!$I$7:$I$17))^2</f>
        <v>80.265822158933673</v>
      </c>
      <c r="I167" s="65">
        <f>Таблица1[[#This Row],[Временное сопротивление, Н/мм²]]/Таблица1[[#This Row],[Предел текучести, Н/мм²]]</f>
        <v>1.1672727272727272</v>
      </c>
      <c r="J167" s="66">
        <f>(Таблица1[[#This Row],[σв/σт]]-SUMIF('Сводный отчет'!$B$7:$B$17,Таблица1[[#This Row],[Профиль / размер]],'Сводный отчет'!$L$7:$L$17))^2</f>
        <v>1.7389685505002412E-6</v>
      </c>
      <c r="K167" s="63">
        <v>23.2</v>
      </c>
      <c r="L167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167" s="63">
        <v>7.6</v>
      </c>
      <c r="N16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167" s="67">
        <v>7.9</v>
      </c>
      <c r="P16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167" s="69">
        <v>8.2000000000000003E-2</v>
      </c>
      <c r="R167" s="70">
        <f>(Таблица1[[#This Row],[fr]]-SUMIF('Сводный отчет'!$B$7:$B$17,Таблица1[[#This Row],[Профиль / размер]],'Сводный отчет'!$X$7:$X$17))^2</f>
        <v>1.3078003243529928E-7</v>
      </c>
    </row>
    <row r="168" spans="1:18" ht="11.25" customHeight="1" x14ac:dyDescent="0.25">
      <c r="A168" s="62" t="s">
        <v>143</v>
      </c>
      <c r="B168" s="62" t="str">
        <f>LEFT(Таблица1[[#This Row],[Номер плавки]],7)</f>
        <v>2050137</v>
      </c>
      <c r="C168" s="62" t="s">
        <v>8</v>
      </c>
      <c r="D168" s="62" t="s">
        <v>9</v>
      </c>
      <c r="E168" s="63">
        <v>564</v>
      </c>
      <c r="F168" s="64">
        <f>(Таблица1[[#This Row],[Предел текучести, Н/мм²]]-SUMIF('Сводный отчет'!$B$7:$B$17,Таблица1[[#This Row],[Профиль / размер]],'Сводный отчет'!$F$7:$F$17))^2</f>
        <v>47.168387326450073</v>
      </c>
      <c r="G168" s="63">
        <v>662</v>
      </c>
      <c r="H168" s="64">
        <f>(Таблица1[[#This Row],[Временное сопротивление, Н/мм²]]-SUMIF('Сводный отчет'!$B$7:$B$17,Таблица1[[#This Row],[Профиль / размер]],'Сводный отчет'!$I$7:$I$17))^2</f>
        <v>121.90104228471964</v>
      </c>
      <c r="I168" s="65">
        <f>Таблица1[[#This Row],[Временное сопротивление, Н/мм²]]/Таблица1[[#This Row],[Предел текучести, Н/мм²]]</f>
        <v>1.1737588652482269</v>
      </c>
      <c r="J168" s="66">
        <f>(Таблица1[[#This Row],[σв/σт]]-SUMIF('Сводный отчет'!$B$7:$B$17,Таблица1[[#This Row],[Профиль / размер]],'Сводный отчет'!$L$7:$L$17))^2</f>
        <v>2.6702419695863799E-5</v>
      </c>
      <c r="K168" s="63">
        <v>24.4</v>
      </c>
      <c r="L168" s="64">
        <f>(Таблица1[[#This Row],[Относительное удлинение, %]]-SUMIF('Сводный отчет'!$B$7:$B$17,Таблица1[[#This Row],[Профиль / размер]],'Сводный отчет'!$O$7:$O$17))^2</f>
        <v>1.7258908644612911</v>
      </c>
      <c r="M168" s="63">
        <v>9.6999999999999993</v>
      </c>
      <c r="N16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2.0779494482022614</v>
      </c>
      <c r="O168" s="67">
        <v>10</v>
      </c>
      <c r="P16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1.8321353431870298</v>
      </c>
      <c r="Q168" s="69">
        <v>7.9000000000000001E-2</v>
      </c>
      <c r="R168" s="70">
        <f>(Таблица1[[#This Row],[fr]]-SUMIF('Сводный отчет'!$B$7:$B$17,Таблица1[[#This Row],[Профиль / размер]],'Сводный отчет'!$X$7:$X$17))^2</f>
        <v>1.1300591353188985E-5</v>
      </c>
    </row>
    <row r="169" spans="1:18" ht="11.25" customHeight="1" x14ac:dyDescent="0.25">
      <c r="A169" s="62" t="s">
        <v>144</v>
      </c>
      <c r="B169" s="62" t="str">
        <f>LEFT(Таблица1[[#This Row],[Номер плавки]],7)</f>
        <v>2060537</v>
      </c>
      <c r="C169" s="62" t="s">
        <v>8</v>
      </c>
      <c r="D169" s="62" t="s">
        <v>9</v>
      </c>
      <c r="E169" s="63">
        <v>563</v>
      </c>
      <c r="F169" s="64">
        <f>(Таблица1[[#This Row],[Предел текучести, Н/мм²]]-SUMIF('Сводный отчет'!$B$7:$B$17,Таблица1[[#This Row],[Профиль / размер]],'Сводный отчет'!$F$7:$F$17))^2</f>
        <v>34.43253826984639</v>
      </c>
      <c r="G169" s="63">
        <v>653</v>
      </c>
      <c r="H169" s="64">
        <f>(Таблица1[[#This Row],[Временное сопротивление, Н/мм²]]-SUMIF('Сводный отчет'!$B$7:$B$17,Таблица1[[#This Row],[Профиль / размер]],'Сводный отчет'!$I$7:$I$17))^2</f>
        <v>4.1651932281159558</v>
      </c>
      <c r="I169" s="65">
        <f>Таблица1[[#This Row],[Временное сопротивление, Н/мм²]]/Таблица1[[#This Row],[Предел текучести, Н/мм²]]</f>
        <v>1.1598579040852575</v>
      </c>
      <c r="J169" s="66">
        <f>(Таблица1[[#This Row],[σв/σт]]-SUMIF('Сводный отчет'!$B$7:$B$17,Таблица1[[#This Row],[Профиль / размер]],'Сводный отчет'!$L$7:$L$17))^2</f>
        <v>7.6274419719360377E-5</v>
      </c>
      <c r="K169" s="63">
        <v>24.4</v>
      </c>
      <c r="L169" s="64">
        <f>(Таблица1[[#This Row],[Относительное удлинение, %]]-SUMIF('Сводный отчет'!$B$7:$B$17,Таблица1[[#This Row],[Профиль / размер]],'Сводный отчет'!$O$7:$O$17))^2</f>
        <v>1.7258908644612911</v>
      </c>
      <c r="M169" s="63">
        <v>10.199999999999999</v>
      </c>
      <c r="N16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3.7694588821645443</v>
      </c>
      <c r="O169" s="67">
        <v>10.5</v>
      </c>
      <c r="P16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3.4356992844868226</v>
      </c>
      <c r="Q169" s="69">
        <v>8.4000000000000005E-2</v>
      </c>
      <c r="R169" s="70">
        <f>(Таблица1[[#This Row],[fr]]-SUMIF('Сводный отчет'!$B$7:$B$17,Таблица1[[#This Row],[Профиль / размер]],'Сводный отчет'!$X$7:$X$17))^2</f>
        <v>2.6842391519328601E-6</v>
      </c>
    </row>
    <row r="170" spans="1:18" ht="11.25" customHeight="1" x14ac:dyDescent="0.25">
      <c r="A170" s="62" t="s">
        <v>145</v>
      </c>
      <c r="B170" s="62" t="str">
        <f>LEFT(Таблица1[[#This Row],[Номер плавки]],7)</f>
        <v>2060539</v>
      </c>
      <c r="C170" s="62" t="s">
        <v>8</v>
      </c>
      <c r="D170" s="62" t="s">
        <v>9</v>
      </c>
      <c r="E170" s="63">
        <v>539</v>
      </c>
      <c r="F170" s="64">
        <f>(Таблица1[[#This Row],[Предел текучести, Н/мм²]]-SUMIF('Сводный отчет'!$B$7:$B$17,Таблица1[[#This Row],[Профиль / размер]],'Сводный отчет'!$F$7:$F$17))^2</f>
        <v>328.77216091135801</v>
      </c>
      <c r="G170" s="63">
        <v>629</v>
      </c>
      <c r="H170" s="64">
        <f>(Таблица1[[#This Row],[Временное сопротивление, Н/мм²]]-SUMIF('Сводный отчет'!$B$7:$B$17,Таблица1[[#This Row],[Профиль / размер]],'Сводный отчет'!$I$7:$I$17))^2</f>
        <v>482.20292907717283</v>
      </c>
      <c r="I170" s="65">
        <f>Таблица1[[#This Row],[Временное сопротивление, Н/мм²]]/Таблица1[[#This Row],[Предел текучести, Н/мм²]]</f>
        <v>1.1669758812615956</v>
      </c>
      <c r="J170" s="66">
        <f>(Таблица1[[#This Row],[σв/σт]]-SUMIF('Сводный отчет'!$B$7:$B$17,Таблица1[[#This Row],[Профиль / размер]],'Сводный отчет'!$L$7:$L$17))^2</f>
        <v>2.6099875180765098E-6</v>
      </c>
      <c r="K170" s="63">
        <v>23.8</v>
      </c>
      <c r="L170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170" s="63">
        <v>6.7</v>
      </c>
      <c r="N17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2.4288928444285611</v>
      </c>
      <c r="O170" s="67">
        <v>7</v>
      </c>
      <c r="P17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2.7107516953882711</v>
      </c>
      <c r="Q170" s="69">
        <v>7.3999999999999996E-2</v>
      </c>
      <c r="R170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171" spans="1:18" ht="11.25" customHeight="1" x14ac:dyDescent="0.25">
      <c r="A171" s="62" t="s">
        <v>146</v>
      </c>
      <c r="B171" s="62" t="str">
        <f>LEFT(Таблица1[[#This Row],[Номер плавки]],7)</f>
        <v>2060539</v>
      </c>
      <c r="C171" s="62" t="s">
        <v>8</v>
      </c>
      <c r="D171" s="62" t="s">
        <v>9</v>
      </c>
      <c r="E171" s="63">
        <v>546</v>
      </c>
      <c r="F171" s="64">
        <f>(Таблица1[[#This Row],[Предел текучести, Н/мм²]]-SUMIF('Сводный отчет'!$B$7:$B$17,Таблица1[[#This Row],[Профиль / размер]],'Сводный отчет'!$F$7:$F$17))^2</f>
        <v>123.92310430758377</v>
      </c>
      <c r="G171" s="63">
        <v>637</v>
      </c>
      <c r="H171" s="64">
        <f>(Таблица1[[#This Row],[Временное сопротивление, Н/мм²]]-SUMIF('Сводный отчет'!$B$7:$B$17,Таблица1[[#This Row],[Профиль / размер]],'Сводный отчет'!$I$7:$I$17))^2</f>
        <v>194.85701712748718</v>
      </c>
      <c r="I171" s="65">
        <f>Таблица1[[#This Row],[Временное сопротивление, Н/мм²]]/Таблица1[[#This Row],[Предел текучести, Н/мм²]]</f>
        <v>1.1666666666666667</v>
      </c>
      <c r="J171" s="66">
        <f>(Таблица1[[#This Row],[σв/σт]]-SUMIF('Сводный отчет'!$B$7:$B$17,Таблица1[[#This Row],[Профиль / размер]],'Сводный отчет'!$L$7:$L$17))^2</f>
        <v>3.7047017274404685E-6</v>
      </c>
      <c r="K171" s="63">
        <v>25.8</v>
      </c>
      <c r="L171" s="64">
        <f>(Таблица1[[#This Row],[Относительное удлинение, %]]-SUMIF('Сводный отчет'!$B$7:$B$17,Таблица1[[#This Row],[Профиль / размер]],'Сводный отчет'!$O$7:$O$17))^2</f>
        <v>7.3643395017779261</v>
      </c>
      <c r="M171" s="63">
        <v>8.5</v>
      </c>
      <c r="N17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171" s="67">
        <v>8.8000000000000007</v>
      </c>
      <c r="P17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171" s="69">
        <v>9.9000000000000005E-2</v>
      </c>
      <c r="R171" s="70">
        <f>(Таблица1[[#This Row],[fr]]-SUMIF('Сводный отчет'!$B$7:$B$17,Таблица1[[#This Row],[Профиль / размер]],'Сводный отчет'!$X$7:$X$17))^2</f>
        <v>2.7683518254816453E-4</v>
      </c>
    </row>
    <row r="172" spans="1:18" ht="11.25" customHeight="1" x14ac:dyDescent="0.25">
      <c r="A172" s="62" t="s">
        <v>147</v>
      </c>
      <c r="B172" s="62" t="str">
        <f>LEFT(Таблица1[[#This Row],[Номер плавки]],7)</f>
        <v>2060541</v>
      </c>
      <c r="C172" s="62" t="s">
        <v>8</v>
      </c>
      <c r="D172" s="62" t="s">
        <v>9</v>
      </c>
      <c r="E172" s="63">
        <v>535</v>
      </c>
      <c r="F172" s="64">
        <f>(Таблица1[[#This Row],[Предел текучести, Н/мм²]]-SUMIF('Сводный отчет'!$B$7:$B$17,Таблица1[[#This Row],[Профиль / размер]],'Сводный отчет'!$F$7:$F$17))^2</f>
        <v>489.82876468494328</v>
      </c>
      <c r="G172" s="63">
        <v>629</v>
      </c>
      <c r="H172" s="64">
        <f>(Таблица1[[#This Row],[Временное сопротивление, Н/мм²]]-SUMIF('Сводный отчет'!$B$7:$B$17,Таблица1[[#This Row],[Профиль / размер]],'Сводный отчет'!$I$7:$I$17))^2</f>
        <v>482.20292907717283</v>
      </c>
      <c r="I172" s="65">
        <f>Таблица1[[#This Row],[Временное сопротивление, Н/мм²]]/Таблица1[[#This Row],[Предел текучести, Н/мм²]]</f>
        <v>1.1757009345794394</v>
      </c>
      <c r="J172" s="66">
        <f>(Таблица1[[#This Row],[σв/σт]]-SUMIF('Сводный отчет'!$B$7:$B$17,Таблица1[[#This Row],[Профиль / размер]],'Сводный отчет'!$L$7:$L$17))^2</f>
        <v>5.0545100287579278E-5</v>
      </c>
      <c r="K172" s="63">
        <v>23.2</v>
      </c>
      <c r="L172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172" s="63">
        <v>7.2</v>
      </c>
      <c r="N17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1.1204022783908447</v>
      </c>
      <c r="O172" s="67">
        <v>7.5</v>
      </c>
      <c r="P17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172" s="69">
        <v>9.9000000000000005E-2</v>
      </c>
      <c r="R172" s="70">
        <f>(Таблица1[[#This Row],[fr]]-SUMIF('Сводный отчет'!$B$7:$B$17,Таблица1[[#This Row],[Профиль / размер]],'Сводный отчет'!$X$7:$X$17))^2</f>
        <v>2.7683518254816453E-4</v>
      </c>
    </row>
    <row r="173" spans="1:18" ht="11.25" customHeight="1" x14ac:dyDescent="0.25">
      <c r="A173" s="62" t="s">
        <v>148</v>
      </c>
      <c r="B173" s="62" t="str">
        <f>LEFT(Таблица1[[#This Row],[Номер плавки]],7)</f>
        <v>2060541</v>
      </c>
      <c r="C173" s="62" t="s">
        <v>8</v>
      </c>
      <c r="D173" s="62" t="s">
        <v>9</v>
      </c>
      <c r="E173" s="63">
        <v>537</v>
      </c>
      <c r="F173" s="64">
        <f>(Таблица1[[#This Row],[Предел текучести, Н/мм²]]-SUMIF('Сводный отчет'!$B$7:$B$17,Таблица1[[#This Row],[Профиль / размер]],'Сводный отчет'!$F$7:$F$17))^2</f>
        <v>405.30046279815065</v>
      </c>
      <c r="G173" s="63">
        <v>635</v>
      </c>
      <c r="H173" s="64">
        <f>(Таблица1[[#This Row],[Временное сопротивление, Н/мм²]]-SUMIF('Сводный отчет'!$B$7:$B$17,Таблица1[[#This Row],[Профиль / размер]],'Сводный отчет'!$I$7:$I$17))^2</f>
        <v>254.69349511490859</v>
      </c>
      <c r="I173" s="65">
        <f>Таблица1[[#This Row],[Временное сопротивление, Н/мм²]]/Таблица1[[#This Row],[Предел текучести, Н/мм²]]</f>
        <v>1.1824953445065176</v>
      </c>
      <c r="J173" s="66">
        <f>(Таблица1[[#This Row],[σв/σт]]-SUMIF('Сводный отчет'!$B$7:$B$17,Таблица1[[#This Row],[Профиль / размер]],'Сводный отчет'!$L$7:$L$17))^2</f>
        <v>1.9331892645858679E-4</v>
      </c>
      <c r="K173" s="63">
        <v>24.2</v>
      </c>
      <c r="L173" s="64">
        <f>(Таблица1[[#This Row],[Относительное удлинение, %]]-SUMIF('Сводный отчет'!$B$7:$B$17,Таблица1[[#This Row],[Профиль / размер]],'Сводный отчет'!$O$7:$O$17))^2</f>
        <v>1.2403982019874893</v>
      </c>
      <c r="M173" s="63">
        <v>7.7</v>
      </c>
      <c r="N17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0.31191171235312865</v>
      </c>
      <c r="O173" s="67">
        <v>8</v>
      </c>
      <c r="P17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0.41787957798785735</v>
      </c>
      <c r="Q173" s="69">
        <v>9.4E-2</v>
      </c>
      <c r="R173" s="70">
        <f>(Таблица1[[#This Row],[fr]]-SUMIF('Сводный отчет'!$B$7:$B$17,Таблица1[[#This Row],[Профиль / размер]],'Сводный отчет'!$X$7:$X$17))^2</f>
        <v>1.3545153474942055E-4</v>
      </c>
    </row>
    <row r="174" spans="1:18" ht="11.25" customHeight="1" x14ac:dyDescent="0.25">
      <c r="A174" s="62" t="s">
        <v>149</v>
      </c>
      <c r="B174" s="62" t="str">
        <f>LEFT(Таблица1[[#This Row],[Номер плавки]],7)</f>
        <v>2060541</v>
      </c>
      <c r="C174" s="62" t="s">
        <v>8</v>
      </c>
      <c r="D174" s="62" t="s">
        <v>9</v>
      </c>
      <c r="E174" s="63">
        <v>553</v>
      </c>
      <c r="F174" s="64">
        <f>(Таблица1[[#This Row],[Предел текучести, Н/мм²]]-SUMIF('Сводный отчет'!$B$7:$B$17,Таблица1[[#This Row],[Профиль / размер]],'Сводный отчет'!$F$7:$F$17))^2</f>
        <v>17.074047703809558</v>
      </c>
      <c r="G174" s="63">
        <v>648</v>
      </c>
      <c r="H174" s="64">
        <f>(Таблица1[[#This Row],[Временное сопротивление, Н/мм²]]-SUMIF('Сводный отчет'!$B$7:$B$17,Таблица1[[#This Row],[Профиль / размер]],'Сводный отчет'!$I$7:$I$17))^2</f>
        <v>8.7563881966694659</v>
      </c>
      <c r="I174" s="65">
        <f>Таблица1[[#This Row],[Временное сопротивление, Н/мм²]]/Таблица1[[#This Row],[Предел текучести, Н/мм²]]</f>
        <v>1.1717902350813743</v>
      </c>
      <c r="J174" s="66">
        <f>(Таблица1[[#This Row],[σв/σт]]-SUMIF('Сводный отчет'!$B$7:$B$17,Таблица1[[#This Row],[Профиль / размер]],'Сводный отчет'!$L$7:$L$17))^2</f>
        <v>1.0232374160778479E-5</v>
      </c>
      <c r="K174" s="63">
        <v>24.4</v>
      </c>
      <c r="L174" s="64">
        <f>(Таблица1[[#This Row],[Относительное удлинение, %]]-SUMIF('Сводный отчет'!$B$7:$B$17,Таблица1[[#This Row],[Профиль / размер]],'Сводный отчет'!$O$7:$O$17))^2</f>
        <v>1.7258908644612911</v>
      </c>
      <c r="M174" s="63">
        <v>8.5</v>
      </c>
      <c r="N17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174" s="67">
        <v>8.8000000000000007</v>
      </c>
      <c r="P17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174" s="69">
        <v>7.0000000000000007E-2</v>
      </c>
      <c r="R174" s="70">
        <f>(Таблица1[[#This Row],[fr]]-SUMIF('Сводный отчет'!$B$7:$B$17,Таблица1[[#This Row],[Профиль / размер]],'Сводный отчет'!$X$7:$X$17))^2</f>
        <v>1.528100253154499E-4</v>
      </c>
    </row>
    <row r="175" spans="1:18" ht="11.25" customHeight="1" x14ac:dyDescent="0.25">
      <c r="A175" s="62" t="s">
        <v>150</v>
      </c>
      <c r="B175" s="62" t="str">
        <f>LEFT(Таблица1[[#This Row],[Номер плавки]],7)</f>
        <v>2060543</v>
      </c>
      <c r="C175" s="62" t="s">
        <v>8</v>
      </c>
      <c r="D175" s="62" t="s">
        <v>9</v>
      </c>
      <c r="E175" s="63">
        <v>558</v>
      </c>
      <c r="F175" s="64">
        <f>(Таблица1[[#This Row],[Предел текучести, Н/мм²]]-SUMIF('Сводный отчет'!$B$7:$B$17,Таблица1[[#This Row],[Профиль / размер]],'Сводный отчет'!$F$7:$F$17))^2</f>
        <v>0.75329298682797452</v>
      </c>
      <c r="G175" s="63">
        <v>655</v>
      </c>
      <c r="H175" s="64">
        <f>(Таблица1[[#This Row],[Временное сопротивление, Н/мм²]]-SUMIF('Сводный отчет'!$B$7:$B$17,Таблица1[[#This Row],[Профиль / размер]],'Сводный отчет'!$I$7:$I$17))^2</f>
        <v>16.328715240694553</v>
      </c>
      <c r="I175" s="65">
        <f>Таблица1[[#This Row],[Временное сопротивление, Н/мм²]]/Таблица1[[#This Row],[Предел текучести, Н/мм²]]</f>
        <v>1.1738351254480286</v>
      </c>
      <c r="J175" s="66">
        <f>(Таблица1[[#This Row],[σв/σт]]-SUMIF('Сводный отчет'!$B$7:$B$17,Таблица1[[#This Row],[Профиль / размер]],'Сводный отчет'!$L$7:$L$17))^2</f>
        <v>2.7496375084783365E-5</v>
      </c>
      <c r="K175" s="63">
        <v>24</v>
      </c>
      <c r="L175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175" s="63">
        <v>9.3000000000000007</v>
      </c>
      <c r="N17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1.0847419010324379</v>
      </c>
      <c r="O175" s="67">
        <v>9.6</v>
      </c>
      <c r="P17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0.90928419014719453</v>
      </c>
      <c r="Q175" s="69">
        <v>9.2999999999999999E-2</v>
      </c>
      <c r="R175" s="70">
        <f>(Таблица1[[#This Row],[fr]]-SUMIF('Сводный отчет'!$B$7:$B$17,Таблица1[[#This Row],[Профиль / размер]],'Сводный отчет'!$X$7:$X$17))^2</f>
        <v>1.1317480518967177E-4</v>
      </c>
    </row>
    <row r="176" spans="1:18" ht="11.25" customHeight="1" x14ac:dyDescent="0.25">
      <c r="A176" s="62" t="s">
        <v>151</v>
      </c>
      <c r="B176" s="62" t="str">
        <f>LEFT(Таблица1[[#This Row],[Номер плавки]],7)</f>
        <v>2060543</v>
      </c>
      <c r="C176" s="62" t="s">
        <v>8</v>
      </c>
      <c r="D176" s="62" t="s">
        <v>9</v>
      </c>
      <c r="E176" s="63">
        <v>536</v>
      </c>
      <c r="F176" s="64">
        <f>(Таблица1[[#This Row],[Предел текучести, Н/мм²]]-SUMIF('Сводный отчет'!$B$7:$B$17,Таблица1[[#This Row],[Профиль / размер]],'Сводный отчет'!$F$7:$F$17))^2</f>
        <v>446.56461374154696</v>
      </c>
      <c r="G176" s="63">
        <v>629</v>
      </c>
      <c r="H176" s="64">
        <f>(Таблица1[[#This Row],[Временное сопротивление, Н/мм²]]-SUMIF('Сводный отчет'!$B$7:$B$17,Таблица1[[#This Row],[Профиль / размер]],'Сводный отчет'!$I$7:$I$17))^2</f>
        <v>482.20292907717283</v>
      </c>
      <c r="I176" s="65">
        <f>Таблица1[[#This Row],[Временное сопротивление, Н/мм²]]/Таблица1[[#This Row],[Предел текучести, Н/мм²]]</f>
        <v>1.1735074626865671</v>
      </c>
      <c r="J176" s="66">
        <f>(Таблица1[[#This Row],[σв/σт]]-SUMIF('Сводный отчет'!$B$7:$B$17,Таблица1[[#This Row],[Профиль / размер]],'Сводный отчет'!$L$7:$L$17))^2</f>
        <v>2.4167408438116439E-5</v>
      </c>
      <c r="K176" s="63">
        <v>25.6</v>
      </c>
      <c r="L176" s="64">
        <f>(Таблица1[[#This Row],[Относительное удлинение, %]]-SUMIF('Сводный отчет'!$B$7:$B$17,Таблица1[[#This Row],[Профиль / размер]],'Сводный отчет'!$O$7:$O$17))^2</f>
        <v>6.3188468393041255</v>
      </c>
      <c r="M176" s="63">
        <v>7.3</v>
      </c>
      <c r="N17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0.91870416518330222</v>
      </c>
      <c r="O176" s="67">
        <v>7.6</v>
      </c>
      <c r="P17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1.0950284249480238</v>
      </c>
      <c r="Q176" s="69">
        <v>9.4E-2</v>
      </c>
      <c r="R176" s="70">
        <f>(Таблица1[[#This Row],[fr]]-SUMIF('Сводный отчет'!$B$7:$B$17,Таблица1[[#This Row],[Профиль / размер]],'Сводный отчет'!$X$7:$X$17))^2</f>
        <v>1.3545153474942055E-4</v>
      </c>
    </row>
    <row r="177" spans="1:18" ht="11.25" customHeight="1" x14ac:dyDescent="0.25">
      <c r="A177" s="62" t="s">
        <v>152</v>
      </c>
      <c r="B177" s="62" t="str">
        <f>LEFT(Таблица1[[#This Row],[Номер плавки]],7)</f>
        <v>2060543</v>
      </c>
      <c r="C177" s="62" t="s">
        <v>8</v>
      </c>
      <c r="D177" s="62" t="s">
        <v>9</v>
      </c>
      <c r="E177" s="63">
        <v>537</v>
      </c>
      <c r="F177" s="64">
        <f>(Таблица1[[#This Row],[Предел текучести, Н/мм²]]-SUMIF('Сводный отчет'!$B$7:$B$17,Таблица1[[#This Row],[Профиль / размер]],'Сводный отчет'!$F$7:$F$17))^2</f>
        <v>405.30046279815065</v>
      </c>
      <c r="G177" s="63">
        <v>634</v>
      </c>
      <c r="H177" s="64">
        <f>(Таблица1[[#This Row],[Временное сопротивление, Н/мм²]]-SUMIF('Сводный отчет'!$B$7:$B$17,Таблица1[[#This Row],[Профиль / размер]],'Сводный отчет'!$I$7:$I$17))^2</f>
        <v>287.61173410861932</v>
      </c>
      <c r="I177" s="65">
        <f>Таблица1[[#This Row],[Временное сопротивление, Н/мм²]]/Таблица1[[#This Row],[Предел текучести, Н/мм²]]</f>
        <v>1.180633147113594</v>
      </c>
      <c r="J177" s="66">
        <f>(Таблица1[[#This Row],[σв/σт]]-SUMIF('Сводный отчет'!$B$7:$B$17,Таблица1[[#This Row],[Профиль / размер]],'Сводный отчет'!$L$7:$L$17))^2</f>
        <v>1.4500302713127788E-4</v>
      </c>
      <c r="K177" s="63">
        <v>24</v>
      </c>
      <c r="L177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177" s="63">
        <v>10.1</v>
      </c>
      <c r="N17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3.3911569953720888</v>
      </c>
      <c r="O177" s="67">
        <v>10.4</v>
      </c>
      <c r="P17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3.0749864962268654</v>
      </c>
      <c r="Q177" s="69">
        <v>6.9000000000000006E-2</v>
      </c>
      <c r="R177" s="70">
        <f>(Таблица1[[#This Row],[fr]]-SUMIF('Сводный отчет'!$B$7:$B$17,Таблица1[[#This Row],[Профиль / размер]],'Сводный отчет'!$X$7:$X$17))^2</f>
        <v>1.7853329575570113E-4</v>
      </c>
    </row>
    <row r="178" spans="1:18" ht="11.25" customHeight="1" x14ac:dyDescent="0.25">
      <c r="A178" s="62" t="s">
        <v>153</v>
      </c>
      <c r="B178" s="62" t="str">
        <f>LEFT(Таблица1[[#This Row],[Номер плавки]],7)</f>
        <v>2000365</v>
      </c>
      <c r="C178" s="62" t="s">
        <v>8</v>
      </c>
      <c r="D178" s="62" t="s">
        <v>9</v>
      </c>
      <c r="E178" s="63">
        <v>550</v>
      </c>
      <c r="F178" s="64">
        <f>(Таблица1[[#This Row],[Предел текучести, Н/мм²]]-SUMIF('Сводный отчет'!$B$7:$B$17,Таблица1[[#This Row],[Профиль / размер]],'Сводный отчет'!$F$7:$F$17))^2</f>
        <v>50.866500533998504</v>
      </c>
      <c r="G178" s="63">
        <v>645</v>
      </c>
      <c r="H178" s="64">
        <f>(Таблица1[[#This Row],[Временное сопротивление, Н/мм²]]-SUMIF('Сводный отчет'!$B$7:$B$17,Таблица1[[#This Row],[Профиль / размер]],'Сводный отчет'!$I$7:$I$17))^2</f>
        <v>35.511105177801568</v>
      </c>
      <c r="I178" s="65">
        <f>Таблица1[[#This Row],[Временное сопротивление, Н/мм²]]/Таблица1[[#This Row],[Предел текучести, Н/мм²]]</f>
        <v>1.1727272727272726</v>
      </c>
      <c r="J178" s="66">
        <f>(Таблица1[[#This Row],[σв/σт]]-SUMIF('Сводный отчет'!$B$7:$B$17,Таблица1[[#This Row],[Профиль / размер]],'Сводный отчет'!$L$7:$L$17))^2</f>
        <v>1.7105221197703278E-5</v>
      </c>
      <c r="K178" s="63">
        <v>25.2</v>
      </c>
      <c r="L178" s="64">
        <f>(Таблица1[[#This Row],[Относительное удлинение, %]]-SUMIF('Сводный отчет'!$B$7:$B$17,Таблица1[[#This Row],[Профиль / размер]],'Сводный отчет'!$O$7:$O$17))^2</f>
        <v>4.4678615143565077</v>
      </c>
      <c r="M178" s="63">
        <v>10</v>
      </c>
      <c r="N17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3.0328551085796334</v>
      </c>
      <c r="O178" s="67">
        <v>10.3</v>
      </c>
      <c r="P17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2.7342737079669077</v>
      </c>
      <c r="Q178" s="69">
        <v>9.1999999999999998E-2</v>
      </c>
      <c r="R178" s="70">
        <f>(Таблица1[[#This Row],[fr]]-SUMIF('Сводный отчет'!$B$7:$B$17,Таблица1[[#This Row],[Профиль / размер]],'Сводный отчет'!$X$7:$X$17))^2</f>
        <v>9.2898075629922983E-5</v>
      </c>
    </row>
    <row r="179" spans="1:18" ht="11.25" customHeight="1" x14ac:dyDescent="0.25">
      <c r="A179" s="62" t="s">
        <v>155</v>
      </c>
      <c r="B179" s="62" t="str">
        <f>LEFT(Таблица1[[#This Row],[Номер плавки]],7)</f>
        <v>2060559</v>
      </c>
      <c r="C179" s="62" t="s">
        <v>8</v>
      </c>
      <c r="D179" s="62" t="s">
        <v>154</v>
      </c>
      <c r="E179" s="63">
        <v>560</v>
      </c>
      <c r="F179" s="64">
        <f>(Таблица1[[#This Row],[Предел текучести, Н/мм²]]-SUMIF('Сводный отчет'!$B$7:$B$17,Таблица1[[#This Row],[Профиль / размер]],'Сводный отчет'!$F$7:$F$17))^2</f>
        <v>64.794529948043845</v>
      </c>
      <c r="G179" s="63">
        <v>647</v>
      </c>
      <c r="H179" s="64">
        <f>(Таблица1[[#This Row],[Временное сопротивление, Н/мм²]]-SUMIF('Сводный отчет'!$B$7:$B$17,Таблица1[[#This Row],[Профиль / размер]],'Сводный отчет'!$I$7:$I$17))^2</f>
        <v>9.3599647093421456</v>
      </c>
      <c r="I179" s="65">
        <f>Таблица1[[#This Row],[Временное сопротивление, Н/мм²]]/Таблица1[[#This Row],[Предел текучести, Н/мм²]]</f>
        <v>1.1553571428571427</v>
      </c>
      <c r="J179" s="66">
        <f>(Таблица1[[#This Row],[σв/σт]]-SUMIF('Сводный отчет'!$B$7:$B$17,Таблица1[[#This Row],[Профиль / размер]],'Сводный отчет'!$L$7:$L$17))^2</f>
        <v>1.3062042542010276E-4</v>
      </c>
      <c r="K179" s="63">
        <v>22.3</v>
      </c>
      <c r="L179" s="64">
        <f>(Таблица1[[#This Row],[Относительное удлинение, %]]-SUMIF('Сводный отчет'!$B$7:$B$17,Таблица1[[#This Row],[Профиль / размер]],'Сводный отчет'!$O$7:$O$17))^2</f>
        <v>6.5759239290261451E-2</v>
      </c>
      <c r="M179" s="63">
        <v>9.8000000000000007</v>
      </c>
      <c r="N17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1.8436799921576241</v>
      </c>
      <c r="O179" s="67">
        <v>10.1</v>
      </c>
      <c r="P17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1.6951524360356822</v>
      </c>
      <c r="Q179" s="69">
        <v>9.4E-2</v>
      </c>
      <c r="R179" s="70">
        <f>(Таблица1[[#This Row],[fr]]-SUMIF('Сводный отчет'!$B$7:$B$17,Таблица1[[#This Row],[Профиль / размер]],'Сводный отчет'!$X$7:$X$17))^2</f>
        <v>1.2699727869816595E-4</v>
      </c>
    </row>
    <row r="180" spans="1:18" ht="11.25" customHeight="1" x14ac:dyDescent="0.25">
      <c r="A180" s="62" t="s">
        <v>156</v>
      </c>
      <c r="B180" s="62" t="str">
        <f>LEFT(Таблица1[[#This Row],[Номер плавки]],7)</f>
        <v>2060559</v>
      </c>
      <c r="C180" s="62" t="s">
        <v>8</v>
      </c>
      <c r="D180" s="62" t="s">
        <v>154</v>
      </c>
      <c r="E180" s="63">
        <v>542</v>
      </c>
      <c r="F180" s="64">
        <f>(Таблица1[[#This Row],[Предел текучести, Н/мм²]]-SUMIF('Сводный отчет'!$B$7:$B$17,Таблица1[[#This Row],[Профиль / размер]],'Сводный отчет'!$F$7:$F$17))^2</f>
        <v>99.012351730223116</v>
      </c>
      <c r="G180" s="63">
        <v>628</v>
      </c>
      <c r="H180" s="64">
        <f>(Таблица1[[#This Row],[Временное сопротивление, Н/мм²]]-SUMIF('Сводный отчет'!$B$7:$B$17,Таблица1[[#This Row],[Профиль / размер]],'Сводный отчет'!$I$7:$I$17))^2</f>
        <v>254.10253896676835</v>
      </c>
      <c r="I180" s="65">
        <f>Таблица1[[#This Row],[Временное сопротивление, Н/мм²]]/Таблица1[[#This Row],[Предел текучести, Н/мм²]]</f>
        <v>1.1586715867158672</v>
      </c>
      <c r="J180" s="66">
        <f>(Таблица1[[#This Row],[σв/σт]]-SUMIF('Сводный отчет'!$B$7:$B$17,Таблица1[[#This Row],[Профиль / размер]],'Сводный отчет'!$L$7:$L$17))^2</f>
        <v>6.5844874314420113E-5</v>
      </c>
      <c r="K180" s="63">
        <v>22.7</v>
      </c>
      <c r="L180" s="64">
        <f>(Таблица1[[#This Row],[Относительное удлинение, %]]-SUMIF('Сводный отчет'!$B$7:$B$17,Таблица1[[#This Row],[Профиль / размер]],'Сводный отчет'!$O$7:$O$17))^2</f>
        <v>0.43090775414173815</v>
      </c>
      <c r="M180" s="63">
        <v>8.1</v>
      </c>
      <c r="N18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0.11708593275169366</v>
      </c>
      <c r="O180" s="67">
        <v>8.4</v>
      </c>
      <c r="P18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0.15841976276835562</v>
      </c>
      <c r="Q180" s="69">
        <v>8.1000000000000003E-2</v>
      </c>
      <c r="R180" s="70">
        <f>(Таблица1[[#This Row],[fr]]-SUMIF('Сводный отчет'!$B$7:$B$17,Таблица1[[#This Row],[Профиль / размер]],'Сводный отчет'!$X$7:$X$17))^2</f>
        <v>2.9952985001471745E-6</v>
      </c>
    </row>
    <row r="181" spans="1:18" ht="11.25" customHeight="1" x14ac:dyDescent="0.25">
      <c r="A181" s="62" t="s">
        <v>156</v>
      </c>
      <c r="B181" s="62" t="str">
        <f>LEFT(Таблица1[[#This Row],[Номер плавки]],7)</f>
        <v>2060559</v>
      </c>
      <c r="C181" s="62" t="s">
        <v>8</v>
      </c>
      <c r="D181" s="62" t="s">
        <v>154</v>
      </c>
      <c r="E181" s="63">
        <v>545</v>
      </c>
      <c r="F181" s="64">
        <f>(Таблица1[[#This Row],[Предел текучести, Н/мм²]]-SUMIF('Сводный отчет'!$B$7:$B$17,Таблица1[[#This Row],[Профиль / размер]],'Сводный отчет'!$F$7:$F$17))^2</f>
        <v>48.309381433193231</v>
      </c>
      <c r="G181" s="63">
        <v>634</v>
      </c>
      <c r="H181" s="64">
        <f>(Таблица1[[#This Row],[Временное сопротивление, Н/мм²]]-SUMIF('Сводный отчет'!$B$7:$B$17,Таблица1[[#This Row],[Профиль / размер]],'Сводный отчет'!$I$7:$I$17))^2</f>
        <v>98.815410253896928</v>
      </c>
      <c r="I181" s="65">
        <f>Таблица1[[#This Row],[Временное сопротивление, Н/мм²]]/Таблица1[[#This Row],[Предел текучести, Н/мм²]]</f>
        <v>1.1633027522935779</v>
      </c>
      <c r="J181" s="66">
        <f>(Таблица1[[#This Row],[σв/σт]]-SUMIF('Сводный отчет'!$B$7:$B$17,Таблица1[[#This Row],[Профиль / размер]],'Сводный отчет'!$L$7:$L$17))^2</f>
        <v>1.2133517416890789E-5</v>
      </c>
      <c r="K181" s="63">
        <v>23.7</v>
      </c>
      <c r="L181" s="64">
        <f>(Таблица1[[#This Row],[Относительное удлинение, %]]-SUMIF('Сводный отчет'!$B$7:$B$17,Таблица1[[#This Row],[Профиль / размер]],'Сводный отчет'!$O$7:$O$17))^2</f>
        <v>2.7437790412704319</v>
      </c>
      <c r="M181" s="63">
        <v>9.4</v>
      </c>
      <c r="N18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0.91742256641505127</v>
      </c>
      <c r="O181" s="67">
        <v>9.6999999999999993</v>
      </c>
      <c r="P18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0.81356827761984019</v>
      </c>
      <c r="Q181" s="69">
        <v>9.9000000000000005E-2</v>
      </c>
      <c r="R181" s="70">
        <f>(Таблица1[[#This Row],[fr]]-SUMIF('Сводный отчет'!$B$7:$B$17,Таблица1[[#This Row],[Профиль / размер]],'Сводный отчет'!$X$7:$X$17))^2</f>
        <v>2.6469034800509641E-4</v>
      </c>
    </row>
    <row r="182" spans="1:18" ht="11.25" customHeight="1" x14ac:dyDescent="0.25">
      <c r="A182" s="62" t="s">
        <v>157</v>
      </c>
      <c r="B182" s="62" t="str">
        <f>LEFT(Таблица1[[#This Row],[Номер плавки]],7)</f>
        <v>2060561</v>
      </c>
      <c r="C182" s="62" t="s">
        <v>8</v>
      </c>
      <c r="D182" s="62" t="s">
        <v>154</v>
      </c>
      <c r="E182" s="63">
        <v>551</v>
      </c>
      <c r="F182" s="64">
        <f>(Таблица1[[#This Row],[Предел текучести, Н/мм²]]-SUMIF('Сводный отчет'!$B$7:$B$17,Таблица1[[#This Row],[Профиль / размер]],'Сводный отчет'!$F$7:$F$17))^2</f>
        <v>0.90344083913347395</v>
      </c>
      <c r="G182" s="63">
        <v>637</v>
      </c>
      <c r="H182" s="64">
        <f>(Таблица1[[#This Row],[Временное сопротивление, Н/мм²]]-SUMIF('Сводный отчет'!$B$7:$B$17,Таблица1[[#This Row],[Профиль / размер]],'Сводный отчет'!$I$7:$I$17))^2</f>
        <v>48.171845897461203</v>
      </c>
      <c r="I182" s="65">
        <f>Таблица1[[#This Row],[Временное сопротивление, Н/мм²]]/Таблица1[[#This Row],[Предел текучести, Н/мм²]]</f>
        <v>1.1560798548094373</v>
      </c>
      <c r="J182" s="66">
        <f>(Таблица1[[#This Row],[σв/σт]]-SUMIF('Сводный отчет'!$B$7:$B$17,Таблица1[[#This Row],[Профиль / размер]],'Сводный отчет'!$L$7:$L$17))^2</f>
        <v>1.1462309034193177E-4</v>
      </c>
      <c r="K182" s="63">
        <v>24.2</v>
      </c>
      <c r="L182" s="64">
        <f>(Таблица1[[#This Row],[Относительное удлинение, %]]-SUMIF('Сводный отчет'!$B$7:$B$17,Таблица1[[#This Row],[Профиль / размер]],'Сводный отчет'!$O$7:$O$17))^2</f>
        <v>4.6502146848347783</v>
      </c>
      <c r="M182" s="63">
        <v>10.199999999999999</v>
      </c>
      <c r="N18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3.0899374179001913</v>
      </c>
      <c r="O182" s="67">
        <v>10.5</v>
      </c>
      <c r="P18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2.8967365944515251</v>
      </c>
      <c r="Q182" s="69">
        <v>9.7000000000000003E-2</v>
      </c>
      <c r="R182" s="70">
        <f>(Таблица1[[#This Row],[fr]]-SUMIF('Сводный отчет'!$B$7:$B$17,Таблица1[[#This Row],[Профиль / размер]],'Сводный отчет'!$X$7:$X$17))^2</f>
        <v>2.036131202823242E-4</v>
      </c>
    </row>
    <row r="183" spans="1:18" ht="11.25" customHeight="1" x14ac:dyDescent="0.25">
      <c r="A183" s="62" t="s">
        <v>157</v>
      </c>
      <c r="B183" s="62" t="str">
        <f>LEFT(Таблица1[[#This Row],[Номер плавки]],7)</f>
        <v>2060561</v>
      </c>
      <c r="C183" s="62" t="s">
        <v>8</v>
      </c>
      <c r="D183" s="62" t="s">
        <v>154</v>
      </c>
      <c r="E183" s="63">
        <v>544</v>
      </c>
      <c r="F183" s="64">
        <f>(Таблица1[[#This Row],[Предел текучести, Н/мм²]]-SUMIF('Сводный отчет'!$B$7:$B$17,Таблица1[[#This Row],[Профиль / размер]],'Сводный отчет'!$F$7:$F$17))^2</f>
        <v>63.21037153220319</v>
      </c>
      <c r="G183" s="63">
        <v>631</v>
      </c>
      <c r="H183" s="64">
        <f>(Таблица1[[#This Row],[Временное сопротивление, Н/мм²]]-SUMIF('Сводный отчет'!$B$7:$B$17,Таблица1[[#This Row],[Профиль / размер]],'Сводный отчет'!$I$7:$I$17))^2</f>
        <v>167.45897461033263</v>
      </c>
      <c r="I183" s="65">
        <f>Таблица1[[#This Row],[Временное сопротивление, Н/мм²]]/Таблица1[[#This Row],[Предел текучести, Н/мм²]]</f>
        <v>1.1599264705882353</v>
      </c>
      <c r="J183" s="66">
        <f>(Таблица1[[#This Row],[σв/σт]]-SUMIF('Сводный отчет'!$B$7:$B$17,Таблица1[[#This Row],[Профиль / размер]],'Сводный отчет'!$L$7:$L$17))^2</f>
        <v>4.7054133969673754E-5</v>
      </c>
      <c r="K183" s="63">
        <v>22.8</v>
      </c>
      <c r="L183" s="64">
        <f>(Таблица1[[#This Row],[Относительное удлинение, %]]-SUMIF('Сводный отчет'!$B$7:$B$17,Таблица1[[#This Row],[Профиль / размер]],'Сводный отчет'!$O$7:$O$17))^2</f>
        <v>0.57219488285460962</v>
      </c>
      <c r="M183" s="63">
        <v>9.6</v>
      </c>
      <c r="N18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1.3405512792863354</v>
      </c>
      <c r="O183" s="67">
        <v>9.9</v>
      </c>
      <c r="P18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1.2143603568277632</v>
      </c>
      <c r="Q183" s="69">
        <v>7.9000000000000001E-2</v>
      </c>
      <c r="R183" s="70">
        <f>(Таблица1[[#This Row],[fr]]-SUMIF('Сводный отчет'!$B$7:$B$17,Таблица1[[#This Row],[Профиль / размер]],'Сводный отчет'!$X$7:$X$17))^2</f>
        <v>1.3918070777375061E-5</v>
      </c>
    </row>
    <row r="184" spans="1:18" ht="11.25" customHeight="1" x14ac:dyDescent="0.25">
      <c r="A184" s="62" t="s">
        <v>158</v>
      </c>
      <c r="B184" s="62" t="str">
        <f>LEFT(Таблица1[[#This Row],[Номер плавки]],7)</f>
        <v>2060561</v>
      </c>
      <c r="C184" s="62" t="s">
        <v>8</v>
      </c>
      <c r="D184" s="62" t="s">
        <v>154</v>
      </c>
      <c r="E184" s="63">
        <v>538</v>
      </c>
      <c r="F184" s="64">
        <f>(Таблица1[[#This Row],[Предел текучести, Н/мм²]]-SUMIF('Сводный отчет'!$B$7:$B$17,Таблица1[[#This Row],[Профиль / размер]],'Сводный отчет'!$F$7:$F$17))^2</f>
        <v>194.61631212626295</v>
      </c>
      <c r="G184" s="63">
        <v>627</v>
      </c>
      <c r="H184" s="64">
        <f>(Таблица1[[#This Row],[Временное сопротивление, Н/мм²]]-SUMIF('Сводный отчет'!$B$7:$B$17,Таблица1[[#This Row],[Профиль / размер]],'Сводный отчет'!$I$7:$I$17))^2</f>
        <v>286.98372708558026</v>
      </c>
      <c r="I184" s="65">
        <f>Таблица1[[#This Row],[Временное сопротивление, Н/мм²]]/Таблица1[[#This Row],[Предел текучести, Н/мм²]]</f>
        <v>1.1654275092936803</v>
      </c>
      <c r="J184" s="66">
        <f>(Таблица1[[#This Row],[σв/σт]]-SUMIF('Сводный отчет'!$B$7:$B$17,Таблица1[[#This Row],[Профиль / размер]],'Сводный отчет'!$L$7:$L$17))^2</f>
        <v>1.8456931105264237E-6</v>
      </c>
      <c r="K184" s="63">
        <v>22.7</v>
      </c>
      <c r="L184" s="64">
        <f>(Таблица1[[#This Row],[Относительное удлинение, %]]-SUMIF('Сводный отчет'!$B$7:$B$17,Таблица1[[#This Row],[Профиль / размер]],'Сводный отчет'!$O$7:$O$17))^2</f>
        <v>0.43090775414173815</v>
      </c>
      <c r="M184" s="63">
        <v>10.4</v>
      </c>
      <c r="N18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3.8330661307714808</v>
      </c>
      <c r="O184" s="67">
        <v>10.7</v>
      </c>
      <c r="P18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3.617528673659443</v>
      </c>
      <c r="Q184" s="69">
        <v>6.6000000000000003E-2</v>
      </c>
      <c r="R184" s="70">
        <f>(Таблица1[[#This Row],[fr]]-SUMIF('Сводный отчет'!$B$7:$B$17,Таблица1[[#This Row],[Профиль / размер]],'Сводный отчет'!$X$7:$X$17))^2</f>
        <v>2.799160905793562E-4</v>
      </c>
    </row>
    <row r="185" spans="1:18" ht="11.25" customHeight="1" x14ac:dyDescent="0.25">
      <c r="A185" s="62" t="s">
        <v>158</v>
      </c>
      <c r="B185" s="62" t="str">
        <f>LEFT(Таблица1[[#This Row],[Номер плавки]],7)</f>
        <v>2060561</v>
      </c>
      <c r="C185" s="62" t="s">
        <v>8</v>
      </c>
      <c r="D185" s="62" t="s">
        <v>154</v>
      </c>
      <c r="E185" s="63">
        <v>534</v>
      </c>
      <c r="F185" s="64">
        <f>(Таблица1[[#This Row],[Предел текучести, Н/мм²]]-SUMIF('Сводный отчет'!$B$7:$B$17,Таблица1[[#This Row],[Профиль / размер]],'Сводный отчет'!$F$7:$F$17))^2</f>
        <v>322.22027252230276</v>
      </c>
      <c r="G185" s="63">
        <v>622</v>
      </c>
      <c r="H185" s="64">
        <f>(Таблица1[[#This Row],[Временное сопротивление, Н/мм²]]-SUMIF('Сводный отчет'!$B$7:$B$17,Таблица1[[#This Row],[Профиль / размер]],'Сводный отчет'!$I$7:$I$17))^2</f>
        <v>481.38966767963979</v>
      </c>
      <c r="I185" s="65">
        <f>Таблица1[[#This Row],[Временное сопротивление, Н/мм²]]/Таблица1[[#This Row],[Предел текучести, Н/мм²]]</f>
        <v>1.1647940074906367</v>
      </c>
      <c r="J185" s="66">
        <f>(Таблица1[[#This Row],[σв/σт]]-SUMIF('Сводный отчет'!$B$7:$B$17,Таблица1[[#This Row],[Профиль / размер]],'Сводный отчет'!$L$7:$L$17))^2</f>
        <v>3.9683217184573546E-6</v>
      </c>
      <c r="K185" s="63">
        <v>21.7</v>
      </c>
      <c r="L185" s="64">
        <f>(Таблица1[[#This Row],[Относительное удлинение, %]]-SUMIF('Сводный отчет'!$B$7:$B$17,Таблица1[[#This Row],[Профиль / размер]],'Сводный отчет'!$O$7:$O$17))^2</f>
        <v>0.11803646701304456</v>
      </c>
      <c r="M185" s="63">
        <v>7.1</v>
      </c>
      <c r="N18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1.8014423683952656</v>
      </c>
      <c r="O185" s="67">
        <v>7.4</v>
      </c>
      <c r="P18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1.9544593667287506</v>
      </c>
      <c r="Q185" s="69">
        <v>7.6999999999999999E-2</v>
      </c>
      <c r="R185" s="70">
        <f>(Таблица1[[#This Row],[fr]]-SUMIF('Сводный отчет'!$B$7:$B$17,Таблица1[[#This Row],[Профиль / размер]],'Сводный отчет'!$X$7:$X$17))^2</f>
        <v>3.2840843054602959E-5</v>
      </c>
    </row>
    <row r="186" spans="1:18" ht="11.25" customHeight="1" x14ac:dyDescent="0.25">
      <c r="A186" s="62" t="s">
        <v>159</v>
      </c>
      <c r="B186" s="62" t="str">
        <f>LEFT(Таблица1[[#This Row],[Номер плавки]],7)</f>
        <v>2060564</v>
      </c>
      <c r="C186" s="62" t="s">
        <v>8</v>
      </c>
      <c r="D186" s="62" t="s">
        <v>154</v>
      </c>
      <c r="E186" s="63">
        <v>528</v>
      </c>
      <c r="F186" s="64">
        <f>(Таблица1[[#This Row],[Предел текучести, Н/мм²]]-SUMIF('Сводный отчет'!$B$7:$B$17,Таблица1[[#This Row],[Профиль / размер]],'Сводный отчет'!$F$7:$F$17))^2</f>
        <v>573.62621311636258</v>
      </c>
      <c r="G186" s="63">
        <v>622</v>
      </c>
      <c r="H186" s="64">
        <f>(Таблица1[[#This Row],[Временное сопротивление, Н/мм²]]-SUMIF('Сводный отчет'!$B$7:$B$17,Таблица1[[#This Row],[Профиль / размер]],'Сводный отчет'!$I$7:$I$17))^2</f>
        <v>481.38966767963979</v>
      </c>
      <c r="I186" s="65">
        <f>Таблица1[[#This Row],[Временное сопротивление, Н/мм²]]/Таблица1[[#This Row],[Предел текучести, Н/мм²]]</f>
        <v>1.178030303030303</v>
      </c>
      <c r="J186" s="66">
        <f>(Таблица1[[#This Row],[σв/σт]]-SUMIF('Сводный отчет'!$B$7:$B$17,Таблица1[[#This Row],[Профиль / размер]],'Сводный отчет'!$L$7:$L$17))^2</f>
        <v>1.2643272746091318E-4</v>
      </c>
      <c r="K186" s="63">
        <v>22.2</v>
      </c>
      <c r="L186" s="64">
        <f>(Таблица1[[#This Row],[Относительное удлинение, %]]-SUMIF('Сводный отчет'!$B$7:$B$17,Таблица1[[#This Row],[Профиль / размер]],'Сводный отчет'!$O$7:$O$17))^2</f>
        <v>2.4472110577391359E-2</v>
      </c>
      <c r="M186" s="63">
        <v>7.4</v>
      </c>
      <c r="N18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1.0861354377021926</v>
      </c>
      <c r="O186" s="67">
        <v>7.7</v>
      </c>
      <c r="P18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1.2056474855406325</v>
      </c>
      <c r="Q186" s="69">
        <v>9.9000000000000005E-2</v>
      </c>
      <c r="R186" s="70">
        <f>(Таблица1[[#This Row],[fr]]-SUMIF('Сводный отчет'!$B$7:$B$17,Таблица1[[#This Row],[Профиль / размер]],'Сводный отчет'!$X$7:$X$17))^2</f>
        <v>2.6469034800509641E-4</v>
      </c>
    </row>
    <row r="187" spans="1:18" ht="11.25" customHeight="1" x14ac:dyDescent="0.25">
      <c r="A187" s="62" t="s">
        <v>160</v>
      </c>
      <c r="B187" s="62" t="str">
        <f>LEFT(Таблица1[[#This Row],[Номер плавки]],7)</f>
        <v>2060564</v>
      </c>
      <c r="C187" s="62" t="s">
        <v>8</v>
      </c>
      <c r="D187" s="62" t="s">
        <v>154</v>
      </c>
      <c r="E187" s="63">
        <v>533</v>
      </c>
      <c r="F187" s="64">
        <f>(Таблица1[[#This Row],[Предел текучести, Н/мм²]]-SUMIF('Сводный отчет'!$B$7:$B$17,Таблица1[[#This Row],[Профиль / размер]],'Сводный отчет'!$F$7:$F$17))^2</f>
        <v>359.12126262131272</v>
      </c>
      <c r="G187" s="63">
        <v>629</v>
      </c>
      <c r="H187" s="64">
        <f>(Таблица1[[#This Row],[Временное сопротивление, Н/мм²]]-SUMIF('Сводный отчет'!$B$7:$B$17,Таблица1[[#This Row],[Профиль / размер]],'Сводный отчет'!$I$7:$I$17))^2</f>
        <v>223.22135084795644</v>
      </c>
      <c r="I187" s="65">
        <f>Таблица1[[#This Row],[Временное сопротивление, Н/мм²]]/Таблица1[[#This Row],[Предел текучести, Н/мм²]]</f>
        <v>1.1801125703564728</v>
      </c>
      <c r="J187" s="66">
        <f>(Таблица1[[#This Row],[σв/σт]]-SUMIF('Сводный отчет'!$B$7:$B$17,Таблица1[[#This Row],[Профиль / размер]],'Сводный отчет'!$L$7:$L$17))^2</f>
        <v>1.775955537020598E-4</v>
      </c>
      <c r="K187" s="63">
        <v>21.8</v>
      </c>
      <c r="L187" s="64">
        <f>(Таблица1[[#This Row],[Относительное удлинение, %]]-SUMIF('Сводный отчет'!$B$7:$B$17,Таблица1[[#This Row],[Профиль / размер]],'Сводный отчет'!$O$7:$O$17))^2</f>
        <v>5.9323595725913225E-2</v>
      </c>
      <c r="M187" s="63">
        <v>8.1999999999999993</v>
      </c>
      <c r="N18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5.8650289187336613E-2</v>
      </c>
      <c r="O187" s="67">
        <v>8.5</v>
      </c>
      <c r="P18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8.881580237231633E-2</v>
      </c>
      <c r="Q187" s="69">
        <v>9.0999999999999998E-2</v>
      </c>
      <c r="R187" s="70">
        <f>(Таблица1[[#This Row],[fr]]-SUMIF('Сводный отчет'!$B$7:$B$17,Таблица1[[#This Row],[Профиль / размер]],'Сводный отчет'!$X$7:$X$17))^2</f>
        <v>6.8381437114007731E-5</v>
      </c>
    </row>
    <row r="188" spans="1:18" ht="11.25" customHeight="1" x14ac:dyDescent="0.25">
      <c r="A188" s="62" t="s">
        <v>161</v>
      </c>
      <c r="B188" s="62" t="str">
        <f>LEFT(Таблица1[[#This Row],[Номер плавки]],7)</f>
        <v>2060564</v>
      </c>
      <c r="C188" s="62" t="s">
        <v>8</v>
      </c>
      <c r="D188" s="62" t="s">
        <v>154</v>
      </c>
      <c r="E188" s="63">
        <v>522</v>
      </c>
      <c r="F188" s="64">
        <f>(Таблица1[[#This Row],[Предел текучести, Н/мм²]]-SUMIF('Сводный отчет'!$B$7:$B$17,Таблица1[[#This Row],[Профиль / размер]],'Сводный отчет'!$F$7:$F$17))^2</f>
        <v>897.03215371042234</v>
      </c>
      <c r="G188" s="63">
        <v>611</v>
      </c>
      <c r="H188" s="64">
        <f>(Таблица1[[#This Row],[Временное сопротивление, Н/мм²]]-SUMIF('Сводный отчет'!$B$7:$B$17,Таблица1[[#This Row],[Профиль / размер]],'Сводный отчет'!$I$7:$I$17))^2</f>
        <v>1085.0827369865708</v>
      </c>
      <c r="I188" s="65">
        <f>Таблица1[[#This Row],[Временное сопротивление, Н/мм²]]/Таблица1[[#This Row],[Предел текучести, Н/мм²]]</f>
        <v>1.1704980842911878</v>
      </c>
      <c r="J188" s="66">
        <f>(Таблица1[[#This Row],[σв/σт]]-SUMIF('Сводный отчет'!$B$7:$B$17,Таблица1[[#This Row],[Профиль / размер]],'Сводный отчет'!$L$7:$L$17))^2</f>
        <v>1.3779033928793622E-5</v>
      </c>
      <c r="K188" s="63">
        <v>20.7</v>
      </c>
      <c r="L188" s="64">
        <f>(Таблица1[[#This Row],[Относительное удлинение, %]]-SUMIF('Сводный отчет'!$B$7:$B$17,Таблица1[[#This Row],[Профиль / размер]],'Сводный отчет'!$O$7:$O$17))^2</f>
        <v>1.8051651798843509</v>
      </c>
      <c r="M188" s="63">
        <v>7.6</v>
      </c>
      <c r="N18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0.70926415057347969</v>
      </c>
      <c r="O188" s="67">
        <v>7.9</v>
      </c>
      <c r="P18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0.80643956474855305</v>
      </c>
      <c r="Q188" s="69">
        <v>8.3000000000000004E-2</v>
      </c>
      <c r="R188" s="70">
        <f>(Таблица1[[#This Row],[fr]]-SUMIF('Сводный отчет'!$B$7:$B$17,Таблица1[[#This Row],[Профиль / размер]],'Сводный отчет'!$X$7:$X$17))^2</f>
        <v>7.2526222919302336E-8</v>
      </c>
    </row>
    <row r="189" spans="1:18" ht="11.25" customHeight="1" x14ac:dyDescent="0.25">
      <c r="A189" s="62" t="s">
        <v>162</v>
      </c>
      <c r="B189" s="62" t="str">
        <f>LEFT(Таблица1[[#This Row],[Номер плавки]],7)</f>
        <v>2050148</v>
      </c>
      <c r="C189" s="62" t="s">
        <v>8</v>
      </c>
      <c r="D189" s="62" t="s">
        <v>154</v>
      </c>
      <c r="E189" s="63">
        <v>539</v>
      </c>
      <c r="F189" s="64">
        <f>(Таблица1[[#This Row],[Предел текучести, Н/мм²]]-SUMIF('Сводный отчет'!$B$7:$B$17,Таблица1[[#This Row],[Профиль / размер]],'Сводный отчет'!$F$7:$F$17))^2</f>
        <v>167.71532202725299</v>
      </c>
      <c r="G189" s="63">
        <v>631</v>
      </c>
      <c r="H189" s="64">
        <f>(Таблица1[[#This Row],[Временное сопротивление, Н/мм²]]-SUMIF('Сводный отчет'!$B$7:$B$17,Таблица1[[#This Row],[Профиль / размер]],'Сводный отчет'!$I$7:$I$17))^2</f>
        <v>167.45897461033263</v>
      </c>
      <c r="I189" s="65">
        <f>Таблица1[[#This Row],[Временное сопротивление, Н/мм²]]/Таблица1[[#This Row],[Предел текучести, Н/мм²]]</f>
        <v>1.1706864564007422</v>
      </c>
      <c r="J189" s="66">
        <f>(Таблица1[[#This Row],[σв/σт]]-SUMIF('Сводный отчет'!$B$7:$B$17,Таблица1[[#This Row],[Профиль / размер]],'Сводный отчет'!$L$7:$L$17))^2</f>
        <v>1.5212997085373899E-5</v>
      </c>
      <c r="K189" s="63">
        <v>23.2</v>
      </c>
      <c r="L189" s="64">
        <f>(Таблица1[[#This Row],[Относительное удлинение, %]]-SUMIF('Сводный отчет'!$B$7:$B$17,Таблица1[[#This Row],[Профиль / размер]],'Сводный отчет'!$O$7:$O$17))^2</f>
        <v>1.3373433977060849</v>
      </c>
      <c r="M189" s="63">
        <v>8.1999999999999993</v>
      </c>
      <c r="N18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5.8650289187336613E-2</v>
      </c>
      <c r="O189" s="67">
        <v>8.5</v>
      </c>
      <c r="P18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8.881580237231633E-2</v>
      </c>
      <c r="Q189" s="69">
        <v>8.5000000000000006E-2</v>
      </c>
      <c r="R189" s="70">
        <f>(Таблица1[[#This Row],[fr]]-SUMIF('Сводный отчет'!$B$7:$B$17,Таблица1[[#This Row],[Профиль / размер]],'Сводный отчет'!$X$7:$X$17))^2</f>
        <v>5.1497539456914444E-6</v>
      </c>
    </row>
    <row r="190" spans="1:18" ht="11.25" customHeight="1" x14ac:dyDescent="0.25">
      <c r="A190" s="62" t="s">
        <v>163</v>
      </c>
      <c r="B190" s="62" t="str">
        <f>LEFT(Таблица1[[#This Row],[Номер плавки]],7)</f>
        <v>2050148</v>
      </c>
      <c r="C190" s="62" t="s">
        <v>8</v>
      </c>
      <c r="D190" s="62" t="s">
        <v>154</v>
      </c>
      <c r="E190" s="63">
        <v>557</v>
      </c>
      <c r="F190" s="64">
        <f>(Таблица1[[#This Row],[Предел текучести, Н/мм²]]-SUMIF('Сводный отчет'!$B$7:$B$17,Таблица1[[#This Row],[Профиль / размер]],'Сводный отчет'!$F$7:$F$17))^2</f>
        <v>25.497500245073716</v>
      </c>
      <c r="G190" s="63">
        <v>646</v>
      </c>
      <c r="H190" s="64">
        <f>(Таблица1[[#This Row],[Временное сопротивление, Н/мм²]]-SUMIF('Сводный отчет'!$B$7:$B$17,Таблица1[[#This Row],[Профиль / размер]],'Сводный отчет'!$I$7:$I$17))^2</f>
        <v>4.2411528281540516</v>
      </c>
      <c r="I190" s="65">
        <f>Таблица1[[#This Row],[Временное сопротивление, Н/мм²]]/Таблица1[[#This Row],[Предел текучести, Н/мм²]]</f>
        <v>1.1597845601436265</v>
      </c>
      <c r="J190" s="66">
        <f>(Таблица1[[#This Row],[σв/σт]]-SUMIF('Сводный отчет'!$B$7:$B$17,Таблица1[[#This Row],[Профиль / размер]],'Сводный отчет'!$L$7:$L$17))^2</f>
        <v>4.9021170766834759E-5</v>
      </c>
      <c r="K190" s="63">
        <v>22.2</v>
      </c>
      <c r="L190" s="64">
        <f>(Таблица1[[#This Row],[Относительное удлинение, %]]-SUMIF('Сводный отчет'!$B$7:$B$17,Таблица1[[#This Row],[Профиль / размер]],'Сводный отчет'!$O$7:$O$17))^2</f>
        <v>2.4472110577391359E-2</v>
      </c>
      <c r="M190" s="63">
        <v>7.8</v>
      </c>
      <c r="N19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0.41239286344476506</v>
      </c>
      <c r="O190" s="67">
        <v>8.1</v>
      </c>
      <c r="P19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0.48723164395647511</v>
      </c>
      <c r="Q190" s="69">
        <v>7.9000000000000001E-2</v>
      </c>
      <c r="R190" s="70">
        <f>(Таблица1[[#This Row],[fr]]-SUMIF('Сводный отчет'!$B$7:$B$17,Таблица1[[#This Row],[Профиль / размер]],'Сводный отчет'!$X$7:$X$17))^2</f>
        <v>1.3918070777375061E-5</v>
      </c>
    </row>
    <row r="191" spans="1:18" ht="11.25" customHeight="1" x14ac:dyDescent="0.25">
      <c r="A191" s="62" t="s">
        <v>164</v>
      </c>
      <c r="B191" s="62" t="str">
        <f>LEFT(Таблица1[[#This Row],[Номер плавки]],7)</f>
        <v>2050148</v>
      </c>
      <c r="C191" s="62" t="s">
        <v>8</v>
      </c>
      <c r="D191" s="62" t="s">
        <v>154</v>
      </c>
      <c r="E191" s="63">
        <v>531</v>
      </c>
      <c r="F191" s="64">
        <f>(Таблица1[[#This Row],[Предел текучести, Н/мм²]]-SUMIF('Сводный отчет'!$B$7:$B$17,Таблица1[[#This Row],[Профиль / размер]],'Сводный отчет'!$F$7:$F$17))^2</f>
        <v>438.92324281933264</v>
      </c>
      <c r="G191" s="63">
        <v>623</v>
      </c>
      <c r="H191" s="64">
        <f>(Таблица1[[#This Row],[Временное сопротивление, Н/мм²]]-SUMIF('Сводный отчет'!$B$7:$B$17,Таблица1[[#This Row],[Профиль / размер]],'Сводный отчет'!$I$7:$I$17))^2</f>
        <v>438.50847956082788</v>
      </c>
      <c r="I191" s="65">
        <f>Таблица1[[#This Row],[Временное сопротивление, Н/мм²]]/Таблица1[[#This Row],[Предел текучести, Н/мм²]]</f>
        <v>1.1732580037664784</v>
      </c>
      <c r="J191" s="66">
        <f>(Таблица1[[#This Row],[σв/σт]]-SUMIF('Сводный отчет'!$B$7:$B$17,Таблица1[[#This Row],[Профиль / размер]],'Сводный отчет'!$L$7:$L$17))^2</f>
        <v>4.1885898486537581E-5</v>
      </c>
      <c r="K191" s="63">
        <v>23.5</v>
      </c>
      <c r="L191" s="64">
        <f>(Таблица1[[#This Row],[Относительное удлинение, %]]-SUMIF('Сводный отчет'!$B$7:$B$17,Таблица1[[#This Row],[Профиль / размер]],'Сводный отчет'!$O$7:$O$17))^2</f>
        <v>2.121204783844695</v>
      </c>
      <c r="M191" s="63">
        <v>10</v>
      </c>
      <c r="N19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2.426808705028908</v>
      </c>
      <c r="O191" s="67">
        <v>10.3</v>
      </c>
      <c r="P19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2.2559445152436064</v>
      </c>
      <c r="Q191" s="69">
        <v>8.5000000000000006E-2</v>
      </c>
      <c r="R191" s="70">
        <f>(Таблица1[[#This Row],[fr]]-SUMIF('Сводный отчет'!$B$7:$B$17,Таблица1[[#This Row],[Профиль / размер]],'Сводный отчет'!$X$7:$X$17))^2</f>
        <v>5.1497539456914444E-6</v>
      </c>
    </row>
    <row r="192" spans="1:18" ht="11.25" customHeight="1" x14ac:dyDescent="0.25">
      <c r="A192" s="62" t="s">
        <v>165</v>
      </c>
      <c r="B192" s="62" t="str">
        <f>LEFT(Таблица1[[#This Row],[Номер плавки]],7)</f>
        <v>2050149</v>
      </c>
      <c r="C192" s="62" t="s">
        <v>8</v>
      </c>
      <c r="D192" s="62" t="s">
        <v>154</v>
      </c>
      <c r="E192" s="63">
        <v>557</v>
      </c>
      <c r="F192" s="64">
        <f>(Таблица1[[#This Row],[Предел текучести, Н/мм²]]-SUMIF('Сводный отчет'!$B$7:$B$17,Таблица1[[#This Row],[Профиль / размер]],'Сводный отчет'!$F$7:$F$17))^2</f>
        <v>25.497500245073716</v>
      </c>
      <c r="G192" s="63">
        <v>652</v>
      </c>
      <c r="H192" s="64">
        <f>(Таблица1[[#This Row],[Временное сопротивление, Н/мм²]]-SUMIF('Сводный отчет'!$B$7:$B$17,Таблица1[[#This Row],[Профиль / размер]],'Сводный отчет'!$I$7:$I$17))^2</f>
        <v>64.954024115282621</v>
      </c>
      <c r="I192" s="65">
        <f>Таблица1[[#This Row],[Временное сопротивление, Н/мм²]]/Таблица1[[#This Row],[Предел текучести, Н/мм²]]</f>
        <v>1.1705565529622981</v>
      </c>
      <c r="J192" s="66">
        <f>(Таблица1[[#This Row],[σв/σт]]-SUMIF('Сводный отчет'!$B$7:$B$17,Таблица1[[#This Row],[Профиль / размер]],'Сводный отчет'!$L$7:$L$17))^2</f>
        <v>1.421652534510692E-5</v>
      </c>
      <c r="K192" s="63">
        <v>20.2</v>
      </c>
      <c r="L192" s="64">
        <f>(Таблица1[[#This Row],[Относительное удлинение, %]]-SUMIF('Сводный отчет'!$B$7:$B$17,Таблица1[[#This Row],[Профиль / размер]],'Сводный отчет'!$O$7:$O$17))^2</f>
        <v>3.3987295363200043</v>
      </c>
      <c r="M192" s="63">
        <v>7.4</v>
      </c>
      <c r="N19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1.0861354377021926</v>
      </c>
      <c r="O192" s="67">
        <v>7.7</v>
      </c>
      <c r="P19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1.2056474855406325</v>
      </c>
      <c r="Q192" s="69">
        <v>6.6000000000000003E-2</v>
      </c>
      <c r="R192" s="70">
        <f>(Таблица1[[#This Row],[fr]]-SUMIF('Сводный отчет'!$B$7:$B$17,Таблица1[[#This Row],[Профиль / размер]],'Сводный отчет'!$X$7:$X$17))^2</f>
        <v>2.799160905793562E-4</v>
      </c>
    </row>
    <row r="193" spans="1:18" ht="11.25" customHeight="1" x14ac:dyDescent="0.25">
      <c r="A193" s="62" t="s">
        <v>166</v>
      </c>
      <c r="B193" s="62" t="str">
        <f>LEFT(Таблица1[[#This Row],[Номер плавки]],7)</f>
        <v>2050149</v>
      </c>
      <c r="C193" s="62" t="s">
        <v>8</v>
      </c>
      <c r="D193" s="62" t="s">
        <v>154</v>
      </c>
      <c r="E193" s="63">
        <v>561</v>
      </c>
      <c r="F193" s="64">
        <f>(Таблица1[[#This Row],[Предел текучести, Н/мм²]]-SUMIF('Сводный отчет'!$B$7:$B$17,Таблица1[[#This Row],[Профиль / размер]],'Сводный отчет'!$F$7:$F$17))^2</f>
        <v>81.893539849033886</v>
      </c>
      <c r="G193" s="63">
        <v>650</v>
      </c>
      <c r="H193" s="64">
        <f>(Таблица1[[#This Row],[Временное сопротивление, Н/мм²]]-SUMIF('Сводный отчет'!$B$7:$B$17,Таблица1[[#This Row],[Профиль / размер]],'Сводный отчет'!$I$7:$I$17))^2</f>
        <v>36.716400352906426</v>
      </c>
      <c r="I193" s="65">
        <f>Таблица1[[#This Row],[Временное сопротивление, Н/мм²]]/Таблица1[[#This Row],[Предел текучести, Н/мм²]]</f>
        <v>1.1586452762923352</v>
      </c>
      <c r="J193" s="66">
        <f>(Таблица1[[#This Row],[σв/σт]]-SUMIF('Сводный отчет'!$B$7:$B$17,Таблица1[[#This Row],[Профиль / размер]],'Сводный отчет'!$L$7:$L$17))^2</f>
        <v>6.6272557651311255E-5</v>
      </c>
      <c r="K193" s="63">
        <v>22.3</v>
      </c>
      <c r="L193" s="64">
        <f>(Таблица1[[#This Row],[Относительное удлинение, %]]-SUMIF('Сводный отчет'!$B$7:$B$17,Таблица1[[#This Row],[Профиль / размер]],'Сводный отчет'!$O$7:$O$17))^2</f>
        <v>6.5759239290261451E-2</v>
      </c>
      <c r="M193" s="63">
        <v>8.6</v>
      </c>
      <c r="N19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2.4907714929907614E-2</v>
      </c>
      <c r="O193" s="67">
        <v>8.9</v>
      </c>
      <c r="P19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1.0399960788158132E-2</v>
      </c>
      <c r="Q193" s="69">
        <v>7.2999999999999995E-2</v>
      </c>
      <c r="R193" s="70">
        <f>(Таблица1[[#This Row],[fr]]-SUMIF('Сводный отчет'!$B$7:$B$17,Таблица1[[#This Row],[Профиль / размер]],'Сводный отчет'!$X$7:$X$17))^2</f>
        <v>9.4686387609058803E-5</v>
      </c>
    </row>
    <row r="194" spans="1:18" ht="11.25" customHeight="1" x14ac:dyDescent="0.25">
      <c r="A194" s="62" t="s">
        <v>167</v>
      </c>
      <c r="B194" s="62" t="str">
        <f>LEFT(Таблица1[[#This Row],[Номер плавки]],7)</f>
        <v>2050149</v>
      </c>
      <c r="C194" s="62" t="s">
        <v>8</v>
      </c>
      <c r="D194" s="62" t="s">
        <v>154</v>
      </c>
      <c r="E194" s="63">
        <v>546</v>
      </c>
      <c r="F194" s="64">
        <f>(Таблица1[[#This Row],[Предел текучести, Н/мм²]]-SUMIF('Сводный отчет'!$B$7:$B$17,Таблица1[[#This Row],[Профиль / размер]],'Сводный отчет'!$F$7:$F$17))^2</f>
        <v>35.408391334183271</v>
      </c>
      <c r="G194" s="63">
        <v>639</v>
      </c>
      <c r="H194" s="64">
        <f>(Таблица1[[#This Row],[Временное сопротивление, Н/мм²]]-SUMIF('Сводный отчет'!$B$7:$B$17,Таблица1[[#This Row],[Профиль / размер]],'Сводный отчет'!$I$7:$I$17))^2</f>
        <v>24.409469659837391</v>
      </c>
      <c r="I194" s="65">
        <f>Таблица1[[#This Row],[Временное сопротивление, Н/мм²]]/Таблица1[[#This Row],[Предел текучести, Н/мм²]]</f>
        <v>1.1703296703296704</v>
      </c>
      <c r="J194" s="66">
        <f>(Таблица1[[#This Row],[σв/σт]]-SUMIF('Сводный отчет'!$B$7:$B$17,Таблица1[[#This Row],[Профиль / размер]],'Сводный отчет'!$L$7:$L$17))^2</f>
        <v>1.2557087860846694E-5</v>
      </c>
      <c r="K194" s="63">
        <v>21.3</v>
      </c>
      <c r="L194" s="64">
        <f>(Таблица1[[#This Row],[Относительное удлинение, %]]-SUMIF('Сводный отчет'!$B$7:$B$17,Таблица1[[#This Row],[Профиль / размер]],'Сводный отчет'!$O$7:$O$17))^2</f>
        <v>0.55288795216156494</v>
      </c>
      <c r="M194" s="63">
        <v>8</v>
      </c>
      <c r="N19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0.19552157631605055</v>
      </c>
      <c r="O194" s="67">
        <v>8.3000000000000007</v>
      </c>
      <c r="P19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0.24802372316439475</v>
      </c>
      <c r="Q194" s="69">
        <v>9.1999999999999998E-2</v>
      </c>
      <c r="R194" s="70">
        <f>(Таблица1[[#This Row],[fr]]-SUMIF('Сводный отчет'!$B$7:$B$17,Таблица1[[#This Row],[Профиль / размер]],'Сводный отчет'!$X$7:$X$17))^2</f>
        <v>8.5920050975393791E-5</v>
      </c>
    </row>
    <row r="195" spans="1:18" ht="11.25" customHeight="1" x14ac:dyDescent="0.25">
      <c r="A195" s="62" t="s">
        <v>168</v>
      </c>
      <c r="B195" s="62" t="str">
        <f>LEFT(Таблица1[[#This Row],[Номер плавки]],7)</f>
        <v>2050150</v>
      </c>
      <c r="C195" s="62" t="s">
        <v>8</v>
      </c>
      <c r="D195" s="62" t="s">
        <v>154</v>
      </c>
      <c r="E195" s="63">
        <v>546</v>
      </c>
      <c r="F195" s="64">
        <f>(Таблица1[[#This Row],[Предел текучести, Н/мм²]]-SUMIF('Сводный отчет'!$B$7:$B$17,Таблица1[[#This Row],[Профиль / размер]],'Сводный отчет'!$F$7:$F$17))^2</f>
        <v>35.408391334183271</v>
      </c>
      <c r="G195" s="63">
        <v>635</v>
      </c>
      <c r="H195" s="64">
        <f>(Таблица1[[#This Row],[Временное сопротивление, Н/мм²]]-SUMIF('Сводный отчет'!$B$7:$B$17,Таблица1[[#This Row],[Профиль / размер]],'Сводный отчет'!$I$7:$I$17))^2</f>
        <v>79.934222135085022</v>
      </c>
      <c r="I195" s="65">
        <f>Таблица1[[#This Row],[Временное сопротивление, Н/мм²]]/Таблица1[[#This Row],[Предел текучести, Н/мм²]]</f>
        <v>1.1630036630036631</v>
      </c>
      <c r="J195" s="66">
        <f>(Таблица1[[#This Row],[σв/σт]]-SUMIF('Сводный отчет'!$B$7:$B$17,Таблица1[[#This Row],[Профиль / размер]],'Сводный отчет'!$L$7:$L$17))^2</f>
        <v>1.4306619161761239E-5</v>
      </c>
      <c r="K195" s="63">
        <v>23</v>
      </c>
      <c r="L195" s="64">
        <f>(Таблица1[[#This Row],[Относительное удлинение, %]]-SUMIF('Сводный отчет'!$B$7:$B$17,Таблица1[[#This Row],[Профиль / размер]],'Сводный отчет'!$O$7:$O$17))^2</f>
        <v>0.91476914028034761</v>
      </c>
      <c r="M195" s="63">
        <v>9.1</v>
      </c>
      <c r="N19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0.43272949710812159</v>
      </c>
      <c r="O195" s="67">
        <v>9.4</v>
      </c>
      <c r="P19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0.36238015880796065</v>
      </c>
      <c r="Q195" s="69">
        <v>7.9000000000000001E-2</v>
      </c>
      <c r="R195" s="70">
        <f>(Таблица1[[#This Row],[fr]]-SUMIF('Сводный отчет'!$B$7:$B$17,Таблица1[[#This Row],[Профиль / размер]],'Сводный отчет'!$X$7:$X$17))^2</f>
        <v>1.3918070777375061E-5</v>
      </c>
    </row>
    <row r="196" spans="1:18" ht="11.25" customHeight="1" x14ac:dyDescent="0.25">
      <c r="A196" s="62" t="s">
        <v>169</v>
      </c>
      <c r="B196" s="62" t="str">
        <f>LEFT(Таблица1[[#This Row],[Номер плавки]],7)</f>
        <v>2050150</v>
      </c>
      <c r="C196" s="62" t="s">
        <v>8</v>
      </c>
      <c r="D196" s="62" t="s">
        <v>154</v>
      </c>
      <c r="E196" s="63">
        <v>551</v>
      </c>
      <c r="F196" s="64">
        <f>(Таблица1[[#This Row],[Предел текучести, Н/мм²]]-SUMIF('Сводный отчет'!$B$7:$B$17,Таблица1[[#This Row],[Профиль / размер]],'Сводный отчет'!$F$7:$F$17))^2</f>
        <v>0.90344083913347395</v>
      </c>
      <c r="G196" s="63">
        <v>641</v>
      </c>
      <c r="H196" s="64">
        <f>(Таблица1[[#This Row],[Временное сопротивление, Н/мм²]]-SUMIF('Сводный отчет'!$B$7:$B$17,Таблица1[[#This Row],[Профиль / размер]],'Сводный отчет'!$I$7:$I$17))^2</f>
        <v>8.6470934222135813</v>
      </c>
      <c r="I196" s="65">
        <f>Таблица1[[#This Row],[Временное сопротивление, Н/мм²]]/Таблица1[[#This Row],[Предел текучести, Н/мм²]]</f>
        <v>1.1633393829401089</v>
      </c>
      <c r="J196" s="66">
        <f>(Таблица1[[#This Row],[σв/σт]]-SUMIF('Сводный отчет'!$B$7:$B$17,Таблица1[[#This Row],[Профиль / размер]],'Сводный отчет'!$L$7:$L$17))^2</f>
        <v>1.1879666702278628E-5</v>
      </c>
      <c r="K196" s="63">
        <v>23.5</v>
      </c>
      <c r="L196" s="64">
        <f>(Таблица1[[#This Row],[Относительное удлинение, %]]-SUMIF('Сводный отчет'!$B$7:$B$17,Таблица1[[#This Row],[Профиль / размер]],'Сводный отчет'!$O$7:$O$17))^2</f>
        <v>2.121204783844695</v>
      </c>
      <c r="M196" s="63">
        <v>9.9</v>
      </c>
      <c r="N19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2.1252443485932662</v>
      </c>
      <c r="O196" s="67">
        <v>10.199999999999999</v>
      </c>
      <c r="P19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1.9655484756396417</v>
      </c>
      <c r="Q196" s="69">
        <v>7.5999999999999998E-2</v>
      </c>
      <c r="R196" s="70">
        <f>(Таблица1[[#This Row],[fr]]-SUMIF('Сводный отчет'!$B$7:$B$17,Таблица1[[#This Row],[Профиль / размер]],'Сводный отчет'!$X$7:$X$17))^2</f>
        <v>4.5302229193216917E-5</v>
      </c>
    </row>
    <row r="197" spans="1:18" ht="11.25" customHeight="1" x14ac:dyDescent="0.25">
      <c r="A197" s="62" t="s">
        <v>170</v>
      </c>
      <c r="B197" s="62" t="str">
        <f>LEFT(Таблица1[[#This Row],[Номер плавки]],7)</f>
        <v>2050157</v>
      </c>
      <c r="C197" s="62" t="s">
        <v>8</v>
      </c>
      <c r="D197" s="62" t="s">
        <v>171</v>
      </c>
      <c r="E197" s="63">
        <v>561</v>
      </c>
      <c r="F197" s="64">
        <f>(Таблица1[[#This Row],[Предел текучести, Н/мм²]]-SUMIF('Сводный отчет'!$B$7:$B$17,Таблица1[[#This Row],[Профиль / размер]],'Сводный отчет'!$F$7:$F$17))^2</f>
        <v>220.10884170921813</v>
      </c>
      <c r="G197" s="63">
        <v>648</v>
      </c>
      <c r="H197" s="64">
        <f>(Таблица1[[#This Row],[Временное сопротивление, Н/мм²]]-SUMIF('Сводный отчет'!$B$7:$B$17,Таблица1[[#This Row],[Профиль / размер]],'Сводный отчет'!$I$7:$I$17))^2</f>
        <v>118.48857833915598</v>
      </c>
      <c r="I197" s="65">
        <f>Таблица1[[#This Row],[Временное сопротивление, Н/мм²]]/Таблица1[[#This Row],[Предел текучести, Н/мм²]]</f>
        <v>1.1550802139037433</v>
      </c>
      <c r="J197" s="66">
        <f>(Таблица1[[#This Row],[σв/σт]]-SUMIF('Сводный отчет'!$B$7:$B$17,Таблица1[[#This Row],[Профиль / размер]],'Сводный отчет'!$L$7:$L$17))^2</f>
        <v>1.3301451995149905E-4</v>
      </c>
      <c r="K197" s="63">
        <v>20.5</v>
      </c>
      <c r="L197" s="64">
        <f>(Таблица1[[#This Row],[Относительное удлинение, %]]-SUMIF('Сводный отчет'!$B$7:$B$17,Таблица1[[#This Row],[Профиль / размер]],'Сводный отчет'!$O$7:$O$17))^2</f>
        <v>0.27091171728030028</v>
      </c>
      <c r="M197" s="63">
        <v>9.4</v>
      </c>
      <c r="N19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9.3977425423272615E-2</v>
      </c>
      <c r="O197" s="67">
        <v>9.6999999999999993</v>
      </c>
      <c r="P19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7.7667293738242452E-2</v>
      </c>
      <c r="Q197" s="69">
        <v>7.1999999999999995E-2</v>
      </c>
      <c r="R197" s="70">
        <f>(Таблица1[[#This Row],[fr]]-SUMIF('Сводный отчет'!$B$7:$B$17,Таблица1[[#This Row],[Профиль / размер]],'Сводный отчет'!$X$7:$X$17))^2</f>
        <v>9.8692824509540242E-5</v>
      </c>
    </row>
    <row r="198" spans="1:18" ht="11.25" customHeight="1" x14ac:dyDescent="0.25">
      <c r="A198" s="62" t="s">
        <v>170</v>
      </c>
      <c r="B198" s="62" t="str">
        <f>LEFT(Таблица1[[#This Row],[Номер плавки]],7)</f>
        <v>2050157</v>
      </c>
      <c r="C198" s="62" t="s">
        <v>8</v>
      </c>
      <c r="D198" s="62" t="s">
        <v>171</v>
      </c>
      <c r="E198" s="63">
        <v>548</v>
      </c>
      <c r="F198" s="64">
        <f>(Таблица1[[#This Row],[Предел текучести, Н/мм²]]-SUMIF('Сводный отчет'!$B$7:$B$17,Таблица1[[#This Row],[Профиль / размер]],'Сводный отчет'!$F$7:$F$17))^2</f>
        <v>3.3711367911851857</v>
      </c>
      <c r="G198" s="63">
        <v>640</v>
      </c>
      <c r="H198" s="64">
        <f>(Таблица1[[#This Row],[Временное сопротивление, Н/мм²]]-SUMIF('Сводный отчет'!$B$7:$B$17,Таблица1[[#This Row],[Профиль / размер]],'Сводный отчет'!$I$7:$I$17))^2</f>
        <v>8.3246439129265895</v>
      </c>
      <c r="I198" s="65">
        <f>Таблица1[[#This Row],[Временное сопротивление, Н/мм²]]/Таблица1[[#This Row],[Предел текучести, Н/мм²]]</f>
        <v>1.167883211678832</v>
      </c>
      <c r="J198" s="66">
        <f>(Таблица1[[#This Row],[σв/σт]]-SUMIF('Сводный отчет'!$B$7:$B$17,Таблица1[[#This Row],[Профиль / размер]],'Сводный отчет'!$L$7:$L$17))^2</f>
        <v>1.6124064595343834E-6</v>
      </c>
      <c r="K198" s="63">
        <v>21.6</v>
      </c>
      <c r="L198" s="64">
        <f>(Таблица1[[#This Row],[Относительное удлинение, %]]-SUMIF('Сводный отчет'!$B$7:$B$17,Таблица1[[#This Row],[Профиль / размер]],'Сводный отчет'!$O$7:$O$17))^2</f>
        <v>0.33582975006718868</v>
      </c>
      <c r="M198" s="63">
        <v>7.9</v>
      </c>
      <c r="N19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1.424305294275735</v>
      </c>
      <c r="O198" s="67">
        <v>8.1999999999999993</v>
      </c>
      <c r="P19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1.4916017199677505</v>
      </c>
      <c r="Q198" s="69">
        <v>6.7000000000000004E-2</v>
      </c>
      <c r="R198" s="70">
        <f>(Таблица1[[#This Row],[fr]]-SUMIF('Сводный отчет'!$B$7:$B$17,Таблица1[[#This Row],[Профиль / размер]],'Сводный отчет'!$X$7:$X$17))^2</f>
        <v>2.2303708680462183E-4</v>
      </c>
    </row>
    <row r="199" spans="1:18" ht="11.25" customHeight="1" x14ac:dyDescent="0.25">
      <c r="A199" s="62" t="s">
        <v>172</v>
      </c>
      <c r="B199" s="62" t="str">
        <f>LEFT(Таблица1[[#This Row],[Номер плавки]],7)</f>
        <v>2050157</v>
      </c>
      <c r="C199" s="62" t="s">
        <v>8</v>
      </c>
      <c r="D199" s="62" t="s">
        <v>171</v>
      </c>
      <c r="E199" s="63">
        <v>549</v>
      </c>
      <c r="F199" s="64">
        <f>(Таблица1[[#This Row],[Предел текучести, Н/мм²]]-SUMIF('Сводный отчет'!$B$7:$B$17,Таблица1[[#This Row],[Профиль / размер]],'Сводный отчет'!$F$7:$F$17))^2</f>
        <v>8.0432679387261814</v>
      </c>
      <c r="G199" s="63">
        <v>639</v>
      </c>
      <c r="H199" s="64">
        <f>(Таблица1[[#This Row],[Временное сопротивление, Н/мм²]]-SUMIF('Сводный отчет'!$B$7:$B$17,Таблица1[[#This Row],[Профиль / размер]],'Сводный отчет'!$I$7:$I$17))^2</f>
        <v>3.5541521096479158</v>
      </c>
      <c r="I199" s="65">
        <f>Таблица1[[#This Row],[Временное сопротивление, Н/мм²]]/Таблица1[[#This Row],[Предел текучести, Н/мм²]]</f>
        <v>1.1639344262295082</v>
      </c>
      <c r="J199" s="66">
        <f>(Таблица1[[#This Row],[σв/σт]]-SUMIF('Сводный отчет'!$B$7:$B$17,Таблица1[[#This Row],[Профиль / размер]],'Сводный отчет'!$L$7:$L$17))^2</f>
        <v>7.1769326158938342E-6</v>
      </c>
      <c r="K199" s="63">
        <v>16</v>
      </c>
      <c r="L199" s="64">
        <f>(Таблица1[[#This Row],[Относительное удлинение, %]]-SUMIF('Сводный отчет'!$B$7:$B$17,Таблица1[[#This Row],[Профиль / размер]],'Сводный отчет'!$O$7:$O$17))^2</f>
        <v>25.205337946788489</v>
      </c>
      <c r="M199" s="63">
        <v>6.1</v>
      </c>
      <c r="N19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8.9606987368986939</v>
      </c>
      <c r="O199" s="67">
        <v>7.4</v>
      </c>
      <c r="P19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4.085700080623484</v>
      </c>
      <c r="Q199" s="69">
        <v>6.5000000000000002E-2</v>
      </c>
      <c r="R199" s="70">
        <f>(Таблица1[[#This Row],[fr]]-SUMIF('Сводный отчет'!$B$7:$B$17,Таблица1[[#This Row],[Профиль / размер]],'Сводный отчет'!$X$7:$X$17))^2</f>
        <v>2.8677479172265462E-4</v>
      </c>
    </row>
    <row r="200" spans="1:18" ht="11.25" customHeight="1" x14ac:dyDescent="0.25">
      <c r="A200" s="62" t="s">
        <v>173</v>
      </c>
      <c r="B200" s="62" t="str">
        <f>LEFT(Таблица1[[#This Row],[Номер плавки]],7)</f>
        <v>2050158</v>
      </c>
      <c r="C200" s="62" t="s">
        <v>8</v>
      </c>
      <c r="D200" s="62" t="s">
        <v>171</v>
      </c>
      <c r="E200" s="63">
        <v>548</v>
      </c>
      <c r="F200" s="64">
        <f>(Таблица1[[#This Row],[Предел текучести, Н/мм²]]-SUMIF('Сводный отчет'!$B$7:$B$17,Таблица1[[#This Row],[Профиль / размер]],'Сводный отчет'!$F$7:$F$17))^2</f>
        <v>3.3711367911851857</v>
      </c>
      <c r="G200" s="63">
        <v>643</v>
      </c>
      <c r="H200" s="64">
        <f>(Таблица1[[#This Row],[Временное сопротивление, Н/мм²]]-SUMIF('Сводный отчет'!$B$7:$B$17,Таблица1[[#This Row],[Профиль / размер]],'Сводный отчет'!$I$7:$I$17))^2</f>
        <v>34.63611932276261</v>
      </c>
      <c r="I200" s="65">
        <f>Таблица1[[#This Row],[Временное сопротивление, Н/мм²]]/Таблица1[[#This Row],[Предел текучести, Н/мм²]]</f>
        <v>1.1733576642335766</v>
      </c>
      <c r="J200" s="66">
        <f>(Таблица1[[#This Row],[σв/σт]]-SUMIF('Сводный отчет'!$B$7:$B$17,Таблица1[[#This Row],[Профиль / размер]],'Сводный отчет'!$L$7:$L$17))^2</f>
        <v>4.5485019108101415E-5</v>
      </c>
      <c r="K200" s="63">
        <v>20</v>
      </c>
      <c r="L200" s="64">
        <f>(Таблица1[[#This Row],[Относительное удлинение, %]]-SUMIF('Сводный отчет'!$B$7:$B$17,Таблица1[[#This Row],[Профиль / размер]],'Сводный отчет'!$O$7:$O$17))^2</f>
        <v>1.041403520558988</v>
      </c>
      <c r="M200" s="63">
        <v>10.1</v>
      </c>
      <c r="N20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1.0131577532921221</v>
      </c>
      <c r="O200" s="67">
        <v>10.4</v>
      </c>
      <c r="P20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0.95783122816447419</v>
      </c>
      <c r="Q200" s="69">
        <v>9.6000000000000002E-2</v>
      </c>
      <c r="R200" s="70">
        <f>(Таблица1[[#This Row],[fr]]-SUMIF('Сводный отчет'!$B$7:$B$17,Таблица1[[#This Row],[Профиль / размер]],'Сводный отчет'!$X$7:$X$17))^2</f>
        <v>1.9784036549314751E-4</v>
      </c>
    </row>
    <row r="201" spans="1:18" ht="11.25" customHeight="1" x14ac:dyDescent="0.25">
      <c r="A201" s="62" t="s">
        <v>174</v>
      </c>
      <c r="B201" s="62" t="str">
        <f>LEFT(Таблица1[[#This Row],[Номер плавки]],7)</f>
        <v>2050158</v>
      </c>
      <c r="C201" s="62" t="s">
        <v>8</v>
      </c>
      <c r="D201" s="62" t="s">
        <v>171</v>
      </c>
      <c r="E201" s="63">
        <v>552</v>
      </c>
      <c r="F201" s="64">
        <f>(Таблица1[[#This Row],[Предел текучести, Н/мм²]]-SUMIF('Сводный отчет'!$B$7:$B$17,Таблица1[[#This Row],[Профиль / размер]],'Сводный отчет'!$F$7:$F$17))^2</f>
        <v>34.059661381349166</v>
      </c>
      <c r="G201" s="63">
        <v>647</v>
      </c>
      <c r="H201" s="64">
        <f>(Таблица1[[#This Row],[Временное сопротивление, Н/мм²]]-SUMIF('Сводный отчет'!$B$7:$B$17,Таблица1[[#This Row],[Профиль / размер]],'Сводный отчет'!$I$7:$I$17))^2</f>
        <v>97.718086535877305</v>
      </c>
      <c r="I201" s="65">
        <f>Таблица1[[#This Row],[Временное сопротивление, Н/мм²]]/Таблица1[[#This Row],[Предел текучести, Н/мм²]]</f>
        <v>1.1721014492753623</v>
      </c>
      <c r="J201" s="66">
        <f>(Таблица1[[#This Row],[σв/σт]]-SUMIF('Сводный отчет'!$B$7:$B$17,Таблица1[[#This Row],[Профиль / размер]],'Сводный отчет'!$L$7:$L$17))^2</f>
        <v>3.0118618981618841E-5</v>
      </c>
      <c r="K201" s="63">
        <v>21.1</v>
      </c>
      <c r="L201" s="64">
        <f>(Таблица1[[#This Row],[Относительное удлинение, %]]-SUMIF('Сводный отчет'!$B$7:$B$17,Таблица1[[#This Row],[Профиль / размер]],'Сводный отчет'!$O$7:$O$17))^2</f>
        <v>6.3215533458751017E-3</v>
      </c>
      <c r="M201" s="63">
        <v>10.199999999999999</v>
      </c>
      <c r="N20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1.224469228701957</v>
      </c>
      <c r="O201" s="67">
        <v>10.5</v>
      </c>
      <c r="P20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1.1635689330825065</v>
      </c>
      <c r="Q201" s="69">
        <v>7.8E-2</v>
      </c>
      <c r="R201" s="70">
        <f>(Таблица1[[#This Row],[fr]]-SUMIF('Сводный отчет'!$B$7:$B$17,Таблица1[[#This Row],[Профиль / размер]],'Сводный отчет'!$X$7:$X$17))^2</f>
        <v>1.5479709755441962E-5</v>
      </c>
    </row>
    <row r="202" spans="1:18" ht="11.25" customHeight="1" x14ac:dyDescent="0.25">
      <c r="A202" s="62" t="s">
        <v>175</v>
      </c>
      <c r="B202" s="62" t="str">
        <f>LEFT(Таблица1[[#This Row],[Номер плавки]],7)</f>
        <v>2050159</v>
      </c>
      <c r="C202" s="62" t="s">
        <v>8</v>
      </c>
      <c r="D202" s="62" t="s">
        <v>171</v>
      </c>
      <c r="E202" s="63">
        <v>551</v>
      </c>
      <c r="F202" s="64">
        <f>(Таблица1[[#This Row],[Предел текучести, Н/мм²]]-SUMIF('Сводный отчет'!$B$7:$B$17,Таблица1[[#This Row],[Профиль / размер]],'Сводный отчет'!$F$7:$F$17))^2</f>
        <v>23.387530233808171</v>
      </c>
      <c r="G202" s="63">
        <v>639</v>
      </c>
      <c r="H202" s="64">
        <f>(Таблица1[[#This Row],[Временное сопротивление, Н/мм²]]-SUMIF('Сводный отчет'!$B$7:$B$17,Таблица1[[#This Row],[Профиль / размер]],'Сводный отчет'!$I$7:$I$17))^2</f>
        <v>3.5541521096479158</v>
      </c>
      <c r="I202" s="65">
        <f>Таблица1[[#This Row],[Временное сопротивление, Н/мм²]]/Таблица1[[#This Row],[Предел текучести, Н/мм²]]</f>
        <v>1.1597096188747731</v>
      </c>
      <c r="J202" s="66">
        <f>(Таблица1[[#This Row],[σв/σт]]-SUMIF('Сводный отчет'!$B$7:$B$17,Таблица1[[#This Row],[Профиль / размер]],'Сводный отчет'!$L$7:$L$17))^2</f>
        <v>4.7662276683821855E-5</v>
      </c>
      <c r="K202" s="63">
        <v>20.7</v>
      </c>
      <c r="L202" s="64">
        <f>(Таблица1[[#This Row],[Относительное удлинение, %]]-SUMIF('Сводный отчет'!$B$7:$B$17,Таблица1[[#This Row],[Профиль / размер]],'Сводный отчет'!$O$7:$O$17))^2</f>
        <v>0.10271499596882559</v>
      </c>
      <c r="M202" s="63">
        <v>9</v>
      </c>
      <c r="N20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8.7315237839293326E-3</v>
      </c>
      <c r="O202" s="67">
        <v>9.3000000000000007</v>
      </c>
      <c r="P20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1.4716474066110895E-2</v>
      </c>
      <c r="Q202" s="69">
        <v>9.0999999999999998E-2</v>
      </c>
      <c r="R202" s="70">
        <f>(Таблица1[[#This Row],[fr]]-SUMIF('Сводный отчет'!$B$7:$B$17,Таблица1[[#This Row],[Профиль / размер]],'Сводный отчет'!$X$7:$X$17))^2</f>
        <v>8.2184627788229209E-5</v>
      </c>
    </row>
    <row r="203" spans="1:18" ht="11.25" customHeight="1" x14ac:dyDescent="0.25">
      <c r="A203" s="62" t="s">
        <v>176</v>
      </c>
      <c r="B203" s="62" t="str">
        <f>LEFT(Таблица1[[#This Row],[Номер плавки]],7)</f>
        <v>2050160</v>
      </c>
      <c r="C203" s="62" t="s">
        <v>8</v>
      </c>
      <c r="D203" s="62" t="s">
        <v>171</v>
      </c>
      <c r="E203" s="63">
        <v>536</v>
      </c>
      <c r="F203" s="64">
        <f>(Таблица1[[#This Row],[Предел текучести, Н/мм²]]-SUMIF('Сводный отчет'!$B$7:$B$17,Таблица1[[#This Row],[Профиль / размер]],'Сводный отчет'!$F$7:$F$17))^2</f>
        <v>103.30556302069324</v>
      </c>
      <c r="G203" s="63">
        <v>628</v>
      </c>
      <c r="H203" s="64">
        <f>(Таблица1[[#This Row],[Временное сопротивление, Н/мм²]]-SUMIF('Сводный отчет'!$B$7:$B$17,Таблица1[[#This Row],[Профиль / размер]],'Сводный отчет'!$I$7:$I$17))^2</f>
        <v>83.078742273582506</v>
      </c>
      <c r="I203" s="65">
        <f>Таблица1[[#This Row],[Временное сопротивление, Н/мм²]]/Таблица1[[#This Row],[Предел текучести, Н/мм²]]</f>
        <v>1.1716417910447761</v>
      </c>
      <c r="J203" s="66">
        <f>(Таблица1[[#This Row],[σв/σт]]-SUMIF('Сводный отчет'!$B$7:$B$17,Таблица1[[#This Row],[Профиль / размер]],'Сводный отчет'!$L$7:$L$17))^2</f>
        <v>2.5284656148787329E-5</v>
      </c>
      <c r="K203" s="63">
        <v>21.1</v>
      </c>
      <c r="L203" s="64">
        <f>(Таблица1[[#This Row],[Относительное удлинение, %]]-SUMIF('Сводный отчет'!$B$7:$B$17,Таблица1[[#This Row],[Профиль / размер]],'Сводный отчет'!$O$7:$O$17))^2</f>
        <v>6.3215533458751017E-3</v>
      </c>
      <c r="M203" s="63">
        <v>8.1999999999999993</v>
      </c>
      <c r="N20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0.7982397205052445</v>
      </c>
      <c r="O203" s="67">
        <v>8.5</v>
      </c>
      <c r="P20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0.84881483472184749</v>
      </c>
      <c r="Q203" s="69">
        <v>7.8E-2</v>
      </c>
      <c r="R203" s="70">
        <f>(Таблица1[[#This Row],[fr]]-SUMIF('Сводный отчет'!$B$7:$B$17,Таблица1[[#This Row],[Профиль / размер]],'Сводный отчет'!$X$7:$X$17))^2</f>
        <v>1.5479709755441962E-5</v>
      </c>
    </row>
    <row r="204" spans="1:18" ht="11.25" customHeight="1" x14ac:dyDescent="0.25">
      <c r="A204" s="62" t="s">
        <v>177</v>
      </c>
      <c r="B204" s="62" t="str">
        <f>LEFT(Таблица1[[#This Row],[Номер плавки]],7)</f>
        <v>2050160</v>
      </c>
      <c r="C204" s="62" t="s">
        <v>8</v>
      </c>
      <c r="D204" s="62" t="s">
        <v>171</v>
      </c>
      <c r="E204" s="63">
        <v>537</v>
      </c>
      <c r="F204" s="64">
        <f>(Таблица1[[#This Row],[Предел текучести, Н/мм²]]-SUMIF('Сводный отчет'!$B$7:$B$17,Таблица1[[#This Row],[Профиль / размер]],'Сводный отчет'!$F$7:$F$17))^2</f>
        <v>83.977694168234237</v>
      </c>
      <c r="G204" s="63">
        <v>632</v>
      </c>
      <c r="H204" s="64">
        <f>(Таблица1[[#This Row],[Временное сопротивление, Н/мм²]]-SUMIF('Сводный отчет'!$B$7:$B$17,Таблица1[[#This Row],[Профиль / размер]],'Сводный отчет'!$I$7:$I$17))^2</f>
        <v>26.160709486697201</v>
      </c>
      <c r="I204" s="65">
        <f>Таблица1[[#This Row],[Временное сопротивление, Н/мм²]]/Таблица1[[#This Row],[Предел текучести, Н/мм²]]</f>
        <v>1.1769087523277468</v>
      </c>
      <c r="J204" s="66">
        <f>(Таблица1[[#This Row],[σв/σт]]-SUMIF('Сводный отчет'!$B$7:$B$17,Таблица1[[#This Row],[Профиль / размер]],'Сводный отчет'!$L$7:$L$17))^2</f>
        <v>1.0599415598830763E-4</v>
      </c>
      <c r="K204" s="63">
        <v>21</v>
      </c>
      <c r="L204" s="64">
        <f>(Таблица1[[#This Row],[Относительное удлинение, %]]-SUMIF('Сводный отчет'!$B$7:$B$17,Таблица1[[#This Row],[Профиль / размер]],'Сводный отчет'!$O$7:$O$17))^2</f>
        <v>4.199140016124411E-4</v>
      </c>
      <c r="M204" s="63">
        <v>8</v>
      </c>
      <c r="N20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1.1956167696855717</v>
      </c>
      <c r="O204" s="67">
        <v>8.3000000000000007</v>
      </c>
      <c r="P20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1.2573394248857801</v>
      </c>
      <c r="Q204" s="69">
        <v>9.6000000000000002E-2</v>
      </c>
      <c r="R204" s="70">
        <f>(Таблица1[[#This Row],[fr]]-SUMIF('Сводный отчет'!$B$7:$B$17,Таблица1[[#This Row],[Профиль / размер]],'Сводный отчет'!$X$7:$X$17))^2</f>
        <v>1.9784036549314751E-4</v>
      </c>
    </row>
    <row r="205" spans="1:18" ht="11.25" customHeight="1" x14ac:dyDescent="0.25">
      <c r="A205" s="62" t="s">
        <v>178</v>
      </c>
      <c r="B205" s="62" t="str">
        <f>LEFT(Таблица1[[#This Row],[Номер плавки]],7)</f>
        <v>2050161</v>
      </c>
      <c r="C205" s="62" t="s">
        <v>8</v>
      </c>
      <c r="D205" s="62" t="s">
        <v>171</v>
      </c>
      <c r="E205" s="63">
        <v>526</v>
      </c>
      <c r="F205" s="64">
        <f>(Таблица1[[#This Row],[Предел текучести, Н/мм²]]-SUMIF('Сводный отчет'!$B$7:$B$17,Таблица1[[#This Row],[Профиль / размер]],'Сводный отчет'!$F$7:$F$17))^2</f>
        <v>406.58425154528328</v>
      </c>
      <c r="G205" s="63">
        <v>616</v>
      </c>
      <c r="H205" s="64">
        <f>(Таблица1[[#This Row],[Временное сопротивление, Н/мм²]]-SUMIF('Сводный отчет'!$B$7:$B$17,Таблица1[[#This Row],[Профиль / размер]],'Сводный отчет'!$I$7:$I$17))^2</f>
        <v>445.83284063423844</v>
      </c>
      <c r="I205" s="65">
        <f>Таблица1[[#This Row],[Временное сопротивление, Н/мм²]]/Таблица1[[#This Row],[Предел текучести, Н/мм²]]</f>
        <v>1.1711026615969582</v>
      </c>
      <c r="J205" s="66">
        <f>(Таблица1[[#This Row],[σв/σт]]-SUMIF('Сводный отчет'!$B$7:$B$17,Таблица1[[#This Row],[Профиль / размер]],'Сводный отчет'!$L$7:$L$17))^2</f>
        <v>2.0153415806124583E-5</v>
      </c>
      <c r="K205" s="63">
        <v>20.100000000000001</v>
      </c>
      <c r="L205" s="64">
        <f>(Таблица1[[#This Row],[Относительное удлинение, %]]-SUMIF('Сводный отчет'!$B$7:$B$17,Таблица1[[#This Row],[Профиль / размер]],'Сводный отчет'!$O$7:$O$17))^2</f>
        <v>0.84730515990324795</v>
      </c>
      <c r="M205" s="63">
        <v>9.8000000000000007</v>
      </c>
      <c r="N20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0.49922332706261646</v>
      </c>
      <c r="O205" s="67">
        <v>10.1</v>
      </c>
      <c r="P20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0.46061811341037417</v>
      </c>
      <c r="Q205" s="69">
        <v>7.0999999999999994E-2</v>
      </c>
      <c r="R205" s="70">
        <f>(Таблица1[[#This Row],[fr]]-SUMIF('Сводный отчет'!$B$7:$B$17,Таблица1[[#This Row],[Профиль / размер]],'Сводный отчет'!$X$7:$X$17))^2</f>
        <v>1.1956167696855664E-4</v>
      </c>
    </row>
    <row r="206" spans="1:18" ht="11.25" customHeight="1" x14ac:dyDescent="0.25">
      <c r="A206" s="62" t="s">
        <v>179</v>
      </c>
      <c r="B206" s="62" t="str">
        <f>LEFT(Таблица1[[#This Row],[Номер плавки]],7)</f>
        <v>2050161</v>
      </c>
      <c r="C206" s="62" t="s">
        <v>8</v>
      </c>
      <c r="D206" s="62" t="s">
        <v>171</v>
      </c>
      <c r="E206" s="63">
        <v>543</v>
      </c>
      <c r="F206" s="64">
        <f>(Таблица1[[#This Row],[Предел текучести, Н/мм²]]-SUMIF('Сводный отчет'!$B$7:$B$17,Таблица1[[#This Row],[Профиль / размер]],'Сводный отчет'!$F$7:$F$17))^2</f>
        <v>10.010481053480213</v>
      </c>
      <c r="G206" s="63">
        <v>633</v>
      </c>
      <c r="H206" s="64">
        <f>(Таблица1[[#This Row],[Временное сопротивление, Н/мм²]]-SUMIF('Сводный отчет'!$B$7:$B$17,Таблица1[[#This Row],[Профиль / размер]],'Сводный отчет'!$I$7:$I$17))^2</f>
        <v>16.931201289975874</v>
      </c>
      <c r="I206" s="65">
        <f>Таблица1[[#This Row],[Временное сопротивление, Н/мм²]]/Таблица1[[#This Row],[Предел текучести, Н/мм²]]</f>
        <v>1.1657458563535912</v>
      </c>
      <c r="J206" s="66">
        <f>(Таблица1[[#This Row],[σв/σт]]-SUMIF('Сводный отчет'!$B$7:$B$17,Таблица1[[#This Row],[Профиль / размер]],'Сводный отчет'!$L$7:$L$17))^2</f>
        <v>7.5264239066454948E-7</v>
      </c>
      <c r="K206" s="63">
        <v>19.899999999999999</v>
      </c>
      <c r="L206" s="64">
        <f>(Таблица1[[#This Row],[Относительное удлинение, %]]-SUMIF('Сводный отчет'!$B$7:$B$17,Таблица1[[#This Row],[Профиль / размер]],'Сводный отчет'!$O$7:$O$17))^2</f>
        <v>1.2555018812147289</v>
      </c>
      <c r="M206" s="63">
        <v>9.1</v>
      </c>
      <c r="N20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4.2999193765092539E-5</v>
      </c>
      <c r="O206" s="67">
        <v>9.4</v>
      </c>
      <c r="P20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4.5417898414399813E-4</v>
      </c>
      <c r="Q206" s="69">
        <v>9.4E-2</v>
      </c>
      <c r="R206" s="70">
        <f>(Таблица1[[#This Row],[fr]]-SUMIF('Сводный отчет'!$B$7:$B$17,Таблица1[[#This Row],[Профиль / размер]],'Сводный отчет'!$X$7:$X$17))^2</f>
        <v>1.4557807041118016E-4</v>
      </c>
    </row>
    <row r="207" spans="1:18" ht="11.25" customHeight="1" x14ac:dyDescent="0.25">
      <c r="A207" s="62" t="s">
        <v>180</v>
      </c>
      <c r="B207" s="62" t="str">
        <f>LEFT(Таблица1[[#This Row],[Номер плавки]],7)</f>
        <v>2050162</v>
      </c>
      <c r="C207" s="62" t="s">
        <v>8</v>
      </c>
      <c r="D207" s="62" t="s">
        <v>171</v>
      </c>
      <c r="E207" s="63">
        <v>553</v>
      </c>
      <c r="F207" s="64">
        <f>(Таблица1[[#This Row],[Предел текучести, Н/мм²]]-SUMIF('Сводный отчет'!$B$7:$B$17,Таблица1[[#This Row],[Профиль / размер]],'Сводный отчет'!$F$7:$F$17))^2</f>
        <v>46.731792528890161</v>
      </c>
      <c r="G207" s="63">
        <v>648</v>
      </c>
      <c r="H207" s="64">
        <f>(Таблица1[[#This Row],[Временное сопротивление, Н/мм²]]-SUMIF('Сводный отчет'!$B$7:$B$17,Таблица1[[#This Row],[Профиль / размер]],'Сводный отчет'!$I$7:$I$17))^2</f>
        <v>118.48857833915598</v>
      </c>
      <c r="I207" s="65">
        <f>Таблица1[[#This Row],[Временное сопротивление, Н/мм²]]/Таблица1[[#This Row],[Предел текучести, Н/мм²]]</f>
        <v>1.1717902350813743</v>
      </c>
      <c r="J207" s="66">
        <f>(Таблица1[[#This Row],[σв/σт]]-SUMIF('Сводный отчет'!$B$7:$B$17,Таблица1[[#This Row],[Профиль / размер]],'Сводный отчет'!$L$7:$L$17))^2</f>
        <v>2.6799559327734453E-5</v>
      </c>
      <c r="K207" s="63">
        <v>20.2</v>
      </c>
      <c r="L207" s="64">
        <f>(Таблица1[[#This Row],[Относительное удлинение, %]]-SUMIF('Сводный отчет'!$B$7:$B$17,Таблица1[[#This Row],[Профиль / размер]],'Сводный отчет'!$O$7:$O$17))^2</f>
        <v>0.67320679924751414</v>
      </c>
      <c r="M207" s="63">
        <v>9</v>
      </c>
      <c r="N20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8.7315237839293326E-3</v>
      </c>
      <c r="O207" s="67">
        <v>9.3000000000000007</v>
      </c>
      <c r="P20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1.4716474066110895E-2</v>
      </c>
      <c r="Q207" s="69">
        <v>9.6000000000000002E-2</v>
      </c>
      <c r="R207" s="70">
        <f>(Таблица1[[#This Row],[fr]]-SUMIF('Сводный отчет'!$B$7:$B$17,Таблица1[[#This Row],[Профиль / размер]],'Сводный отчет'!$X$7:$X$17))^2</f>
        <v>1.9784036549314751E-4</v>
      </c>
    </row>
    <row r="208" spans="1:18" ht="11.25" customHeight="1" x14ac:dyDescent="0.25">
      <c r="A208" s="62" t="s">
        <v>181</v>
      </c>
      <c r="B208" s="62" t="str">
        <f>LEFT(Таблица1[[#This Row],[Номер плавки]],7)</f>
        <v>2050162</v>
      </c>
      <c r="C208" s="62" t="s">
        <v>8</v>
      </c>
      <c r="D208" s="62" t="s">
        <v>171</v>
      </c>
      <c r="E208" s="63">
        <v>574</v>
      </c>
      <c r="F208" s="64">
        <f>(Таблица1[[#This Row],[Предел текучести, Н/мм²]]-SUMIF('Сводный отчет'!$B$7:$B$17,Таблица1[[#This Row],[Профиль / размер]],'Сводный отчет'!$F$7:$F$17))^2</f>
        <v>774.84654662725109</v>
      </c>
      <c r="G208" s="63">
        <v>664</v>
      </c>
      <c r="H208" s="64">
        <f>(Таблица1[[#This Row],[Временное сопротивление, Н/мм²]]-SUMIF('Сводный отчет'!$B$7:$B$17,Таблица1[[#This Row],[Профиль / размер]],'Сводный отчет'!$I$7:$I$17))^2</f>
        <v>722.81644719161477</v>
      </c>
      <c r="I208" s="65">
        <f>Таблица1[[#This Row],[Временное сопротивление, Н/мм²]]/Таблица1[[#This Row],[Предел текучести, Н/мм²]]</f>
        <v>1.1567944250871081</v>
      </c>
      <c r="J208" s="66">
        <f>(Таблица1[[#This Row],[σв/σт]]-SUMIF('Сводный отчет'!$B$7:$B$17,Таблица1[[#This Row],[Профиль / размер]],'Сводный отчет'!$L$7:$L$17))^2</f>
        <v>9.6412386186756088E-5</v>
      </c>
      <c r="K208" s="63">
        <v>19.7</v>
      </c>
      <c r="L208" s="64">
        <f>(Таблица1[[#This Row],[Относительное удлинение, %]]-SUMIF('Сводный отчет'!$B$7:$B$17,Таблица1[[#This Row],[Профиль / размер]],'Сводный отчет'!$O$7:$O$17))^2</f>
        <v>1.7436986025262027</v>
      </c>
      <c r="M208" s="63">
        <v>8.6999999999999993</v>
      </c>
      <c r="N20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0.15479709755442259</v>
      </c>
      <c r="O208" s="67">
        <v>9</v>
      </c>
      <c r="P20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0.17750335931201222</v>
      </c>
      <c r="Q208" s="69">
        <v>7.0000000000000007E-2</v>
      </c>
      <c r="R208" s="70">
        <f>(Таблица1[[#This Row],[fr]]-SUMIF('Сводный отчет'!$B$7:$B$17,Таблица1[[#This Row],[Профиль / размер]],'Сводный отчет'!$X$7:$X$17))^2</f>
        <v>1.4243052942757269E-4</v>
      </c>
    </row>
    <row r="209" spans="1:18" ht="11.25" customHeight="1" x14ac:dyDescent="0.25">
      <c r="A209" s="62" t="s">
        <v>182</v>
      </c>
      <c r="B209" s="62" t="str">
        <f>LEFT(Таблица1[[#This Row],[Номер плавки]],7)</f>
        <v>2000462</v>
      </c>
      <c r="C209" s="62" t="s">
        <v>66</v>
      </c>
      <c r="D209" s="62" t="s">
        <v>183</v>
      </c>
      <c r="E209" s="63">
        <v>538</v>
      </c>
      <c r="F209" s="64">
        <f>(Таблица1[[#This Row],[Предел текучести, Н/мм²]]-SUMIF('Сводный отчет'!$B$7:$B$17,Таблица1[[#This Row],[Профиль / размер]],'Сводный отчет'!$F$7:$F$17))^2</f>
        <v>14.233471074380009</v>
      </c>
      <c r="G209" s="63">
        <v>649</v>
      </c>
      <c r="H209" s="64">
        <f>(Таблица1[[#This Row],[Временное сопротивление, Н/мм²]]-SUMIF('Сводный отчет'!$B$7:$B$17,Таблица1[[#This Row],[Профиль / размер]],'Сводный отчет'!$I$7:$I$17))^2</f>
        <v>16.457773760330159</v>
      </c>
      <c r="I209" s="65">
        <f>Таблица1[[#This Row],[Временное сопротивление, Н/мм²]]/Таблица1[[#This Row],[Предел текучести, Н/мм²]]</f>
        <v>1.2063197026022305</v>
      </c>
      <c r="J209" s="66">
        <f>(Таблица1[[#This Row],[σв/σт]]-SUMIF('Сводный отчет'!$B$7:$B$17,Таблица1[[#This Row],[Профиль / размер]],'Сводный отчет'!$L$7:$L$17))^2</f>
        <v>3.3737383449141421E-7</v>
      </c>
      <c r="K209" s="63">
        <v>17.600000000000001</v>
      </c>
      <c r="L209" s="64">
        <f>(Таблица1[[#This Row],[Относительное удлинение, %]]-SUMIF('Сводный отчет'!$B$7:$B$17,Таблица1[[#This Row],[Профиль / размер]],'Сводный отчет'!$O$7:$O$17))^2</f>
        <v>0.30500516528926253</v>
      </c>
      <c r="M209" s="63">
        <v>10.1</v>
      </c>
      <c r="N20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0.16922004132231752</v>
      </c>
      <c r="O209" s="67">
        <v>10.4</v>
      </c>
      <c r="P20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0.1720364152892542</v>
      </c>
      <c r="Q209" s="69">
        <v>7.1999999999999995E-2</v>
      </c>
      <c r="R209" s="70">
        <f>(Таблица1[[#This Row],[fr]]-SUMIF('Сводный отчет'!$B$7:$B$17,Таблица1[[#This Row],[Профиль / размер]],'Сводный отчет'!$X$7:$X$17))^2</f>
        <v>8.1409607438016654E-5</v>
      </c>
    </row>
    <row r="210" spans="1:18" ht="11.25" customHeight="1" x14ac:dyDescent="0.25">
      <c r="A210" s="62" t="s">
        <v>182</v>
      </c>
      <c r="B210" s="62" t="str">
        <f>LEFT(Таблица1[[#This Row],[Номер плавки]],7)</f>
        <v>2000462</v>
      </c>
      <c r="C210" s="62" t="s">
        <v>66</v>
      </c>
      <c r="D210" s="62" t="s">
        <v>183</v>
      </c>
      <c r="E210" s="63">
        <v>546</v>
      </c>
      <c r="F210" s="64">
        <f>(Таблица1[[#This Row],[Предел текучести, Н/мм²]]-SUMIF('Сводный отчет'!$B$7:$B$17,Таблица1[[#This Row],[Профиль / размер]],'Сводный отчет'!$F$7:$F$17))^2</f>
        <v>17.869834710743977</v>
      </c>
      <c r="G210" s="63">
        <v>654</v>
      </c>
      <c r="H210" s="64">
        <f>(Таблица1[[#This Row],[Временное сопротивление, Н/мм²]]-SUMIF('Сводный отчет'!$B$7:$B$17,Таблица1[[#This Row],[Профиль / размер]],'Сводный отчет'!$I$7:$I$17))^2</f>
        <v>0.88959194214885784</v>
      </c>
      <c r="I210" s="65">
        <f>Таблица1[[#This Row],[Временное сопротивление, Н/мм²]]/Таблица1[[#This Row],[Предел текучести, Н/мм²]]</f>
        <v>1.1978021978021978</v>
      </c>
      <c r="J210" s="66">
        <f>(Таблица1[[#This Row],[σв/σт]]-SUMIF('Сводный отчет'!$B$7:$B$17,Таблица1[[#This Row],[Профиль / размер]],'Сводный отчет'!$L$7:$L$17))^2</f>
        <v>6.299066551667121E-5</v>
      </c>
      <c r="K210" s="63">
        <v>18.7</v>
      </c>
      <c r="L210" s="64">
        <f>(Таблица1[[#This Row],[Относительное удлинение, %]]-SUMIF('Сводный отчет'!$B$7:$B$17,Таблица1[[#This Row],[Профиль / размер]],'Сводный отчет'!$O$7:$O$17))^2</f>
        <v>0.30000516528924759</v>
      </c>
      <c r="M210" s="63">
        <v>10.8</v>
      </c>
      <c r="N21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8.3310950413221313E-2</v>
      </c>
      <c r="O210" s="67">
        <v>11.1</v>
      </c>
      <c r="P21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8.1354597107438989E-2</v>
      </c>
      <c r="Q210" s="69">
        <v>8.1000000000000003E-2</v>
      </c>
      <c r="R210" s="70">
        <f>(Таблица1[[#This Row],[fr]]-SUMIF('Сводный отчет'!$B$7:$B$17,Таблица1[[#This Row],[Профиль / размер]],'Сводный отчет'!$X$7:$X$17))^2</f>
        <v>5.1652892561977825E-10</v>
      </c>
    </row>
    <row r="211" spans="1:18" ht="11.25" customHeight="1" x14ac:dyDescent="0.25">
      <c r="A211" s="62" t="s">
        <v>184</v>
      </c>
      <c r="B211" s="62" t="str">
        <f>LEFT(Таблица1[[#This Row],[Номер плавки]],7)</f>
        <v>2000991</v>
      </c>
      <c r="C211" s="62" t="s">
        <v>66</v>
      </c>
      <c r="D211" s="62" t="s">
        <v>183</v>
      </c>
      <c r="E211" s="63">
        <v>526</v>
      </c>
      <c r="F211" s="64">
        <f>(Таблица1[[#This Row],[Предел текучести, Н/мм²]]-SUMIF('Сводный отчет'!$B$7:$B$17,Таблица1[[#This Row],[Профиль / размер]],'Сводный отчет'!$F$7:$F$17))^2</f>
        <v>248.77892561983407</v>
      </c>
      <c r="G211" s="63">
        <v>646</v>
      </c>
      <c r="H211" s="64">
        <f>(Таблица1[[#This Row],[Временное сопротивление, Н/мм²]]-SUMIF('Сводный отчет'!$B$7:$B$17,Таблица1[[#This Row],[Профиль / размер]],'Сводный отчет'!$I$7:$I$17))^2</f>
        <v>49.798682851238937</v>
      </c>
      <c r="I211" s="65">
        <f>Таблица1[[#This Row],[Временное сопротивление, Н/мм²]]/Таблица1[[#This Row],[Предел текучести, Н/мм²]]</f>
        <v>1.2281368821292775</v>
      </c>
      <c r="J211" s="66">
        <f>(Таблица1[[#This Row],[σв/σт]]-SUMIF('Сводный отчет'!$B$7:$B$17,Таблица1[[#This Row],[Профиль / размер]],'Сводный отчет'!$L$7:$L$17))^2</f>
        <v>5.0167122971817143E-4</v>
      </c>
      <c r="K211" s="63">
        <v>16.5</v>
      </c>
      <c r="L211" s="64">
        <f>(Таблица1[[#This Row],[Относительное удлинение, %]]-SUMIF('Сводный отчет'!$B$7:$B$17,Таблица1[[#This Row],[Профиль / размер]],'Сводный отчет'!$O$7:$O$17))^2</f>
        <v>2.7300051652892798</v>
      </c>
      <c r="M211" s="63">
        <v>10</v>
      </c>
      <c r="N21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0.26149276859504528</v>
      </c>
      <c r="O211" s="67">
        <v>10.3</v>
      </c>
      <c r="P21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0.2649909607437988</v>
      </c>
      <c r="Q211" s="69">
        <v>7.1999999999999995E-2</v>
      </c>
      <c r="R211" s="70">
        <f>(Таблица1[[#This Row],[fr]]-SUMIF('Сводный отчет'!$B$7:$B$17,Таблица1[[#This Row],[Профиль / размер]],'Сводный отчет'!$X$7:$X$17))^2</f>
        <v>8.1409607438016654E-5</v>
      </c>
    </row>
    <row r="212" spans="1:18" ht="11.25" customHeight="1" x14ac:dyDescent="0.25">
      <c r="A212" s="62" t="s">
        <v>184</v>
      </c>
      <c r="B212" s="62" t="str">
        <f>LEFT(Таблица1[[#This Row],[Номер плавки]],7)</f>
        <v>2000991</v>
      </c>
      <c r="C212" s="62" t="s">
        <v>66</v>
      </c>
      <c r="D212" s="62" t="s">
        <v>183</v>
      </c>
      <c r="E212" s="63">
        <v>521</v>
      </c>
      <c r="F212" s="64">
        <f>(Таблица1[[#This Row],[Предел текучести, Н/мм²]]-SUMIF('Сводный отчет'!$B$7:$B$17,Таблица1[[#This Row],[Профиль / размер]],'Сводный отчет'!$F$7:$F$17))^2</f>
        <v>431.50619834710659</v>
      </c>
      <c r="G212" s="63">
        <v>644</v>
      </c>
      <c r="H212" s="64">
        <f>(Таблица1[[#This Row],[Временное сопротивление, Н/мм²]]-SUMIF('Сводный отчет'!$B$7:$B$17,Таблица1[[#This Row],[Профиль / размер]],'Сводный отчет'!$I$7:$I$17))^2</f>
        <v>82.025955578511457</v>
      </c>
      <c r="I212" s="65">
        <f>Таблица1[[#This Row],[Временное сопротивление, Н/мм²]]/Таблица1[[#This Row],[Предел текучести, Н/мм²]]</f>
        <v>1.2360844529750479</v>
      </c>
      <c r="J212" s="66">
        <f>(Таблица1[[#This Row],[σв/σт]]-SUMIF('Сводный отчет'!$B$7:$B$17,Таблица1[[#This Row],[Профиль / размер]],'Сводный отчет'!$L$7:$L$17))^2</f>
        <v>9.2085478866656026E-4</v>
      </c>
      <c r="K212" s="63">
        <v>17.3</v>
      </c>
      <c r="L212" s="64">
        <f>(Таблица1[[#This Row],[Относительное удлинение, %]]-SUMIF('Сводный отчет'!$B$7:$B$17,Таблица1[[#This Row],[Профиль / размер]],'Сводный отчет'!$O$7:$O$17))^2</f>
        <v>0.72636880165290352</v>
      </c>
      <c r="M212" s="63">
        <v>11.6</v>
      </c>
      <c r="N21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1.1851291322313957</v>
      </c>
      <c r="O212" s="67">
        <v>11.9</v>
      </c>
      <c r="P21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1.1777182334710796</v>
      </c>
      <c r="Q212" s="69">
        <v>9.7000000000000003E-2</v>
      </c>
      <c r="R212" s="70">
        <f>(Таблица1[[#This Row],[fr]]-SUMIF('Сводный отчет'!$B$7:$B$17,Таблица1[[#This Row],[Профиль / размер]],'Сводный отчет'!$X$7:$X$17))^2</f>
        <v>2.5527324380165295E-4</v>
      </c>
    </row>
    <row r="213" spans="1:18" ht="11.25" customHeight="1" x14ac:dyDescent="0.25">
      <c r="A213" s="62" t="s">
        <v>185</v>
      </c>
      <c r="B213" s="62" t="str">
        <f>LEFT(Таблица1[[#This Row],[Номер плавки]],7)</f>
        <v>2000995</v>
      </c>
      <c r="C213" s="62" t="s">
        <v>66</v>
      </c>
      <c r="D213" s="62" t="s">
        <v>183</v>
      </c>
      <c r="E213" s="63">
        <v>528</v>
      </c>
      <c r="F213" s="64">
        <f>(Таблица1[[#This Row],[Предел текучести, Н/мм²]]-SUMIF('Сводный отчет'!$B$7:$B$17,Таблица1[[#This Row],[Профиль / размер]],'Сводный отчет'!$F$7:$F$17))^2</f>
        <v>189.68801652892506</v>
      </c>
      <c r="G213" s="63">
        <v>645</v>
      </c>
      <c r="H213" s="64">
        <f>(Таблица1[[#This Row],[Временное сопротивление, Н/мм²]]-SUMIF('Сводный отчет'!$B$7:$B$17,Таблица1[[#This Row],[Профиль / размер]],'Сводный отчет'!$I$7:$I$17))^2</f>
        <v>64.912319214875197</v>
      </c>
      <c r="I213" s="65">
        <f>Таблица1[[#This Row],[Временное сопротивление, Н/мм²]]/Таблица1[[#This Row],[Предел текучести, Н/мм²]]</f>
        <v>1.2215909090909092</v>
      </c>
      <c r="J213" s="66">
        <f>(Таблица1[[#This Row],[σв/σт]]-SUMIF('Сводный отчет'!$B$7:$B$17,Таблица1[[#This Row],[Профиль / размер]],'Сводный отчет'!$L$7:$L$17))^2</f>
        <v>2.5128734318862422E-4</v>
      </c>
      <c r="K213" s="63">
        <v>18.399999999999999</v>
      </c>
      <c r="L213" s="64">
        <f>(Таблица1[[#This Row],[Относительное удлинение, %]]-SUMIF('Сводный отчет'!$B$7:$B$17,Таблица1[[#This Row],[Профиль / размер]],'Сводный отчет'!$O$7:$O$17))^2</f>
        <v>6.1368801652888307E-2</v>
      </c>
      <c r="M213" s="63">
        <v>12.6</v>
      </c>
      <c r="N21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4.3624018595041143</v>
      </c>
      <c r="O213" s="67">
        <v>12.9</v>
      </c>
      <c r="P21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4.3481727789256297</v>
      </c>
      <c r="Q213" s="69">
        <v>7.9000000000000001E-2</v>
      </c>
      <c r="R213" s="70">
        <f>(Таблица1[[#This Row],[fr]]-SUMIF('Сводный отчет'!$B$7:$B$17,Таблица1[[#This Row],[Профиль / размер]],'Сводный отчет'!$X$7:$X$17))^2</f>
        <v>4.0914256198347131E-6</v>
      </c>
    </row>
    <row r="214" spans="1:18" ht="11.25" customHeight="1" x14ac:dyDescent="0.25">
      <c r="A214" s="62" t="s">
        <v>185</v>
      </c>
      <c r="B214" s="62" t="str">
        <f>LEFT(Таблица1[[#This Row],[Номер плавки]],7)</f>
        <v>2000995</v>
      </c>
      <c r="C214" s="62" t="s">
        <v>66</v>
      </c>
      <c r="D214" s="62" t="s">
        <v>183</v>
      </c>
      <c r="E214" s="63">
        <v>533</v>
      </c>
      <c r="F214" s="64">
        <f>(Таблица1[[#This Row],[Предел текучести, Н/мм²]]-SUMIF('Сводный отчет'!$B$7:$B$17,Таблица1[[#This Row],[Профиль / размер]],'Сводный отчет'!$F$7:$F$17))^2</f>
        <v>76.960743801652526</v>
      </c>
      <c r="G214" s="63">
        <v>647</v>
      </c>
      <c r="H214" s="64">
        <f>(Таблица1[[#This Row],[Временное сопротивление, Н/мм²]]-SUMIF('Сводный отчет'!$B$7:$B$17,Таблица1[[#This Row],[Профиль / размер]],'Сводный отчет'!$I$7:$I$17))^2</f>
        <v>36.685046487602676</v>
      </c>
      <c r="I214" s="65">
        <f>Таблица1[[#This Row],[Временное сопротивление, Н/мм²]]/Таблица1[[#This Row],[Предел текучести, Н/мм²]]</f>
        <v>1.2138836772983115</v>
      </c>
      <c r="J214" s="66">
        <f>(Таблица1[[#This Row],[σв/σт]]-SUMIF('Сводный отчет'!$B$7:$B$17,Таблица1[[#This Row],[Профиль / размер]],'Сводный отчет'!$L$7:$L$17))^2</f>
        <v>6.6337988609391465E-5</v>
      </c>
      <c r="K214" s="63">
        <v>18.2</v>
      </c>
      <c r="L214" s="64">
        <f>(Таблица1[[#This Row],[Относительное удлинение, %]]-SUMIF('Сводный отчет'!$B$7:$B$17,Таблица1[[#This Row],[Профиль / размер]],'Сводный отчет'!$O$7:$O$17))^2</f>
        <v>2.2778925619827187E-3</v>
      </c>
      <c r="M214" s="63">
        <v>12.4</v>
      </c>
      <c r="N21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3.5669473140495733</v>
      </c>
      <c r="O214" s="67">
        <v>12.7</v>
      </c>
      <c r="P21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3.5540818698347159</v>
      </c>
      <c r="Q214" s="69">
        <v>8.6999999999999994E-2</v>
      </c>
      <c r="R214" s="70">
        <f>(Таблица1[[#This Row],[fr]]-SUMIF('Сводный отчет'!$B$7:$B$17,Таблица1[[#This Row],[Профиль / размер]],'Сводный отчет'!$X$7:$X$17))^2</f>
        <v>3.5727789256198258E-5</v>
      </c>
    </row>
    <row r="215" spans="1:18" ht="11.25" customHeight="1" x14ac:dyDescent="0.25">
      <c r="A215" s="62" t="s">
        <v>186</v>
      </c>
      <c r="B215" s="62" t="str">
        <f>LEFT(Таблица1[[#This Row],[Номер плавки]],7)</f>
        <v>2000997</v>
      </c>
      <c r="C215" s="62" t="s">
        <v>66</v>
      </c>
      <c r="D215" s="62" t="s">
        <v>183</v>
      </c>
      <c r="E215" s="63">
        <v>527</v>
      </c>
      <c r="F215" s="64">
        <f>(Таблица1[[#This Row],[Предел текучести, Н/мм²]]-SUMIF('Сводный отчет'!$B$7:$B$17,Таблица1[[#This Row],[Профиль / размер]],'Сводный отчет'!$F$7:$F$17))^2</f>
        <v>218.23347107437957</v>
      </c>
      <c r="G215" s="63">
        <v>645</v>
      </c>
      <c r="H215" s="64">
        <f>(Таблица1[[#This Row],[Временное сопротивление, Н/мм²]]-SUMIF('Сводный отчет'!$B$7:$B$17,Таблица1[[#This Row],[Профиль / размер]],'Сводный отчет'!$I$7:$I$17))^2</f>
        <v>64.912319214875197</v>
      </c>
      <c r="I215" s="65">
        <f>Таблица1[[#This Row],[Временное сопротивление, Н/мм²]]/Таблица1[[#This Row],[Предел текучести, Н/мм²]]</f>
        <v>1.2239089184060721</v>
      </c>
      <c r="J215" s="66">
        <f>(Таблица1[[#This Row],[σв/σт]]-SUMIF('Сводный отчет'!$B$7:$B$17,Таблица1[[#This Row],[Профиль / размер]],'Сводный отчет'!$L$7:$L$17))^2</f>
        <v>3.3015088815138152E-4</v>
      </c>
      <c r="K215" s="63">
        <v>17.399999999999999</v>
      </c>
      <c r="L215" s="64">
        <f>(Таблица1[[#This Row],[Относительное удлинение, %]]-SUMIF('Сводный отчет'!$B$7:$B$17,Таблица1[[#This Row],[Профиль / размер]],'Сводный отчет'!$O$7:$O$17))^2</f>
        <v>0.56591425619836</v>
      </c>
      <c r="M215" s="63">
        <v>11.9</v>
      </c>
      <c r="N21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1.9283109504132134</v>
      </c>
      <c r="O215" s="67">
        <v>12.2</v>
      </c>
      <c r="P21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1.9188545971074418</v>
      </c>
      <c r="Q215" s="69">
        <v>9.1999999999999998E-2</v>
      </c>
      <c r="R215" s="70">
        <f>(Таблица1[[#This Row],[fr]]-SUMIF('Сводный отчет'!$B$7:$B$17,Таблица1[[#This Row],[Профиль / размер]],'Сводный отчет'!$X$7:$X$17))^2</f>
        <v>1.2050051652892556E-4</v>
      </c>
    </row>
    <row r="216" spans="1:18" ht="11.25" customHeight="1" x14ac:dyDescent="0.25">
      <c r="A216" s="62" t="s">
        <v>186</v>
      </c>
      <c r="B216" s="62" t="str">
        <f>LEFT(Таблица1[[#This Row],[Номер плавки]],7)</f>
        <v>2000997</v>
      </c>
      <c r="C216" s="62" t="s">
        <v>66</v>
      </c>
      <c r="D216" s="62" t="s">
        <v>183</v>
      </c>
      <c r="E216" s="63">
        <v>525</v>
      </c>
      <c r="F216" s="64">
        <f>(Таблица1[[#This Row],[Предел текучести, Н/мм²]]-SUMIF('Сводный отчет'!$B$7:$B$17,Таблица1[[#This Row],[Профиль / размер]],'Сводный отчет'!$F$7:$F$17))^2</f>
        <v>281.32438016528857</v>
      </c>
      <c r="G216" s="63">
        <v>643</v>
      </c>
      <c r="H216" s="64">
        <f>(Таблица1[[#This Row],[Временное сопротивление, Н/мм²]]-SUMIF('Сводный отчет'!$B$7:$B$17,Таблица1[[#This Row],[Профиль / размер]],'Сводный отчет'!$I$7:$I$17))^2</f>
        <v>101.13959194214772</v>
      </c>
      <c r="I216" s="65">
        <f>Таблица1[[#This Row],[Временное сопротивление, Н/мм²]]/Таблица1[[#This Row],[Предел текучести, Н/мм²]]</f>
        <v>1.2247619047619047</v>
      </c>
      <c r="J216" s="66">
        <f>(Таблица1[[#This Row],[σв/σт]]-SUMIF('Сводный отчет'!$B$7:$B$17,Таблица1[[#This Row],[Профиль / размер]],'Сводный отчет'!$L$7:$L$17))^2</f>
        <v>3.6187609137873256E-4</v>
      </c>
      <c r="K216" s="63">
        <v>18.100000000000001</v>
      </c>
      <c r="L216" s="64">
        <f>(Таблица1[[#This Row],[Относительное удлинение, %]]-SUMIF('Сводный отчет'!$B$7:$B$17,Таблица1[[#This Row],[Профиль / размер]],'Сводный отчет'!$O$7:$O$17))^2</f>
        <v>2.7324380165295267E-3</v>
      </c>
      <c r="M216" s="63">
        <v>9.5</v>
      </c>
      <c r="N21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1.0228564049586855</v>
      </c>
      <c r="O216" s="67">
        <v>9.8000000000000007</v>
      </c>
      <c r="P21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1.0297636880165233</v>
      </c>
      <c r="Q216" s="69">
        <v>8.2000000000000003E-2</v>
      </c>
      <c r="R216" s="70">
        <f>(Таблица1[[#This Row],[fr]]-SUMIF('Сводный отчет'!$B$7:$B$17,Таблица1[[#This Row],[Профиль / размер]],'Сводный отчет'!$X$7:$X$17))^2</f>
        <v>9.5506198347107846E-7</v>
      </c>
    </row>
    <row r="217" spans="1:18" ht="11.25" customHeight="1" x14ac:dyDescent="0.25">
      <c r="A217" s="62" t="s">
        <v>187</v>
      </c>
      <c r="B217" s="62" t="str">
        <f>LEFT(Таблица1[[#This Row],[Номер плавки]],7)</f>
        <v>2000992</v>
      </c>
      <c r="C217" s="62" t="s">
        <v>66</v>
      </c>
      <c r="D217" s="62" t="s">
        <v>183</v>
      </c>
      <c r="E217" s="63">
        <v>524</v>
      </c>
      <c r="F217" s="64">
        <f>(Таблица1[[#This Row],[Предел текучести, Н/мм²]]-SUMIF('Сводный отчет'!$B$7:$B$17,Таблица1[[#This Row],[Профиль / размер]],'Сводный отчет'!$F$7:$F$17))^2</f>
        <v>315.86983471074308</v>
      </c>
      <c r="G217" s="63">
        <v>638</v>
      </c>
      <c r="H217" s="64">
        <f>(Таблица1[[#This Row],[Временное сопротивление, Н/мм²]]-SUMIF('Сводный отчет'!$B$7:$B$17,Таблица1[[#This Row],[Профиль / размер]],'Сводный отчет'!$I$7:$I$17))^2</f>
        <v>226.70777376032902</v>
      </c>
      <c r="I217" s="65">
        <f>Таблица1[[#This Row],[Временное сопротивление, Н/мм²]]/Таблица1[[#This Row],[Предел текучести, Н/мм²]]</f>
        <v>1.217557251908397</v>
      </c>
      <c r="J217" s="66">
        <f>(Таблица1[[#This Row],[σв/σт]]-SUMIF('Сводный отчет'!$B$7:$B$17,Таблица1[[#This Row],[Профиль / размер]],'Сводный отчет'!$L$7:$L$17))^2</f>
        <v>1.3967429992875821E-4</v>
      </c>
      <c r="K217" s="63">
        <v>18.100000000000001</v>
      </c>
      <c r="L217" s="64">
        <f>(Таблица1[[#This Row],[Относительное удлинение, %]]-SUMIF('Сводный отчет'!$B$7:$B$17,Таблица1[[#This Row],[Профиль / размер]],'Сводный отчет'!$O$7:$O$17))^2</f>
        <v>2.7324380165295267E-3</v>
      </c>
      <c r="M217" s="63">
        <v>9.9</v>
      </c>
      <c r="N21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0.37376549586777291</v>
      </c>
      <c r="O217" s="67">
        <v>10.199999999999999</v>
      </c>
      <c r="P21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0.37794550619834544</v>
      </c>
      <c r="Q217" s="69">
        <v>8.5000000000000006E-2</v>
      </c>
      <c r="R217" s="70">
        <f>(Таблица1[[#This Row],[fr]]-SUMIF('Сводный отчет'!$B$7:$B$17,Таблица1[[#This Row],[Профиль / размер]],'Сводный отчет'!$X$7:$X$17))^2</f>
        <v>1.5818698347107477E-5</v>
      </c>
    </row>
    <row r="218" spans="1:18" ht="11.25" customHeight="1" x14ac:dyDescent="0.25">
      <c r="A218" s="62" t="s">
        <v>187</v>
      </c>
      <c r="B218" s="62" t="str">
        <f>LEFT(Таблица1[[#This Row],[Номер плавки]],7)</f>
        <v>2000992</v>
      </c>
      <c r="C218" s="62" t="s">
        <v>66</v>
      </c>
      <c r="D218" s="62" t="s">
        <v>183</v>
      </c>
      <c r="E218" s="63">
        <v>519</v>
      </c>
      <c r="F218" s="64">
        <f>(Таблица1[[#This Row],[Предел текучести, Н/мм²]]-SUMIF('Сводный отчет'!$B$7:$B$17,Таблица1[[#This Row],[Профиль / размер]],'Сводный отчет'!$F$7:$F$17))^2</f>
        <v>518.59710743801554</v>
      </c>
      <c r="G218" s="63">
        <v>639</v>
      </c>
      <c r="H218" s="64">
        <f>(Таблица1[[#This Row],[Временное сопротивление, Н/мм²]]-SUMIF('Сводный отчет'!$B$7:$B$17,Таблица1[[#This Row],[Профиль / размер]],'Сводный отчет'!$I$7:$I$17))^2</f>
        <v>197.59413739669276</v>
      </c>
      <c r="I218" s="65">
        <f>Таблица1[[#This Row],[Временное сопротивление, Н/мм²]]/Таблица1[[#This Row],[Предел текучести, Н/мм²]]</f>
        <v>1.23121387283237</v>
      </c>
      <c r="J218" s="66">
        <f>(Таблица1[[#This Row],[σв/σт]]-SUMIF('Сводный отчет'!$B$7:$B$17,Таблица1[[#This Row],[Профиль / размер]],'Сводный отчет'!$L$7:$L$17))^2</f>
        <v>6.4897609047622233E-4</v>
      </c>
      <c r="K218" s="63">
        <v>17.2</v>
      </c>
      <c r="L218" s="64">
        <f>(Таблица1[[#This Row],[Относительное удлинение, %]]-SUMIF('Сводный отчет'!$B$7:$B$17,Таблица1[[#This Row],[Профиль / размер]],'Сводный отчет'!$O$7:$O$17))^2</f>
        <v>0.90682334710745305</v>
      </c>
      <c r="M218" s="63">
        <v>9.4</v>
      </c>
      <c r="N21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1.2351291322314129</v>
      </c>
      <c r="O218" s="67">
        <v>9.6999999999999993</v>
      </c>
      <c r="P21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1.2427182334710714</v>
      </c>
      <c r="Q218" s="69">
        <v>0.1</v>
      </c>
      <c r="R218" s="70">
        <f>(Таблица1[[#This Row],[fr]]-SUMIF('Сводный отчет'!$B$7:$B$17,Таблица1[[#This Row],[Профиль / размер]],'Сводный отчет'!$X$7:$X$17))^2</f>
        <v>3.6013688016528944E-4</v>
      </c>
    </row>
    <row r="219" spans="1:18" ht="11.25" customHeight="1" x14ac:dyDescent="0.25">
      <c r="A219" s="62" t="s">
        <v>187</v>
      </c>
      <c r="B219" s="62" t="str">
        <f>LEFT(Таблица1[[#This Row],[Номер плавки]],7)</f>
        <v>2000992</v>
      </c>
      <c r="C219" s="62" t="s">
        <v>66</v>
      </c>
      <c r="D219" s="62" t="s">
        <v>90</v>
      </c>
      <c r="E219" s="63">
        <v>531</v>
      </c>
      <c r="F219" s="64">
        <f>(Таблица1[[#This Row],[Предел текучести, Н/мм²]]-SUMIF('Сводный отчет'!$B$7:$B$17,Таблица1[[#This Row],[Профиль / размер]],'Сводный отчет'!$F$7:$F$17))^2</f>
        <v>27.402521545548215</v>
      </c>
      <c r="G219" s="63">
        <v>643</v>
      </c>
      <c r="H219" s="64">
        <f>(Таблица1[[#This Row],[Временное сопротивление, Н/мм²]]-SUMIF('Сводный отчет'!$B$7:$B$17,Таблица1[[#This Row],[Профиль / размер]],'Сводный отчет'!$I$7:$I$17))^2</f>
        <v>41.188675086512376</v>
      </c>
      <c r="I219" s="65">
        <f>Таблица1[[#This Row],[Временное сопротивление, Н/мм²]]/Таблица1[[#This Row],[Предел текучести, Н/мм²]]</f>
        <v>1.2109227871939736</v>
      </c>
      <c r="J219" s="66">
        <f>(Таблица1[[#This Row],[σв/σт]]-SUMIF('Сводный отчет'!$B$7:$B$17,Таблица1[[#This Row],[Профиль / размер]],'Сводный отчет'!$L$7:$L$17))^2</f>
        <v>3.4724763239791476E-8</v>
      </c>
      <c r="K219" s="63">
        <v>18.8</v>
      </c>
      <c r="L219" s="64">
        <f>(Таблица1[[#This Row],[Относительное удлинение, %]]-SUMIF('Сводный отчет'!$B$7:$B$17,Таблица1[[#This Row],[Профиль / размер]],'Сводный отчет'!$O$7:$O$17))^2</f>
        <v>3.9531894024546793E-2</v>
      </c>
      <c r="M219" s="63">
        <v>9.3000000000000007</v>
      </c>
      <c r="N21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1.1889189204081965</v>
      </c>
      <c r="O219" s="67">
        <v>9.6</v>
      </c>
      <c r="P21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1.2038107518349632</v>
      </c>
      <c r="Q219" s="69">
        <v>9.0999999999999998E-2</v>
      </c>
      <c r="R219" s="70">
        <f>(Таблица1[[#This Row],[fr]]-SUMIF('Сводный отчет'!$B$7:$B$17,Таблица1[[#This Row],[Профиль / размер]],'Сводный отчет'!$X$7:$X$17))^2</f>
        <v>5.6708677731490293E-5</v>
      </c>
    </row>
    <row r="220" spans="1:18" ht="11.25" customHeight="1" x14ac:dyDescent="0.25">
      <c r="A220" s="62" t="s">
        <v>187</v>
      </c>
      <c r="B220" s="62" t="str">
        <f>LEFT(Таблица1[[#This Row],[Номер плавки]],7)</f>
        <v>2000992</v>
      </c>
      <c r="C220" s="62" t="s">
        <v>66</v>
      </c>
      <c r="D220" s="62" t="s">
        <v>90</v>
      </c>
      <c r="E220" s="63">
        <v>528</v>
      </c>
      <c r="F220" s="64">
        <f>(Таблица1[[#This Row],[Предел текучести, Н/мм²]]-SUMIF('Сводный отчет'!$B$7:$B$17,Таблица1[[#This Row],[Профиль / размер]],'Сводный отчет'!$F$7:$F$17))^2</f>
        <v>67.810972249773272</v>
      </c>
      <c r="G220" s="63">
        <v>645</v>
      </c>
      <c r="H220" s="64">
        <f>(Таблица1[[#This Row],[Временное сопротивление, Н/мм²]]-SUMIF('Сводный отчет'!$B$7:$B$17,Таблица1[[#This Row],[Профиль / размер]],'Сводный отчет'!$I$7:$I$17))^2</f>
        <v>19.517313584165098</v>
      </c>
      <c r="I220" s="65">
        <f>Таблица1[[#This Row],[Временное сопротивление, Н/мм²]]/Таблица1[[#This Row],[Предел текучести, Н/мм²]]</f>
        <v>1.2215909090909092</v>
      </c>
      <c r="J220" s="66">
        <f>(Таблица1[[#This Row],[σв/σт]]-SUMIF('Сводный отчет'!$B$7:$B$17,Таблица1[[#This Row],[Профиль / размер]],'Сводный отчет'!$L$7:$L$17))^2</f>
        <v>1.0986762980529927E-4</v>
      </c>
      <c r="K220" s="63">
        <v>17</v>
      </c>
      <c r="L220" s="64">
        <f>(Таблица1[[#This Row],[Относительное удлинение, %]]-SUMIF('Сводный отчет'!$B$7:$B$17,Таблица1[[#This Row],[Профиль / размер]],'Сводный отчет'!$O$7:$O$17))^2</f>
        <v>2.5637572461372922</v>
      </c>
      <c r="M220" s="63">
        <v>9.4</v>
      </c>
      <c r="N22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0.98084380303730623</v>
      </c>
      <c r="O220" s="67">
        <v>9.6999999999999993</v>
      </c>
      <c r="P22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0.99437413211665326</v>
      </c>
      <c r="Q220" s="69">
        <v>6.6000000000000003E-2</v>
      </c>
      <c r="R220" s="70">
        <f>(Таблица1[[#This Row],[fr]]-SUMIF('Сводный отчет'!$B$7:$B$17,Таблица1[[#This Row],[Профиль / размер]],'Сводный отчет'!$X$7:$X$17))^2</f>
        <v>3.051828561352472E-4</v>
      </c>
    </row>
    <row r="221" spans="1:18" ht="11.25" customHeight="1" x14ac:dyDescent="0.25">
      <c r="A221" s="62" t="s">
        <v>188</v>
      </c>
      <c r="B221" s="62" t="str">
        <f>LEFT(Таблица1[[#This Row],[Номер плавки]],7)</f>
        <v>2000998</v>
      </c>
      <c r="C221" s="62" t="s">
        <v>66</v>
      </c>
      <c r="D221" s="62" t="s">
        <v>90</v>
      </c>
      <c r="E221" s="63">
        <v>538</v>
      </c>
      <c r="F221" s="64">
        <f>(Таблица1[[#This Row],[Предел текучести, Н/мм²]]-SUMIF('Сводный отчет'!$B$7:$B$17,Таблица1[[#This Row],[Профиль / размер]],'Сводный отчет'!$F$7:$F$17))^2</f>
        <v>3.1161365690230727</v>
      </c>
      <c r="G221" s="63">
        <v>647</v>
      </c>
      <c r="H221" s="64">
        <f>(Таблица1[[#This Row],[Временное сопротивление, Н/мм²]]-SUMIF('Сводный отчет'!$B$7:$B$17,Таблица1[[#This Row],[Профиль / размер]],'Сводный отчет'!$I$7:$I$17))^2</f>
        <v>5.8459520818178161</v>
      </c>
      <c r="I221" s="65">
        <f>Таблица1[[#This Row],[Временное сопротивление, Н/мм²]]/Таблица1[[#This Row],[Предел текучести, Н/мм²]]</f>
        <v>1.2026022304832713</v>
      </c>
      <c r="J221" s="66">
        <f>(Таблица1[[#This Row],[σв/σт]]-SUMIF('Сводный отчет'!$B$7:$B$17,Таблица1[[#This Row],[Профиль / размер]],'Сводный отчет'!$L$7:$L$17))^2</f>
        <v>7.236739060333751E-5</v>
      </c>
      <c r="K221" s="63">
        <v>18.3</v>
      </c>
      <c r="L221" s="64">
        <f>(Таблица1[[#This Row],[Относительное удлинение, %]]-SUMIF('Сводный отчет'!$B$7:$B$17,Таблица1[[#This Row],[Профиль / размер]],'Сводный отчет'!$O$7:$O$17))^2</f>
        <v>9.0705602944753244E-2</v>
      </c>
      <c r="M221" s="63">
        <v>8.8000000000000007</v>
      </c>
      <c r="N22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2.5292945072626511</v>
      </c>
      <c r="O221" s="67">
        <v>9.1</v>
      </c>
      <c r="P22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2.5509938504265173</v>
      </c>
      <c r="Q221" s="69">
        <v>0.1</v>
      </c>
      <c r="R221" s="70">
        <f>(Таблица1[[#This Row],[fr]]-SUMIF('Сводный отчет'!$B$7:$B$17,Таблица1[[#This Row],[Профиль / размер]],'Сводный отчет'!$X$7:$X$17))^2</f>
        <v>2.7325797350613801E-4</v>
      </c>
    </row>
    <row r="222" spans="1:18" ht="11.25" customHeight="1" x14ac:dyDescent="0.25">
      <c r="A222" s="62" t="s">
        <v>188</v>
      </c>
      <c r="B222" s="62" t="str">
        <f>LEFT(Таблица1[[#This Row],[Номер плавки]],7)</f>
        <v>2000998</v>
      </c>
      <c r="C222" s="62" t="s">
        <v>66</v>
      </c>
      <c r="D222" s="62" t="s">
        <v>90</v>
      </c>
      <c r="E222" s="63">
        <v>524</v>
      </c>
      <c r="F222" s="64">
        <f>(Таблица1[[#This Row],[Предел текучести, Н/мм²]]-SUMIF('Сводный отчет'!$B$7:$B$17,Таблица1[[#This Row],[Профиль / размер]],'Сводный отчет'!$F$7:$F$17))^2</f>
        <v>149.68890652207335</v>
      </c>
      <c r="G222" s="63">
        <v>649</v>
      </c>
      <c r="H222" s="64">
        <f>(Таблица1[[#This Row],[Временное сопротивление, Н/мм²]]-SUMIF('Сводный отчет'!$B$7:$B$17,Таблица1[[#This Row],[Профиль / размер]],'Сводный отчет'!$I$7:$I$17))^2</f>
        <v>0.17459057947053505</v>
      </c>
      <c r="I222" s="65">
        <f>Таблица1[[#This Row],[Временное сопротивление, Н/мм²]]/Таблица1[[#This Row],[Предел текучести, Н/мм²]]</f>
        <v>1.2385496183206106</v>
      </c>
      <c r="J222" s="66">
        <f>(Таблица1[[#This Row],[σв/σт]]-SUMIF('Сводный отчет'!$B$7:$B$17,Таблица1[[#This Row],[Профиль / размер]],'Сводный отчет'!$L$7:$L$17))^2</f>
        <v>7.5298023406869389E-4</v>
      </c>
      <c r="K222" s="63">
        <v>17.600000000000001</v>
      </c>
      <c r="L222" s="64">
        <f>(Таблица1[[#This Row],[Относительное удлинение, %]]-SUMIF('Сводный отчет'!$B$7:$B$17,Таблица1[[#This Row],[Профиль / размер]],'Сводный отчет'!$O$7:$O$17))^2</f>
        <v>1.0023487954330408</v>
      </c>
      <c r="M222" s="63">
        <v>9.6</v>
      </c>
      <c r="N22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0.62469356829552536</v>
      </c>
      <c r="O222" s="67">
        <v>9.9</v>
      </c>
      <c r="P22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0.63550089268002985</v>
      </c>
      <c r="Q222" s="69">
        <v>9.4E-2</v>
      </c>
      <c r="R222" s="70">
        <f>(Таблица1[[#This Row],[fr]]-SUMIF('Сводный отчет'!$B$7:$B$17,Таблица1[[#This Row],[Профиль / размер]],'Сводный отчет'!$X$7:$X$17))^2</f>
        <v>1.108917763230395E-4</v>
      </c>
    </row>
    <row r="223" spans="1:18" ht="11.25" customHeight="1" x14ac:dyDescent="0.25">
      <c r="A223" s="62" t="s">
        <v>186</v>
      </c>
      <c r="B223" s="62" t="str">
        <f>LEFT(Таблица1[[#This Row],[Номер плавки]],7)</f>
        <v>2000997</v>
      </c>
      <c r="C223" s="62" t="s">
        <v>66</v>
      </c>
      <c r="D223" s="62" t="s">
        <v>90</v>
      </c>
      <c r="E223" s="63">
        <v>554</v>
      </c>
      <c r="F223" s="64">
        <f>(Таблица1[[#This Row],[Предел текучести, Н/мм²]]-SUMIF('Сводный отчет'!$B$7:$B$17,Таблица1[[#This Row],[Профиль / размер]],'Сводный отчет'!$F$7:$F$17))^2</f>
        <v>315.60439947982275</v>
      </c>
      <c r="G223" s="63">
        <v>666</v>
      </c>
      <c r="H223" s="64">
        <f>(Таблица1[[#This Row],[Временное сопротивление, Н/мм²]]-SUMIF('Сводный отчет'!$B$7:$B$17,Таблица1[[#This Row],[Профиль / размер]],'Сводный отчет'!$I$7:$I$17))^2</f>
        <v>274.96801780951864</v>
      </c>
      <c r="I223" s="65">
        <f>Таблица1[[#This Row],[Временное сопротивление, Н/мм²]]/Таблица1[[#This Row],[Предел текучести, Н/мм²]]</f>
        <v>1.2021660649819494</v>
      </c>
      <c r="J223" s="66">
        <f>(Таблица1[[#This Row],[σв/σт]]-SUMIF('Сводный отчет'!$B$7:$B$17,Таблица1[[#This Row],[Профиль / размер]],'Сводный отчет'!$L$7:$L$17))^2</f>
        <v>7.9978465758623427E-5</v>
      </c>
      <c r="K223" s="63">
        <v>16.399999999999999</v>
      </c>
      <c r="L223" s="64">
        <f>(Таблица1[[#This Row],[Относительное удлинение, %]]-SUMIF('Сводный отчет'!$B$7:$B$17,Таблица1[[#This Row],[Профиль / размер]],'Сводный отчет'!$O$7:$O$17))^2</f>
        <v>4.8451656968415469</v>
      </c>
      <c r="M223" s="63">
        <v>7.7</v>
      </c>
      <c r="N22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7.2381207983424547</v>
      </c>
      <c r="O223" s="67">
        <v>8</v>
      </c>
      <c r="P22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7.2747966673279336</v>
      </c>
      <c r="Q223" s="69">
        <v>7.3999999999999996E-2</v>
      </c>
      <c r="R223" s="70">
        <f>(Таблица1[[#This Row],[fr]]-SUMIF('Сводный отчет'!$B$7:$B$17,Таблица1[[#This Row],[Профиль / размер]],'Сводный отчет'!$X$7:$X$17))^2</f>
        <v>8.9671119046045146E-5</v>
      </c>
    </row>
    <row r="224" spans="1:18" ht="11.25" customHeight="1" x14ac:dyDescent="0.25">
      <c r="A224" s="62" t="s">
        <v>186</v>
      </c>
      <c r="B224" s="62" t="str">
        <f>LEFT(Таблица1[[#This Row],[Номер плавки]],7)</f>
        <v>2000997</v>
      </c>
      <c r="C224" s="62" t="s">
        <v>66</v>
      </c>
      <c r="D224" s="62" t="s">
        <v>90</v>
      </c>
      <c r="E224" s="63">
        <v>567</v>
      </c>
      <c r="F224" s="64">
        <f>(Таблица1[[#This Row],[Предел текучести, Н/мм²]]-SUMIF('Сводный отчет'!$B$7:$B$17,Таблица1[[#This Row],[Профиль / размер]],'Сводный отчет'!$F$7:$F$17))^2</f>
        <v>946.50111309484748</v>
      </c>
      <c r="G224" s="63">
        <v>676</v>
      </c>
      <c r="H224" s="64">
        <f>(Таблица1[[#This Row],[Временное сопротивление, Н/мм²]]-SUMIF('Сводный отчет'!$B$7:$B$17,Таблица1[[#This Row],[Профиль / размер]],'Сводный отчет'!$I$7:$I$17))^2</f>
        <v>706.61121029778224</v>
      </c>
      <c r="I224" s="65">
        <f>Таблица1[[#This Row],[Временное сопротивление, Н/мм²]]/Таблица1[[#This Row],[Предел текучести, Н/мм²]]</f>
        <v>1.1922398589065255</v>
      </c>
      <c r="J224" s="66">
        <f>(Таблица1[[#This Row],[σв/σт]]-SUMIF('Сводный отчет'!$B$7:$B$17,Таблица1[[#This Row],[Профиль / размер]],'Сводный отчет'!$L$7:$L$17))^2</f>
        <v>3.5604950520109075E-4</v>
      </c>
      <c r="K224" s="63">
        <v>16.8</v>
      </c>
      <c r="L224" s="64">
        <f>(Таблица1[[#This Row],[Относительное удлинение, %]]-SUMIF('Сводный отчет'!$B$7:$B$17,Таблица1[[#This Row],[Профиль / размер]],'Сводный отчет'!$O$7:$O$17))^2</f>
        <v>3.2442267297053724</v>
      </c>
      <c r="M224" s="63">
        <v>9.1999999999999993</v>
      </c>
      <c r="N22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1.4169940377790908</v>
      </c>
      <c r="O224" s="67">
        <v>9.5</v>
      </c>
      <c r="P22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1.4332473715532732</v>
      </c>
      <c r="Q224" s="69">
        <v>0.1</v>
      </c>
      <c r="R224" s="70">
        <f>(Таблица1[[#This Row],[fr]]-SUMIF('Сводный отчет'!$B$7:$B$17,Таблица1[[#This Row],[Профиль / размер]],'Сводный отчет'!$X$7:$X$17))^2</f>
        <v>2.7325797350613801E-4</v>
      </c>
    </row>
    <row r="225" spans="1:18" ht="11.25" customHeight="1" x14ac:dyDescent="0.25">
      <c r="A225" s="62" t="s">
        <v>189</v>
      </c>
      <c r="B225" s="62" t="str">
        <f>LEFT(Таблица1[[#This Row],[Номер плавки]],7)</f>
        <v>2000996</v>
      </c>
      <c r="C225" s="62" t="s">
        <v>66</v>
      </c>
      <c r="D225" s="62" t="s">
        <v>90</v>
      </c>
      <c r="E225" s="63">
        <v>555</v>
      </c>
      <c r="F225" s="64">
        <f>(Таблица1[[#This Row],[Предел текучести, Н/мм²]]-SUMIF('Сводный отчет'!$B$7:$B$17,Таблица1[[#This Row],[Профиль / размер]],'Сводный отчет'!$F$7:$F$17))^2</f>
        <v>352.13491591174773</v>
      </c>
      <c r="G225" s="63">
        <v>667</v>
      </c>
      <c r="H225" s="64">
        <f>(Таблица1[[#This Row],[Временное сопротивление, Н/мм²]]-SUMIF('Сводный отчет'!$B$7:$B$17,Таблица1[[#This Row],[Профиль / размер]],'Сводный отчет'!$I$7:$I$17))^2</f>
        <v>309.132337058345</v>
      </c>
      <c r="I225" s="65">
        <f>Таблица1[[#This Row],[Временное сопротивление, Н/мм²]]/Таблица1[[#This Row],[Предел текучести, Н/мм²]]</f>
        <v>1.2018018018018017</v>
      </c>
      <c r="J225" s="66">
        <f>(Таблица1[[#This Row],[σв/σт]]-SUMIF('Сводный отчет'!$B$7:$B$17,Таблица1[[#This Row],[Профиль / размер]],'Сводный отчет'!$L$7:$L$17))^2</f>
        <v>8.6626414223559147E-5</v>
      </c>
      <c r="K225" s="63">
        <v>18.7</v>
      </c>
      <c r="L225" s="64">
        <f>(Таблица1[[#This Row],[Относительное удлинение, %]]-SUMIF('Сводный отчет'!$B$7:$B$17,Таблица1[[#This Row],[Профиль / размер]],'Сводный отчет'!$O$7:$O$17))^2</f>
        <v>9.7666358085878018E-3</v>
      </c>
      <c r="M225" s="63">
        <v>8</v>
      </c>
      <c r="N22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5.713895446229782</v>
      </c>
      <c r="O225" s="67">
        <v>8.3000000000000007</v>
      </c>
      <c r="P22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5.7464868081729978</v>
      </c>
      <c r="Q225" s="69">
        <v>7.1999999999999995E-2</v>
      </c>
      <c r="R225" s="70">
        <f>(Таблица1[[#This Row],[fr]]-SUMIF('Сводный отчет'!$B$7:$B$17,Таблица1[[#This Row],[Профиль / размер]],'Сводный отчет'!$X$7:$X$17))^2</f>
        <v>1.3154905331834576E-4</v>
      </c>
    </row>
    <row r="226" spans="1:18" ht="11.25" customHeight="1" x14ac:dyDescent="0.25">
      <c r="A226" s="62" t="s">
        <v>189</v>
      </c>
      <c r="B226" s="62" t="str">
        <f>LEFT(Таблица1[[#This Row],[Номер плавки]],7)</f>
        <v>2000996</v>
      </c>
      <c r="C226" s="62" t="s">
        <v>66</v>
      </c>
      <c r="D226" s="62" t="s">
        <v>90</v>
      </c>
      <c r="E226" s="63">
        <v>566</v>
      </c>
      <c r="F226" s="64">
        <f>(Таблица1[[#This Row],[Предел текучести, Н/мм²]]-SUMIF('Сводный отчет'!$B$7:$B$17,Таблица1[[#This Row],[Профиль / размер]],'Сводный отчет'!$F$7:$F$17))^2</f>
        <v>885.9705966629225</v>
      </c>
      <c r="G226" s="63">
        <v>676</v>
      </c>
      <c r="H226" s="64">
        <f>(Таблица1[[#This Row],[Временное сопротивление, Н/мм²]]-SUMIF('Сводный отчет'!$B$7:$B$17,Таблица1[[#This Row],[Профиль / размер]],'Сводный отчет'!$I$7:$I$17))^2</f>
        <v>706.61121029778224</v>
      </c>
      <c r="I226" s="65">
        <f>Таблица1[[#This Row],[Временное сопротивление, Н/мм²]]/Таблица1[[#This Row],[Предел текучести, Н/мм²]]</f>
        <v>1.1943462897526502</v>
      </c>
      <c r="J226" s="66">
        <f>(Таблица1[[#This Row],[σв/σт]]-SUMIF('Сводный отчет'!$B$7:$B$17,Таблица1[[#This Row],[Профиль / размер]],'Сводный отчет'!$L$7:$L$17))^2</f>
        <v>2.8099291407850552E-4</v>
      </c>
      <c r="K226" s="63">
        <v>16.8</v>
      </c>
      <c r="L226" s="64">
        <f>(Таблица1[[#This Row],[Относительное удлинение, %]]-SUMIF('Сводный отчет'!$B$7:$B$17,Таблица1[[#This Row],[Профиль / размер]],'Сводный отчет'!$O$7:$O$17))^2</f>
        <v>3.2442267297053724</v>
      </c>
      <c r="M226" s="63">
        <v>8.1999999999999993</v>
      </c>
      <c r="N22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4.797745211488003</v>
      </c>
      <c r="O226" s="67">
        <v>8.5</v>
      </c>
      <c r="P22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4.8276135687363801</v>
      </c>
      <c r="Q226" s="69">
        <v>8.4000000000000005E-2</v>
      </c>
      <c r="R226" s="70">
        <f>(Таблица1[[#This Row],[fr]]-SUMIF('Сводный отчет'!$B$7:$B$17,Таблица1[[#This Row],[Профиль / размер]],'Сводный отчет'!$X$7:$X$17))^2</f>
        <v>2.814476845422906E-7</v>
      </c>
    </row>
    <row r="227" spans="1:18" ht="11.25" customHeight="1" x14ac:dyDescent="0.25">
      <c r="A227" s="62" t="s">
        <v>185</v>
      </c>
      <c r="B227" s="62" t="str">
        <f>LEFT(Таблица1[[#This Row],[Номер плавки]],7)</f>
        <v>2000995</v>
      </c>
      <c r="C227" s="62" t="s">
        <v>66</v>
      </c>
      <c r="D227" s="62" t="s">
        <v>90</v>
      </c>
      <c r="E227" s="63">
        <v>547</v>
      </c>
      <c r="F227" s="64">
        <f>(Таблица1[[#This Row],[Предел текучести, Н/мм²]]-SUMIF('Сводный отчет'!$B$7:$B$17,Таблица1[[#This Row],[Профиль / размер]],'Сводный отчет'!$F$7:$F$17))^2</f>
        <v>115.89078445634789</v>
      </c>
      <c r="G227" s="63">
        <v>657</v>
      </c>
      <c r="H227" s="64">
        <f>(Таблица1[[#This Row],[Временное сопротивление, Н/мм²]]-SUMIF('Сводный отчет'!$B$7:$B$17,Таблица1[[#This Row],[Профиль / размер]],'Сводный отчет'!$I$7:$I$17))^2</f>
        <v>57.489144570081407</v>
      </c>
      <c r="I227" s="65">
        <f>Таблица1[[#This Row],[Временное сопротивление, Н/мм²]]/Таблица1[[#This Row],[Предел текучести, Н/мм²]]</f>
        <v>1.2010968921389398</v>
      </c>
      <c r="J227" s="66">
        <f>(Таблица1[[#This Row],[σв/σт]]-SUMIF('Сводный отчет'!$B$7:$B$17,Таблица1[[#This Row],[Профиль / размер]],'Сводный отчет'!$L$7:$L$17))^2</f>
        <v>1.0024496726492427E-4</v>
      </c>
      <c r="K227" s="63">
        <v>19.100000000000001</v>
      </c>
      <c r="L227" s="64">
        <f>(Таблица1[[#This Row],[Относительное удлинение, %]]-SUMIF('Сводный отчет'!$B$7:$B$17,Таблица1[[#This Row],[Профиль / размер]],'Сводный отчет'!$O$7:$O$17))^2</f>
        <v>0.24882766867242362</v>
      </c>
      <c r="M227" s="63">
        <v>8.1</v>
      </c>
      <c r="N22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5.2458203288588923</v>
      </c>
      <c r="O227" s="67">
        <v>8.4</v>
      </c>
      <c r="P22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5.2770501884546892</v>
      </c>
      <c r="Q227" s="69">
        <v>9.4E-2</v>
      </c>
      <c r="R227" s="70">
        <f>(Таблица1[[#This Row],[fr]]-SUMIF('Сводный отчет'!$B$7:$B$17,Таблица1[[#This Row],[Профиль / размер]],'Сводный отчет'!$X$7:$X$17))^2</f>
        <v>1.108917763230395E-4</v>
      </c>
    </row>
    <row r="228" spans="1:18" ht="11.25" customHeight="1" x14ac:dyDescent="0.25">
      <c r="A228" s="62" t="s">
        <v>185</v>
      </c>
      <c r="B228" s="62" t="str">
        <f>LEFT(Таблица1[[#This Row],[Номер плавки]],7)</f>
        <v>2000995</v>
      </c>
      <c r="C228" s="62" t="s">
        <v>66</v>
      </c>
      <c r="D228" s="62" t="s">
        <v>90</v>
      </c>
      <c r="E228" s="63">
        <v>552</v>
      </c>
      <c r="F228" s="64">
        <f>(Таблица1[[#This Row],[Предел текучести, Н/мм²]]-SUMIF('Сводный отчет'!$B$7:$B$17,Таблица1[[#This Row],[Профиль / размер]],'Сводный отчет'!$F$7:$F$17))^2</f>
        <v>248.54336661597279</v>
      </c>
      <c r="G228" s="63">
        <v>663</v>
      </c>
      <c r="H228" s="64">
        <f>(Таблица1[[#This Row],[Временное сопротивление, Н/мм²]]-SUMIF('Сводный отчет'!$B$7:$B$17,Таблица1[[#This Row],[Профиль / размер]],'Сводный отчет'!$I$7:$I$17))^2</f>
        <v>184.47506006303956</v>
      </c>
      <c r="I228" s="65">
        <f>Таблица1[[#This Row],[Временное сопротивление, Н/мм²]]/Таблица1[[#This Row],[Предел текучести, Н/мм²]]</f>
        <v>1.201086956521739</v>
      </c>
      <c r="J228" s="66">
        <f>(Таблица1[[#This Row],[σв/σт]]-SUMIF('Сводный отчет'!$B$7:$B$17,Таблица1[[#This Row],[Профиль / размер]],'Сводный отчет'!$L$7:$L$17))^2</f>
        <v>1.0044402156665133E-4</v>
      </c>
      <c r="K228" s="63">
        <v>18.5</v>
      </c>
      <c r="L228" s="64">
        <f>(Таблица1[[#This Row],[Относительное удлинение, %]]-SUMIF('Сводный отчет'!$B$7:$B$17,Таблица1[[#This Row],[Профиль / размер]],'Сводный отчет'!$O$7:$O$17))^2</f>
        <v>1.0236119376670806E-2</v>
      </c>
      <c r="M228" s="63">
        <v>8</v>
      </c>
      <c r="N22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5.713895446229782</v>
      </c>
      <c r="O228" s="67">
        <v>8.3000000000000007</v>
      </c>
      <c r="P22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5.7464868081729978</v>
      </c>
      <c r="Q228" s="69">
        <v>0.08</v>
      </c>
      <c r="R228" s="70">
        <f>(Таблица1[[#This Row],[fr]]-SUMIF('Сводный отчет'!$B$7:$B$17,Таблица1[[#This Row],[Профиль / размер]],'Сводный отчет'!$X$7:$X$17))^2</f>
        <v>1.2037316229143389E-5</v>
      </c>
    </row>
    <row r="229" spans="1:18" ht="11.25" customHeight="1" x14ac:dyDescent="0.25">
      <c r="A229" s="62" t="s">
        <v>190</v>
      </c>
      <c r="B229" s="62" t="str">
        <f>LEFT(Таблица1[[#This Row],[Номер плавки]],7)</f>
        <v>2000994</v>
      </c>
      <c r="C229" s="62" t="s">
        <v>66</v>
      </c>
      <c r="D229" s="62" t="s">
        <v>90</v>
      </c>
      <c r="E229" s="63">
        <v>552</v>
      </c>
      <c r="F229" s="64">
        <f>(Таблица1[[#This Row],[Предел текучести, Н/мм²]]-SUMIF('Сводный отчет'!$B$7:$B$17,Таблица1[[#This Row],[Профиль / размер]],'Сводный отчет'!$F$7:$F$17))^2</f>
        <v>248.54336661597279</v>
      </c>
      <c r="G229" s="63">
        <v>664</v>
      </c>
      <c r="H229" s="64">
        <f>(Таблица1[[#This Row],[Временное сопротивление, Н/мм²]]-SUMIF('Сводный отчет'!$B$7:$B$17,Таблица1[[#This Row],[Профиль / размер]],'Сводный отчет'!$I$7:$I$17))^2</f>
        <v>212.63937931186592</v>
      </c>
      <c r="I229" s="65">
        <f>Таблица1[[#This Row],[Временное сопротивление, Н/мм²]]/Таблица1[[#This Row],[Предел текучести, Н/мм²]]</f>
        <v>1.2028985507246377</v>
      </c>
      <c r="J229" s="66">
        <f>(Таблица1[[#This Row],[σв/σт]]-SUMIF('Сводный отчет'!$B$7:$B$17,Таблица1[[#This Row],[Профиль / размер]],'Сводный отчет'!$L$7:$L$17))^2</f>
        <v>6.7413661468637852E-5</v>
      </c>
      <c r="K229" s="63">
        <v>16.399999999999999</v>
      </c>
      <c r="L229" s="64">
        <f>(Таблица1[[#This Row],[Относительное удлинение, %]]-SUMIF('Сводный отчет'!$B$7:$B$17,Таблица1[[#This Row],[Профиль / размер]],'Сводный отчет'!$O$7:$O$17))^2</f>
        <v>4.8451656968415469</v>
      </c>
      <c r="M229" s="63">
        <v>8.8000000000000007</v>
      </c>
      <c r="N22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2.5292945072626511</v>
      </c>
      <c r="O229" s="67">
        <v>9.1</v>
      </c>
      <c r="P22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2.5509938504265173</v>
      </c>
      <c r="Q229" s="69">
        <v>8.4000000000000005E-2</v>
      </c>
      <c r="R229" s="70">
        <f>(Таблица1[[#This Row],[fr]]-SUMIF('Сводный отчет'!$B$7:$B$17,Таблица1[[#This Row],[Профиль / размер]],'Сводный отчет'!$X$7:$X$17))^2</f>
        <v>2.814476845422906E-7</v>
      </c>
    </row>
    <row r="230" spans="1:18" ht="11.25" customHeight="1" x14ac:dyDescent="0.25">
      <c r="A230" s="62" t="s">
        <v>190</v>
      </c>
      <c r="B230" s="62" t="str">
        <f>LEFT(Таблица1[[#This Row],[Номер плавки]],7)</f>
        <v>2000994</v>
      </c>
      <c r="C230" s="62" t="s">
        <v>66</v>
      </c>
      <c r="D230" s="62" t="s">
        <v>90</v>
      </c>
      <c r="E230" s="63">
        <v>547</v>
      </c>
      <c r="F230" s="64">
        <f>(Таблица1[[#This Row],[Предел текучести, Н/мм²]]-SUMIF('Сводный отчет'!$B$7:$B$17,Таблица1[[#This Row],[Профиль / размер]],'Сводный отчет'!$F$7:$F$17))^2</f>
        <v>115.89078445634789</v>
      </c>
      <c r="G230" s="63">
        <v>655</v>
      </c>
      <c r="H230" s="64">
        <f>(Таблица1[[#This Row],[Временное сопротивление, Н/мм²]]-SUMIF('Сводный отчет'!$B$7:$B$17,Таблица1[[#This Row],[Профиль / размер]],'Сводный отчет'!$I$7:$I$17))^2</f>
        <v>31.160506072428692</v>
      </c>
      <c r="I230" s="65">
        <f>Таблица1[[#This Row],[Временное сопротивление, Н/мм²]]/Таблица1[[#This Row],[Предел текучести, Н/мм²]]</f>
        <v>1.1974405850091407</v>
      </c>
      <c r="J230" s="66">
        <f>(Таблица1[[#This Row],[σв/σт]]-SUMIF('Сводный отчет'!$B$7:$B$17,Таблица1[[#This Row],[Профиль / размер]],'Сводный отчет'!$L$7:$L$17))^2</f>
        <v>1.8682920445834021E-4</v>
      </c>
      <c r="K230" s="63">
        <v>16.5</v>
      </c>
      <c r="L230" s="64">
        <f>(Таблица1[[#This Row],[Относительное удлинение, %]]-SUMIF('Сводный отчет'!$B$7:$B$17,Таблица1[[#This Row],[Профиль / размер]],'Сводный отчет'!$O$7:$O$17))^2</f>
        <v>4.4149309550574998</v>
      </c>
      <c r="M230" s="63">
        <v>8.3000000000000007</v>
      </c>
      <c r="N23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4.3696700941171054</v>
      </c>
      <c r="O230" s="67">
        <v>8.6</v>
      </c>
      <c r="P23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4.3981769490180707</v>
      </c>
      <c r="Q230" s="69">
        <v>6.9000000000000006E-2</v>
      </c>
      <c r="R230" s="70">
        <f>(Таблица1[[#This Row],[fr]]-SUMIF('Сводный отчет'!$B$7:$B$17,Таблица1[[#This Row],[Профиль / размер]],'Сводный отчет'!$X$7:$X$17))^2</f>
        <v>2.093659547267963E-4</v>
      </c>
    </row>
    <row r="231" spans="1:18" ht="11.25" customHeight="1" x14ac:dyDescent="0.25">
      <c r="A231" s="62" t="s">
        <v>191</v>
      </c>
      <c r="B231" s="62" t="str">
        <f>LEFT(Таблица1[[#This Row],[Номер плавки]],7)</f>
        <v>2001007</v>
      </c>
      <c r="C231" s="62" t="s">
        <v>66</v>
      </c>
      <c r="D231" s="62" t="s">
        <v>82</v>
      </c>
      <c r="E231" s="63">
        <v>550</v>
      </c>
      <c r="F231" s="64">
        <f>(Таблица1[[#This Row],[Предел текучести, Н/мм²]]-SUMIF('Сводный отчет'!$B$7:$B$17,Таблица1[[#This Row],[Профиль / размер]],'Сводный отчет'!$F$7:$F$17))^2</f>
        <v>7.3673469387752455</v>
      </c>
      <c r="G231" s="63">
        <v>645</v>
      </c>
      <c r="H231" s="64">
        <f>(Таблица1[[#This Row],[Временное сопротивление, Н/мм²]]-SUMIF('Сводный отчет'!$B$7:$B$17,Таблица1[[#This Row],[Профиль / размер]],'Сводный отчет'!$I$7:$I$17))^2</f>
        <v>8.2099791753433919</v>
      </c>
      <c r="I231" s="65">
        <f>Таблица1[[#This Row],[Временное сопротивление, Н/мм²]]/Таблица1[[#This Row],[Предел текучести, Н/мм²]]</f>
        <v>1.1727272727272726</v>
      </c>
      <c r="J231" s="66">
        <f>(Таблица1[[#This Row],[σв/σт]]-SUMIF('Сводный отчет'!$B$7:$B$17,Таблица1[[#This Row],[Профиль / размер]],'Сводный отчет'!$L$7:$L$17))^2</f>
        <v>1.3047977754062175E-4</v>
      </c>
      <c r="K231" s="63">
        <v>16.899999999999999</v>
      </c>
      <c r="L231" s="64">
        <f>(Таблица1[[#This Row],[Относительное удлинение, %]]-SUMIF('Сводный отчет'!$B$7:$B$17,Таблица1[[#This Row],[Профиль / размер]],'Сводный отчет'!$O$7:$O$17))^2</f>
        <v>3.196068304873005</v>
      </c>
      <c r="M231" s="63">
        <v>7.2</v>
      </c>
      <c r="N23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8.985312119949997</v>
      </c>
      <c r="O231" s="67">
        <v>7.5</v>
      </c>
      <c r="P23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9.0220543107039237</v>
      </c>
      <c r="Q231" s="69">
        <v>6.5000000000000002E-2</v>
      </c>
      <c r="R231" s="70">
        <f>(Таблица1[[#This Row],[fr]]-SUMIF('Сводный отчет'!$B$7:$B$17,Таблица1[[#This Row],[Профиль / размер]],'Сводный отчет'!$X$7:$X$17))^2</f>
        <v>3.1206304039983415E-4</v>
      </c>
    </row>
    <row r="232" spans="1:18" ht="11.25" customHeight="1" x14ac:dyDescent="0.25">
      <c r="A232" s="62" t="s">
        <v>191</v>
      </c>
      <c r="B232" s="62" t="str">
        <f>LEFT(Таблица1[[#This Row],[Номер плавки]],7)</f>
        <v>2001007</v>
      </c>
      <c r="C232" s="62" t="s">
        <v>66</v>
      </c>
      <c r="D232" s="62" t="s">
        <v>82</v>
      </c>
      <c r="E232" s="63">
        <v>558</v>
      </c>
      <c r="F232" s="64">
        <f>(Таблица1[[#This Row],[Предел текучести, Н/мм²]]-SUMIF('Сводный отчет'!$B$7:$B$17,Таблица1[[#This Row],[Профиль / размер]],'Сводный отчет'!$F$7:$F$17))^2</f>
        <v>114.79591836734589</v>
      </c>
      <c r="G232" s="63">
        <v>652</v>
      </c>
      <c r="H232" s="64">
        <f>(Таблица1[[#This Row],[Временное сопротивление, Н/мм²]]-SUMIF('Сводный отчет'!$B$7:$B$17,Таблица1[[#This Row],[Профиль / размер]],'Сводный отчет'!$I$7:$I$17))^2</f>
        <v>17.095693461058204</v>
      </c>
      <c r="I232" s="65">
        <f>Таблица1[[#This Row],[Временное сопротивление, Н/мм²]]/Таблица1[[#This Row],[Предел текучести, Н/мм²]]</f>
        <v>1.1684587813620071</v>
      </c>
      <c r="J232" s="66">
        <f>(Таблица1[[#This Row],[σв/σт]]-SUMIF('Сводный отчет'!$B$7:$B$17,Таблица1[[#This Row],[Профиль / размер]],'Сводный отчет'!$L$7:$L$17))^2</f>
        <v>2.462158248154117E-4</v>
      </c>
      <c r="K232" s="63">
        <v>16.600000000000001</v>
      </c>
      <c r="L232" s="64">
        <f>(Таблица1[[#This Row],[Относительное удлинение, %]]-SUMIF('Сводный отчет'!$B$7:$B$17,Таблица1[[#This Row],[Профиль / размер]],'Сводный отчет'!$O$7:$O$17))^2</f>
        <v>4.3587213660974884</v>
      </c>
      <c r="M232" s="63">
        <v>8.5</v>
      </c>
      <c r="N23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2.8816794668887833</v>
      </c>
      <c r="O232" s="67">
        <v>8.8000000000000007</v>
      </c>
      <c r="P23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2.9025032902957357</v>
      </c>
      <c r="Q232" s="69">
        <v>7.9000000000000001E-2</v>
      </c>
      <c r="R232" s="70">
        <f>(Таблица1[[#This Row],[fr]]-SUMIF('Сводный отчет'!$B$7:$B$17,Таблица1[[#This Row],[Профиль / размер]],'Сводный отчет'!$X$7:$X$17))^2</f>
        <v>1.3434468971262142E-5</v>
      </c>
    </row>
    <row r="233" spans="1:18" ht="11.25" customHeight="1" x14ac:dyDescent="0.25">
      <c r="A233" s="62" t="s">
        <v>192</v>
      </c>
      <c r="B233" s="62" t="str">
        <f>LEFT(Таблица1[[#This Row],[Номер плавки]],7)</f>
        <v>2001008</v>
      </c>
      <c r="C233" s="62" t="s">
        <v>66</v>
      </c>
      <c r="D233" s="62" t="s">
        <v>82</v>
      </c>
      <c r="E233" s="63">
        <v>566</v>
      </c>
      <c r="F233" s="64">
        <f>(Таблица1[[#This Row],[Предел текучести, Н/мм²]]-SUMIF('Сводный отчет'!$B$7:$B$17,Таблица1[[#This Row],[Профиль / размер]],'Сводный отчет'!$F$7:$F$17))^2</f>
        <v>350.22448979591655</v>
      </c>
      <c r="G233" s="63">
        <v>662</v>
      </c>
      <c r="H233" s="64">
        <f>(Таблица1[[#This Row],[Временное сопротивление, Н/мм²]]-SUMIF('Сводный отчет'!$B$7:$B$17,Таблица1[[#This Row],[Профиль / размер]],'Сводный отчет'!$I$7:$I$17))^2</f>
        <v>199.78957101207936</v>
      </c>
      <c r="I233" s="65">
        <f>Таблица1[[#This Row],[Временное сопротивление, Н/мм²]]/Таблица1[[#This Row],[Предел текучести, Н/мм²]]</f>
        <v>1.1696113074204948</v>
      </c>
      <c r="J233" s="66">
        <f>(Таблица1[[#This Row],[σв/σт]]-SUMIF('Сводный отчет'!$B$7:$B$17,Таблица1[[#This Row],[Профиль / размер]],'Сводный отчет'!$L$7:$L$17))^2</f>
        <v>2.1137495550363779E-4</v>
      </c>
      <c r="K233" s="63">
        <v>16.8</v>
      </c>
      <c r="L233" s="64">
        <f>(Таблица1[[#This Row],[Относительное удлинение, %]]-SUMIF('Сводный отчет'!$B$7:$B$17,Таблица1[[#This Row],[Профиль / размер]],'Сводный отчет'!$O$7:$O$17))^2</f>
        <v>3.5636193252811621</v>
      </c>
      <c r="M233" s="63">
        <v>8.8000000000000007</v>
      </c>
      <c r="N23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1.9531488546438855</v>
      </c>
      <c r="O233" s="67">
        <v>9.1</v>
      </c>
      <c r="P23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1.9702992086630813</v>
      </c>
      <c r="Q233" s="69">
        <v>6.6000000000000003E-2</v>
      </c>
      <c r="R233" s="70">
        <f>(Таблица1[[#This Row],[fr]]-SUMIF('Сводный отчет'!$B$7:$B$17,Таблица1[[#This Row],[Профиль / размер]],'Сводный отчет'!$X$7:$X$17))^2</f>
        <v>2.7773242815493614E-4</v>
      </c>
    </row>
    <row r="234" spans="1:18" ht="11.25" customHeight="1" x14ac:dyDescent="0.25">
      <c r="A234" s="62" t="s">
        <v>192</v>
      </c>
      <c r="B234" s="62" t="str">
        <f>LEFT(Таблица1[[#This Row],[Номер плавки]],7)</f>
        <v>2001008</v>
      </c>
      <c r="C234" s="62" t="s">
        <v>66</v>
      </c>
      <c r="D234" s="62" t="s">
        <v>82</v>
      </c>
      <c r="E234" s="63">
        <v>564</v>
      </c>
      <c r="F234" s="64">
        <f>(Таблица1[[#This Row],[Предел текучести, Н/мм²]]-SUMIF('Сводный отчет'!$B$7:$B$17,Таблица1[[#This Row],[Профиль / размер]],'Сводный отчет'!$F$7:$F$17))^2</f>
        <v>279.36734693877389</v>
      </c>
      <c r="G234" s="63">
        <v>658</v>
      </c>
      <c r="H234" s="64">
        <f>(Таблица1[[#This Row],[Временное сопротивление, Н/мм²]]-SUMIF('Сводный отчет'!$B$7:$B$17,Таблица1[[#This Row],[Профиль / размер]],'Сводный отчет'!$I$7:$I$17))^2</f>
        <v>102.7120199916709</v>
      </c>
      <c r="I234" s="65">
        <f>Таблица1[[#This Row],[Временное сопротивление, Н/мм²]]/Таблица1[[#This Row],[Предел текучести, Н/мм²]]</f>
        <v>1.1666666666666667</v>
      </c>
      <c r="J234" s="66">
        <f>(Таблица1[[#This Row],[σв/σт]]-SUMIF('Сводный отчет'!$B$7:$B$17,Таблица1[[#This Row],[Профиль / размер]],'Сводный отчет'!$L$7:$L$17))^2</f>
        <v>3.0566859622916222E-4</v>
      </c>
      <c r="K234" s="63">
        <v>16.2</v>
      </c>
      <c r="L234" s="64">
        <f>(Таблица1[[#This Row],[Относительное удлинение, %]]-SUMIF('Сводный отчет'!$B$7:$B$17,Таблица1[[#This Row],[Профиль / размер]],'Сводный отчет'!$O$7:$O$17))^2</f>
        <v>6.1889254477301581</v>
      </c>
      <c r="M234" s="63">
        <v>7.4</v>
      </c>
      <c r="N23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7.8262917117867321</v>
      </c>
      <c r="O234" s="67">
        <v>7.7</v>
      </c>
      <c r="P23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7.8605849229488163</v>
      </c>
      <c r="Q234" s="69">
        <v>7.0999999999999994E-2</v>
      </c>
      <c r="R234" s="70">
        <f>(Таблица1[[#This Row],[fr]]-SUMIF('Сводный отчет'!$B$7:$B$17,Таблица1[[#This Row],[Профиль / размер]],'Сводный отчет'!$X$7:$X$17))^2</f>
        <v>1.3607936693044634E-4</v>
      </c>
    </row>
    <row r="235" spans="1:18" ht="11.25" customHeight="1" x14ac:dyDescent="0.25">
      <c r="A235" s="62" t="s">
        <v>190</v>
      </c>
      <c r="B235" s="62" t="str">
        <f>LEFT(Таблица1[[#This Row],[Номер плавки]],7)</f>
        <v>2000994</v>
      </c>
      <c r="C235" s="62" t="s">
        <v>66</v>
      </c>
      <c r="D235" s="62" t="s">
        <v>82</v>
      </c>
      <c r="E235" s="63">
        <v>552</v>
      </c>
      <c r="F235" s="64">
        <f>(Таблица1[[#This Row],[Предел текучести, Н/мм²]]-SUMIF('Сводный отчет'!$B$7:$B$17,Таблица1[[#This Row],[Профиль / размер]],'Сводный отчет'!$F$7:$F$17))^2</f>
        <v>22.224489795917908</v>
      </c>
      <c r="G235" s="63">
        <v>646</v>
      </c>
      <c r="H235" s="64">
        <f>(Таблица1[[#This Row],[Временное сопротивление, Н/мм²]]-SUMIF('Сводный отчет'!$B$7:$B$17,Таблица1[[#This Row],[Профиль / размер]],'Сводный отчет'!$I$7:$I$17))^2</f>
        <v>3.4793669304455075</v>
      </c>
      <c r="I235" s="65">
        <f>Таблица1[[#This Row],[Временное сопротивление, Н/мм²]]/Таблица1[[#This Row],[Предел текучести, Н/мм²]]</f>
        <v>1.1702898550724639</v>
      </c>
      <c r="J235" s="66">
        <f>(Таблица1[[#This Row],[σв/σт]]-SUMIF('Сводный отчет'!$B$7:$B$17,Таблица1[[#This Row],[Профиль / размер]],'Сводный отчет'!$L$7:$L$17))^2</f>
        <v>1.9210492688706459E-4</v>
      </c>
      <c r="K235" s="63">
        <v>16.100000000000001</v>
      </c>
      <c r="L235" s="64">
        <f>(Таблица1[[#This Row],[Относительное удлинение, %]]-SUMIF('Сводный отчет'!$B$7:$B$17,Таблица1[[#This Row],[Профиль / размер]],'Сводный отчет'!$O$7:$O$17))^2</f>
        <v>6.6964764681383118</v>
      </c>
      <c r="M235" s="63">
        <v>9.6</v>
      </c>
      <c r="N23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0.35706722199083296</v>
      </c>
      <c r="O235" s="67">
        <v>9.9</v>
      </c>
      <c r="P23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0.36442165764265844</v>
      </c>
      <c r="Q235" s="69">
        <v>7.2999999999999995E-2</v>
      </c>
      <c r="R235" s="70">
        <f>(Таблица1[[#This Row],[fr]]-SUMIF('Сводный отчет'!$B$7:$B$17,Таблица1[[#This Row],[Профиль / размер]],'Сводный отчет'!$X$7:$X$17))^2</f>
        <v>9.3418142440650277E-5</v>
      </c>
    </row>
    <row r="236" spans="1:18" ht="11.25" customHeight="1" x14ac:dyDescent="0.25">
      <c r="A236" s="62" t="s">
        <v>190</v>
      </c>
      <c r="B236" s="62" t="str">
        <f>LEFT(Таблица1[[#This Row],[Номер плавки]],7)</f>
        <v>2000994</v>
      </c>
      <c r="C236" s="62" t="s">
        <v>66</v>
      </c>
      <c r="D236" s="62" t="s">
        <v>82</v>
      </c>
      <c r="E236" s="63">
        <v>556</v>
      </c>
      <c r="F236" s="64">
        <f>(Таблица1[[#This Row],[Предел текучести, Н/мм²]]-SUMIF('Сводный отчет'!$B$7:$B$17,Таблица1[[#This Row],[Профиль / размер]],'Сводный отчет'!$F$7:$F$17))^2</f>
        <v>75.938775510203229</v>
      </c>
      <c r="G236" s="63">
        <v>644</v>
      </c>
      <c r="H236" s="64">
        <f>(Таблица1[[#This Row],[Временное сопротивление, Н/мм²]]-SUMIF('Сводный отчет'!$B$7:$B$17,Таблица1[[#This Row],[Профиль / размер]],'Сводный отчет'!$I$7:$I$17))^2</f>
        <v>14.940591420241276</v>
      </c>
      <c r="I236" s="65">
        <f>Таблица1[[#This Row],[Временное сопротивление, Н/мм²]]/Таблица1[[#This Row],[Предел текучести, Н/мм²]]</f>
        <v>1.1582733812949639</v>
      </c>
      <c r="J236" s="66">
        <f>(Таблица1[[#This Row],[σв/σт]]-SUMIF('Сводный отчет'!$B$7:$B$17,Таблица1[[#This Row],[Профиль / размер]],'Сводный отчет'!$L$7:$L$17))^2</f>
        <v>6.6960184036757623E-4</v>
      </c>
      <c r="K236" s="63">
        <v>16.3</v>
      </c>
      <c r="L236" s="64">
        <f>(Таблица1[[#This Row],[Относительное удлинение, %]]-SUMIF('Сводный отчет'!$B$7:$B$17,Таблица1[[#This Row],[Профиль / размер]],'Сводный отчет'!$O$7:$O$17))^2</f>
        <v>5.7013744273219862</v>
      </c>
      <c r="M236" s="63">
        <v>8.5</v>
      </c>
      <c r="N23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2.8816794668887833</v>
      </c>
      <c r="O236" s="67">
        <v>8.8000000000000007</v>
      </c>
      <c r="P23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2.9025032902957357</v>
      </c>
      <c r="Q236" s="69">
        <v>9.6000000000000002E-2</v>
      </c>
      <c r="R236" s="70">
        <f>(Таблица1[[#This Row],[fr]]-SUMIF('Сводный отчет'!$B$7:$B$17,Таблица1[[#This Row],[Профиль / размер]],'Сводный отчет'!$X$7:$X$17))^2</f>
        <v>1.7781406080799608E-4</v>
      </c>
    </row>
    <row r="237" spans="1:18" ht="11.25" customHeight="1" x14ac:dyDescent="0.25">
      <c r="A237" s="62" t="s">
        <v>193</v>
      </c>
      <c r="B237" s="62" t="str">
        <f>LEFT(Таблица1[[#This Row],[Номер плавки]],7)</f>
        <v>2001009</v>
      </c>
      <c r="C237" s="62" t="s">
        <v>66</v>
      </c>
      <c r="D237" s="62" t="s">
        <v>72</v>
      </c>
      <c r="E237" s="63">
        <v>561</v>
      </c>
      <c r="F237" s="64">
        <f>(Таблица1[[#This Row],[Предел текучести, Н/мм²]]-SUMIF('Сводный отчет'!$B$7:$B$17,Таблица1[[#This Row],[Профиль / размер]],'Сводный отчет'!$F$7:$F$17))^2</f>
        <v>104.10635203913101</v>
      </c>
      <c r="G237" s="63">
        <v>653</v>
      </c>
      <c r="H237" s="64">
        <f>(Таблица1[[#This Row],[Временное сопротивление, Н/мм²]]-SUMIF('Сводный отчет'!$B$7:$B$17,Таблица1[[#This Row],[Профиль / размер]],'Сводный отчет'!$I$7:$I$17))^2</f>
        <v>22.006014938198664</v>
      </c>
      <c r="I237" s="65">
        <f>Таблица1[[#This Row],[Временное сопротивление, Н/мм²]]/Таблица1[[#This Row],[Предел текучести, Н/мм²]]</f>
        <v>1.1639928698752229</v>
      </c>
      <c r="J237" s="66">
        <f>(Таблица1[[#This Row],[σв/σт]]-SUMIF('Сводный отчет'!$B$7:$B$17,Таблица1[[#This Row],[Профиль / размер]],'Сводный отчет'!$L$7:$L$17))^2</f>
        <v>1.7357323939492112E-4</v>
      </c>
      <c r="K237" s="63">
        <v>16.899999999999999</v>
      </c>
      <c r="L237" s="64">
        <f>(Таблица1[[#This Row],[Относительное удлинение, %]]-SUMIF('Сводный отчет'!$B$7:$B$17,Таблица1[[#This Row],[Профиль / размер]],'Сводный отчет'!$O$7:$O$17))^2</f>
        <v>4.1620422881735646</v>
      </c>
      <c r="M237" s="63">
        <v>7.4</v>
      </c>
      <c r="N23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7.2301234567901007</v>
      </c>
      <c r="O237" s="67">
        <v>7.7</v>
      </c>
      <c r="P23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7.2432459367954296</v>
      </c>
      <c r="Q237" s="69">
        <v>9.7000000000000003E-2</v>
      </c>
      <c r="R237" s="70">
        <f>(Таблица1[[#This Row],[fr]]-SUMIF('Сводный отчет'!$B$7:$B$17,Таблица1[[#This Row],[Профиль / размер]],'Сводный отчет'!$X$7:$X$17))^2</f>
        <v>2.1734270459235818E-4</v>
      </c>
    </row>
    <row r="238" spans="1:18" ht="11.25" customHeight="1" x14ac:dyDescent="0.25">
      <c r="A238" s="62" t="s">
        <v>194</v>
      </c>
      <c r="B238" s="62" t="str">
        <f>LEFT(Таблица1[[#This Row],[Номер плавки]],7)</f>
        <v>2001011</v>
      </c>
      <c r="C238" s="62" t="s">
        <v>66</v>
      </c>
      <c r="D238" s="62" t="s">
        <v>72</v>
      </c>
      <c r="E238" s="63">
        <v>539</v>
      </c>
      <c r="F238" s="64">
        <f>(Таблица1[[#This Row],[Предел текучести, Н/мм²]]-SUMIF('Сводный отчет'!$B$7:$B$17,Таблица1[[#This Row],[Профиль / размер]],'Сводный отчет'!$F$7:$F$17))^2</f>
        <v>139.16326260823485</v>
      </c>
      <c r="G238" s="63">
        <v>646</v>
      </c>
      <c r="H238" s="64">
        <f>(Таблица1[[#This Row],[Временное сопротивление, Н/мм²]]-SUMIF('Сводный отчет'!$B$7:$B$17,Таблица1[[#This Row],[Профиль / размер]],'Сводный отчет'!$I$7:$I$17))^2</f>
        <v>5.3312181902304356</v>
      </c>
      <c r="I238" s="65">
        <f>Таблица1[[#This Row],[Временное сопротивление, Н/мм²]]/Таблица1[[#This Row],[Предел текучести, Н/мм²]]</f>
        <v>1.1985157699443414</v>
      </c>
      <c r="J238" s="66">
        <f>(Таблица1[[#This Row],[σв/σт]]-SUMIF('Сводный отчет'!$B$7:$B$17,Таблица1[[#This Row],[Профиль / размер]],'Сводный отчет'!$L$7:$L$17))^2</f>
        <v>4.5574480471373885E-4</v>
      </c>
      <c r="K238" s="63">
        <v>19.7</v>
      </c>
      <c r="L238" s="64">
        <f>(Таблица1[[#This Row],[Относительное удлинение, %]]-SUMIF('Сводный отчет'!$B$7:$B$17,Таблица1[[#This Row],[Профиль / размер]],'Сводный отчет'!$O$7:$O$17))^2</f>
        <v>0.57743524210309749</v>
      </c>
      <c r="M238" s="63">
        <v>8.3000000000000007</v>
      </c>
      <c r="N23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3.2001234567901071</v>
      </c>
      <c r="O238" s="67">
        <v>8.6</v>
      </c>
      <c r="P23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3.2088556928929863</v>
      </c>
      <c r="Q238" s="69">
        <v>8.5000000000000006E-2</v>
      </c>
      <c r="R238" s="70">
        <f>(Таблица1[[#This Row],[fr]]-SUMIF('Сводный отчет'!$B$7:$B$17,Таблица1[[#This Row],[Профиль / размер]],'Сводный отчет'!$X$7:$X$17))^2</f>
        <v>7.5215663809755945E-6</v>
      </c>
    </row>
    <row r="239" spans="1:18" ht="11.25" customHeight="1" x14ac:dyDescent="0.25">
      <c r="A239" s="62" t="s">
        <v>194</v>
      </c>
      <c r="B239" s="62" t="str">
        <f>LEFT(Таблица1[[#This Row],[Номер плавки]],7)</f>
        <v>2001011</v>
      </c>
      <c r="C239" s="62" t="s">
        <v>66</v>
      </c>
      <c r="D239" s="62" t="s">
        <v>72</v>
      </c>
      <c r="E239" s="63">
        <v>539</v>
      </c>
      <c r="F239" s="64">
        <f>(Таблица1[[#This Row],[Предел текучести, Н/мм²]]-SUMIF('Сводный отчет'!$B$7:$B$17,Таблица1[[#This Row],[Профиль / размер]],'Сводный отчет'!$F$7:$F$17))^2</f>
        <v>139.16326260823485</v>
      </c>
      <c r="G239" s="63">
        <v>645</v>
      </c>
      <c r="H239" s="64">
        <f>(Таблица1[[#This Row],[Временное сопротивление, Н/мм²]]-SUMIF('Сводный отчет'!$B$7:$B$17,Таблица1[[#This Row],[Профиль / размер]],'Сводный отчет'!$I$7:$I$17))^2</f>
        <v>10.949104369092117</v>
      </c>
      <c r="I239" s="65">
        <f>Таблица1[[#This Row],[Временное сопротивление, Н/мм²]]/Таблица1[[#This Row],[Предел текучести, Н/мм²]]</f>
        <v>1.1966604823747682</v>
      </c>
      <c r="J239" s="66">
        <f>(Таблица1[[#This Row],[σв/σт]]-SUMIF('Сводный отчет'!$B$7:$B$17,Таблица1[[#This Row],[Профиль / размер]],'Сводный отчет'!$L$7:$L$17))^2</f>
        <v>3.7997286936705845E-4</v>
      </c>
      <c r="K239" s="63">
        <v>20.399999999999999</v>
      </c>
      <c r="L239" s="64">
        <f>(Таблица1[[#This Row],[Относительное удлинение, %]]-SUMIF('Сводный отчет'!$B$7:$B$17,Таблица1[[#This Row],[Профиль / размер]],'Сводный отчет'!$O$7:$O$17))^2</f>
        <v>2.1312834805854792</v>
      </c>
      <c r="M239" s="63">
        <v>8.8000000000000007</v>
      </c>
      <c r="N23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1.6612345679012228</v>
      </c>
      <c r="O239" s="67">
        <v>9.1</v>
      </c>
      <c r="P23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1.6675277796138495</v>
      </c>
      <c r="Q239" s="69">
        <v>9.8000000000000004E-2</v>
      </c>
      <c r="R239" s="70">
        <f>(Таблица1[[#This Row],[fr]]-SUMIF('Сводный отчет'!$B$7:$B$17,Таблица1[[#This Row],[Профиль / размер]],'Сводный отчет'!$X$7:$X$17))^2</f>
        <v>2.4782779944330674E-4</v>
      </c>
    </row>
    <row r="240" spans="1:18" ht="11.25" customHeight="1" x14ac:dyDescent="0.25">
      <c r="A240" s="62" t="s">
        <v>195</v>
      </c>
      <c r="B240" s="62" t="str">
        <f>LEFT(Таблица1[[#This Row],[Номер плавки]],7)</f>
        <v>2001013</v>
      </c>
      <c r="C240" s="62" t="s">
        <v>66</v>
      </c>
      <c r="D240" s="62" t="s">
        <v>72</v>
      </c>
      <c r="E240" s="63">
        <v>550</v>
      </c>
      <c r="F240" s="64">
        <f>(Таблица1[[#This Row],[Предел текучести, Н/мм²]]-SUMIF('Сводный отчет'!$B$7:$B$17,Таблица1[[#This Row],[Профиль / размер]],'Сводный отчет'!$F$7:$F$17))^2</f>
        <v>0.63480732368292514</v>
      </c>
      <c r="G240" s="63">
        <v>643</v>
      </c>
      <c r="H240" s="64">
        <f>(Таблица1[[#This Row],[Временное сопротивление, Н/мм²]]-SUMIF('Сводный отчет'!$B$7:$B$17,Таблица1[[#This Row],[Профиль / размер]],'Сводный отчет'!$I$7:$I$17))^2</f>
        <v>28.184876726815478</v>
      </c>
      <c r="I240" s="65">
        <f>Таблица1[[#This Row],[Временное сопротивление, Н/мм²]]/Таблица1[[#This Row],[Предел текучести, Н/мм²]]</f>
        <v>1.1690909090909092</v>
      </c>
      <c r="J240" s="66">
        <f>(Таблица1[[#This Row],[σв/σт]]-SUMIF('Сводный отчет'!$B$7:$B$17,Таблица1[[#This Row],[Профиль / размер]],'Сводный отчет'!$L$7:$L$17))^2</f>
        <v>6.5232767781392867E-5</v>
      </c>
      <c r="K240" s="63">
        <v>16.8</v>
      </c>
      <c r="L240" s="64">
        <f>(Таблица1[[#This Row],[Относительное удлинение, %]]-SUMIF('Сводный отчет'!$B$7:$B$17,Таблица1[[#This Row],[Профиль / размер]],'Сводный отчет'!$O$7:$O$17))^2</f>
        <v>4.5800639683903581</v>
      </c>
      <c r="M240" s="63">
        <v>7.9</v>
      </c>
      <c r="N24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4.791234567901216</v>
      </c>
      <c r="O240" s="67">
        <v>8.1999999999999993</v>
      </c>
      <c r="P24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4.801918023516297</v>
      </c>
      <c r="Q240" s="69">
        <v>8.3000000000000004E-2</v>
      </c>
      <c r="R240" s="70">
        <f>(Таблица1[[#This Row],[fr]]-SUMIF('Сводный отчет'!$B$7:$B$17,Таблица1[[#This Row],[Профиль / размер]],'Сводный отчет'!$X$7:$X$17))^2</f>
        <v>5.5137667907847689E-7</v>
      </c>
    </row>
    <row r="241" spans="1:18" ht="11.25" customHeight="1" x14ac:dyDescent="0.25">
      <c r="A241" s="62" t="s">
        <v>195</v>
      </c>
      <c r="B241" s="62" t="str">
        <f>LEFT(Таблица1[[#This Row],[Номер плавки]],7)</f>
        <v>2001013</v>
      </c>
      <c r="C241" s="62" t="s">
        <v>66</v>
      </c>
      <c r="D241" s="62" t="s">
        <v>72</v>
      </c>
      <c r="E241" s="63">
        <v>551</v>
      </c>
      <c r="F241" s="64">
        <f>(Таблица1[[#This Row],[Предел текучести, Н/мм²]]-SUMIF('Сводный отчет'!$B$7:$B$17,Таблица1[[#This Row],[Профиль / размер]],'Сводный отчет'!$F$7:$F$17))^2</f>
        <v>4.1311388723660615E-2</v>
      </c>
      <c r="G241" s="63">
        <v>642</v>
      </c>
      <c r="H241" s="64">
        <f>(Таблица1[[#This Row],[Временное сопротивление, Н/мм²]]-SUMIF('Сводный отчет'!$B$7:$B$17,Таблица1[[#This Row],[Профиль / размер]],'Сводный отчет'!$I$7:$I$17))^2</f>
        <v>39.802762905677163</v>
      </c>
      <c r="I241" s="65">
        <f>Таблица1[[#This Row],[Временное сопротивление, Н/мм²]]/Таблица1[[#This Row],[Предел текучести, Н/мм²]]</f>
        <v>1.1651542649727769</v>
      </c>
      <c r="J241" s="66">
        <f>(Таблица1[[#This Row],[σв/σт]]-SUMIF('Сводный отчет'!$B$7:$B$17,Таблица1[[#This Row],[Профиль / размер]],'Сводный отчет'!$L$7:$L$17))^2</f>
        <v>1.4431996820557497E-4</v>
      </c>
      <c r="K241" s="63">
        <v>17.5</v>
      </c>
      <c r="L241" s="64">
        <f>(Таблица1[[#This Row],[Относительное удлинение, %]]-SUMIF('Сводный отчет'!$B$7:$B$17,Таблица1[[#This Row],[Профиль / размер]],'Сводный отчет'!$O$7:$O$17))^2</f>
        <v>2.073912206872746</v>
      </c>
      <c r="M241" s="63">
        <v>7.5</v>
      </c>
      <c r="N24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6.7023456790123257</v>
      </c>
      <c r="O241" s="67">
        <v>7.8</v>
      </c>
      <c r="P24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6.7149803541396036</v>
      </c>
      <c r="Q241" s="69">
        <v>7.3999999999999996E-2</v>
      </c>
      <c r="R241" s="70">
        <f>(Таблица1[[#This Row],[fr]]-SUMIF('Сводный отчет'!$B$7:$B$17,Таблица1[[#This Row],[Профиль / размер]],'Сводный отчет'!$X$7:$X$17))^2</f>
        <v>6.8185523020541629E-5</v>
      </c>
    </row>
    <row r="242" spans="1:18" ht="11.25" customHeight="1" x14ac:dyDescent="0.25">
      <c r="A242" s="62" t="s">
        <v>196</v>
      </c>
      <c r="B242" s="62" t="str">
        <f>LEFT(Таблица1[[#This Row],[Номер плавки]],7)</f>
        <v>2001014</v>
      </c>
      <c r="C242" s="62" t="s">
        <v>66</v>
      </c>
      <c r="D242" s="62" t="s">
        <v>72</v>
      </c>
      <c r="E242" s="63">
        <v>550</v>
      </c>
      <c r="F242" s="64">
        <f>(Таблица1[[#This Row],[Предел текучести, Н/мм²]]-SUMIF('Сводный отчет'!$B$7:$B$17,Таблица1[[#This Row],[Профиль / размер]],'Сводный отчет'!$F$7:$F$17))^2</f>
        <v>0.63480732368292514</v>
      </c>
      <c r="G242" s="63">
        <v>644</v>
      </c>
      <c r="H242" s="64">
        <f>(Таблица1[[#This Row],[Временное сопротивление, Н/мм²]]-SUMIF('Сводный отчет'!$B$7:$B$17,Таблица1[[#This Row],[Профиль / размер]],'Сводный отчет'!$I$7:$I$17))^2</f>
        <v>18.566990547953797</v>
      </c>
      <c r="I242" s="65">
        <f>Таблица1[[#This Row],[Временное сопротивление, Н/мм²]]/Таблица1[[#This Row],[Предел текучести, Н/мм²]]</f>
        <v>1.1709090909090909</v>
      </c>
      <c r="J242" s="66">
        <f>(Таблица1[[#This Row],[σв/σт]]-SUMIF('Сводный отчет'!$B$7:$B$17,Таблица1[[#This Row],[Профиль / размер]],'Сводный отчет'!$L$7:$L$17))^2</f>
        <v>3.9168805659126979E-5</v>
      </c>
      <c r="K242" s="63">
        <v>18.2</v>
      </c>
      <c r="L242" s="64">
        <f>(Таблица1[[#This Row],[Относительное удлинение, %]]-SUMIF('Сводный отчет'!$B$7:$B$17,Таблица1[[#This Row],[Профиль / размер]],'Сводный отчет'!$O$7:$O$17))^2</f>
        <v>0.54776044535513213</v>
      </c>
      <c r="M242" s="63">
        <v>7.4</v>
      </c>
      <c r="N24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7.2301234567901007</v>
      </c>
      <c r="O242" s="67">
        <v>7.7</v>
      </c>
      <c r="P24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7.2432459367954296</v>
      </c>
      <c r="Q242" s="69">
        <v>9.8000000000000004E-2</v>
      </c>
      <c r="R242" s="70">
        <f>(Таблица1[[#This Row],[fr]]-SUMIF('Сводный отчет'!$B$7:$B$17,Таблица1[[#This Row],[Профиль / размер]],'Сводный отчет'!$X$7:$X$17))^2</f>
        <v>2.4782779944330674E-4</v>
      </c>
    </row>
    <row r="243" spans="1:18" ht="11.25" customHeight="1" x14ac:dyDescent="0.25">
      <c r="A243" s="62" t="s">
        <v>197</v>
      </c>
      <c r="B243" s="62" t="str">
        <f>LEFT(Таблица1[[#This Row],[Номер плавки]],7)</f>
        <v>2001015</v>
      </c>
      <c r="C243" s="62" t="s">
        <v>66</v>
      </c>
      <c r="D243" s="62" t="s">
        <v>72</v>
      </c>
      <c r="E243" s="63">
        <v>551</v>
      </c>
      <c r="F243" s="64">
        <f>(Таблица1[[#This Row],[Предел текучести, Н/мм²]]-SUMIF('Сводный отчет'!$B$7:$B$17,Таблица1[[#This Row],[Профиль / размер]],'Сводный отчет'!$F$7:$F$17))^2</f>
        <v>4.1311388723660615E-2</v>
      </c>
      <c r="G243" s="63">
        <v>645</v>
      </c>
      <c r="H243" s="64">
        <f>(Таблица1[[#This Row],[Временное сопротивление, Н/мм²]]-SUMIF('Сводный отчет'!$B$7:$B$17,Таблица1[[#This Row],[Профиль / размер]],'Сводный отчет'!$I$7:$I$17))^2</f>
        <v>10.949104369092117</v>
      </c>
      <c r="I243" s="65">
        <f>Таблица1[[#This Row],[Временное сопротивление, Н/мм²]]/Таблица1[[#This Row],[Предел текучести, Н/мм²]]</f>
        <v>1.1705989110707804</v>
      </c>
      <c r="J243" s="66">
        <f>(Таблица1[[#This Row],[σв/σт]]-SUMIF('Сводный отчет'!$B$7:$B$17,Таблица1[[#This Row],[Профиль / размер]],'Сводный отчет'!$L$7:$L$17))^2</f>
        <v>4.3147537405087315E-5</v>
      </c>
      <c r="K243" s="63">
        <v>16.2</v>
      </c>
      <c r="L243" s="64">
        <f>(Таблица1[[#This Row],[Относительное удлинение, %]]-SUMIF('Сводный отчет'!$B$7:$B$17,Таблица1[[#This Row],[Профиль / размер]],'Сводный отчет'!$O$7:$O$17))^2</f>
        <v>7.5081940496911779</v>
      </c>
      <c r="M243" s="63">
        <v>6.8</v>
      </c>
      <c r="N24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10.816790123456766</v>
      </c>
      <c r="O243" s="67">
        <v>7.1</v>
      </c>
      <c r="P24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10.832839432730395</v>
      </c>
      <c r="Q243" s="69">
        <v>6.8000000000000005E-2</v>
      </c>
      <c r="R243" s="70">
        <f>(Таблица1[[#This Row],[fr]]-SUMIF('Сводный отчет'!$B$7:$B$17,Таблица1[[#This Row],[Профиль / размер]],'Сводный отчет'!$X$7:$X$17))^2</f>
        <v>2.0327495391485014E-4</v>
      </c>
    </row>
    <row r="244" spans="1:18" ht="11.25" customHeight="1" x14ac:dyDescent="0.25">
      <c r="A244" s="62" t="s">
        <v>198</v>
      </c>
      <c r="B244" s="62" t="str">
        <f>LEFT(Таблица1[[#This Row],[Номер плавки]],7)</f>
        <v>2001016</v>
      </c>
      <c r="C244" s="62" t="s">
        <v>66</v>
      </c>
      <c r="D244" s="62" t="s">
        <v>72</v>
      </c>
      <c r="E244" s="63">
        <v>555</v>
      </c>
      <c r="F244" s="64">
        <f>(Таблица1[[#This Row],[Предел текучести, Н/мм²]]-SUMIF('Сводный отчет'!$B$7:$B$17,Таблица1[[#This Row],[Профиль / размер]],'Сводный отчет'!$F$7:$F$17))^2</f>
        <v>17.667327648886602</v>
      </c>
      <c r="G244" s="63">
        <v>648</v>
      </c>
      <c r="H244" s="64">
        <f>(Таблица1[[#This Row],[Временное сопротивление, Н/мм²]]-SUMIF('Сводный отчет'!$B$7:$B$17,Таблица1[[#This Row],[Профиль / размер]],'Сводный отчет'!$I$7:$I$17))^2</f>
        <v>9.5445832507072434E-2</v>
      </c>
      <c r="I244" s="65">
        <f>Таблица1[[#This Row],[Временное сопротивление, Н/мм²]]/Таблица1[[#This Row],[Предел текучести, Н/мм²]]</f>
        <v>1.1675675675675676</v>
      </c>
      <c r="J244" s="66">
        <f>(Таблица1[[#This Row],[σв/σт]]-SUMIF('Сводный отчет'!$B$7:$B$17,Таблица1[[#This Row],[Профиль / размер]],'Сводный отчет'!$L$7:$L$17))^2</f>
        <v>9.2160422708758376E-5</v>
      </c>
      <c r="K244" s="63">
        <v>16.8</v>
      </c>
      <c r="L244" s="64">
        <f>(Таблица1[[#This Row],[Относительное удлинение, %]]-SUMIF('Сводный отчет'!$B$7:$B$17,Таблица1[[#This Row],[Профиль / размер]],'Сводный отчет'!$O$7:$O$17))^2</f>
        <v>4.5800639683903581</v>
      </c>
      <c r="M244" s="63">
        <v>9.6</v>
      </c>
      <c r="N24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0.23901234567900892</v>
      </c>
      <c r="O244" s="67">
        <v>9.9</v>
      </c>
      <c r="P24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0.24140311836723014</v>
      </c>
      <c r="Q244" s="69">
        <v>0.1</v>
      </c>
      <c r="R244" s="70">
        <f>(Таблица1[[#This Row],[fr]]-SUMIF('Сводный отчет'!$B$7:$B$17,Таблица1[[#This Row],[Профиль / размер]],'Сводный отчет'!$X$7:$X$17))^2</f>
        <v>3.1479798914520391E-4</v>
      </c>
    </row>
    <row r="245" spans="1:18" ht="11.25" customHeight="1" x14ac:dyDescent="0.25">
      <c r="A245" s="62" t="s">
        <v>199</v>
      </c>
      <c r="B245" s="62" t="str">
        <f>LEFT(Таблица1[[#This Row],[Номер плавки]],7)</f>
        <v>2001017</v>
      </c>
      <c r="C245" s="62" t="s">
        <v>66</v>
      </c>
      <c r="D245" s="62" t="s">
        <v>72</v>
      </c>
      <c r="E245" s="63">
        <v>551</v>
      </c>
      <c r="F245" s="64">
        <f>(Таблица1[[#This Row],[Предел текучести, Н/мм²]]-SUMIF('Сводный отчет'!$B$7:$B$17,Таблица1[[#This Row],[Профиль / размер]],'Сводный отчет'!$F$7:$F$17))^2</f>
        <v>4.1311388723660615E-2</v>
      </c>
      <c r="G245" s="63">
        <v>646</v>
      </c>
      <c r="H245" s="64">
        <f>(Таблица1[[#This Row],[Временное сопротивление, Н/мм²]]-SUMIF('Сводный отчет'!$B$7:$B$17,Таблица1[[#This Row],[Профиль / размер]],'Сводный отчет'!$I$7:$I$17))^2</f>
        <v>5.3312181902304356</v>
      </c>
      <c r="I245" s="65">
        <f>Таблица1[[#This Row],[Временное сопротивление, Н/мм²]]/Таблица1[[#This Row],[Предел текучести, Н/мм²]]</f>
        <v>1.1724137931034482</v>
      </c>
      <c r="J245" s="66">
        <f>(Таблица1[[#This Row],[σв/σт]]-SUMIF('Сводный отчет'!$B$7:$B$17,Таблица1[[#This Row],[Профиль / размер]],'Сводный отчет'!$L$7:$L$17))^2</f>
        <v>2.2598580974927796E-5</v>
      </c>
      <c r="K245" s="63">
        <v>16.3</v>
      </c>
      <c r="L245" s="64">
        <f>(Таблица1[[#This Row],[Относительное удлинение, %]]-SUMIF('Сводный отчет'!$B$7:$B$17,Таблица1[[#This Row],[Профиль / размер]],'Сводный отчет'!$O$7:$O$17))^2</f>
        <v>6.9701723694743682</v>
      </c>
      <c r="M245" s="63">
        <v>9.8000000000000007</v>
      </c>
      <c r="N24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8.3456790123454139E-2</v>
      </c>
      <c r="O245" s="67">
        <v>10.1</v>
      </c>
      <c r="P24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8.4871953055576169E-2</v>
      </c>
      <c r="Q245" s="69">
        <v>6.7000000000000004E-2</v>
      </c>
      <c r="R245" s="70">
        <f>(Таблица1[[#This Row],[fr]]-SUMIF('Сводный отчет'!$B$7:$B$17,Таблица1[[#This Row],[Профиль / размер]],'Сводный отчет'!$X$7:$X$17))^2</f>
        <v>2.3278985906390162E-4</v>
      </c>
    </row>
    <row r="246" spans="1:18" ht="11.25" customHeight="1" x14ac:dyDescent="0.25">
      <c r="A246" s="62" t="s">
        <v>200</v>
      </c>
      <c r="B246" s="62" t="str">
        <f>LEFT(Таблица1[[#This Row],[Номер плавки]],7)</f>
        <v>2050257</v>
      </c>
      <c r="C246" s="62" t="s">
        <v>8</v>
      </c>
      <c r="D246" s="62" t="s">
        <v>62</v>
      </c>
      <c r="E246" s="63">
        <v>555</v>
      </c>
      <c r="F246" s="64">
        <f>(Таблица1[[#This Row],[Предел текучести, Н/мм²]]-SUMIF('Сводный отчет'!$B$7:$B$17,Таблица1[[#This Row],[Профиль / размер]],'Сводный отчет'!$F$7:$F$17))^2</f>
        <v>360.2552864282975</v>
      </c>
      <c r="G246" s="63">
        <v>651</v>
      </c>
      <c r="H246" s="64">
        <f>(Таблица1[[#This Row],[Временное сопротивление, Н/мм²]]-SUMIF('Сводный отчет'!$B$7:$B$17,Таблица1[[#This Row],[Профиль / размер]],'Сводный отчет'!$I$7:$I$17))^2</f>
        <v>543.52979623222097</v>
      </c>
      <c r="I246" s="65">
        <f>Таблица1[[#This Row],[Временное сопротивление, Н/мм²]]/Таблица1[[#This Row],[Предел текучести, Н/мм²]]</f>
        <v>1.172972972972973</v>
      </c>
      <c r="J246" s="66">
        <f>(Таблица1[[#This Row],[σв/σт]]-SUMIF('Сводный отчет'!$B$7:$B$17,Таблица1[[#This Row],[Профиль / размер]],'Сводный отчет'!$L$7:$L$17))^2</f>
        <v>3.6388481987508091E-6</v>
      </c>
      <c r="K246" s="63">
        <v>18.100000000000001</v>
      </c>
      <c r="L246" s="64">
        <f>(Таблица1[[#This Row],[Относительное удлинение, %]]-SUMIF('Сводный отчет'!$B$7:$B$17,Таблица1[[#This Row],[Профиль / размер]],'Сводный отчет'!$O$7:$O$17))^2</f>
        <v>3.875494040753543</v>
      </c>
      <c r="M246" s="63">
        <v>8.1</v>
      </c>
      <c r="N24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1.0677777777777813</v>
      </c>
      <c r="O246" s="67">
        <v>8.4</v>
      </c>
      <c r="P24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1.0677777777777813</v>
      </c>
      <c r="Q246" s="69">
        <v>9.7000000000000003E-2</v>
      </c>
      <c r="R246" s="70">
        <f>(Таблица1[[#This Row],[fr]]-SUMIF('Сводный отчет'!$B$7:$B$17,Таблица1[[#This Row],[Профиль / размер]],'Сводный отчет'!$X$7:$X$17))^2</f>
        <v>2.369184928873507E-4</v>
      </c>
    </row>
    <row r="247" spans="1:18" ht="11.25" customHeight="1" x14ac:dyDescent="0.25">
      <c r="A247" s="62" t="s">
        <v>201</v>
      </c>
      <c r="B247" s="62" t="str">
        <f>LEFT(Таблица1[[#This Row],[Номер плавки]],7)</f>
        <v>2050264</v>
      </c>
      <c r="C247" s="62" t="s">
        <v>8</v>
      </c>
      <c r="D247" s="62" t="s">
        <v>202</v>
      </c>
      <c r="E247" s="63">
        <v>531</v>
      </c>
      <c r="F247" s="64">
        <f>(Таблица1[[#This Row],[Предел текучести, Н/мм²]]-SUMIF('Сводный отчет'!$B$7:$B$17,Таблица1[[#This Row],[Профиль / размер]],'Сводный отчет'!$F$7:$F$17))^2</f>
        <v>151.95303254437914</v>
      </c>
      <c r="G247" s="63">
        <v>617</v>
      </c>
      <c r="H247" s="64">
        <f>(Таблица1[[#This Row],[Временное сопротивление, Н/мм²]]-SUMIF('Сводный отчет'!$B$7:$B$17,Таблица1[[#This Row],[Профиль / размер]],'Сводный отчет'!$I$7:$I$17))^2</f>
        <v>279.27551775147901</v>
      </c>
      <c r="I247" s="65">
        <f>Таблица1[[#This Row],[Временное сопротивление, Н/мм²]]/Таблица1[[#This Row],[Предел текучести, Н/мм²]]</f>
        <v>1.1619585687382297</v>
      </c>
      <c r="J247" s="66">
        <f>(Таблица1[[#This Row],[σв/σт]]-SUMIF('Сводный отчет'!$B$7:$B$17,Таблица1[[#This Row],[Профиль / размер]],'Сводный отчет'!$L$7:$L$17))^2</f>
        <v>1.9881974530290776E-5</v>
      </c>
      <c r="K247" s="63">
        <v>21.9</v>
      </c>
      <c r="L247" s="64">
        <f>(Таблица1[[#This Row],[Относительное удлинение, %]]-SUMIF('Сводный отчет'!$B$7:$B$17,Таблица1[[#This Row],[Профиль / размер]],'Сводный отчет'!$O$7:$O$17))^2</f>
        <v>1.5829994914940606</v>
      </c>
      <c r="M247" s="63">
        <v>9.4</v>
      </c>
      <c r="N24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1.7494914940830413E-3</v>
      </c>
      <c r="O247" s="67">
        <v>9.6999999999999993</v>
      </c>
      <c r="P24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1.3001571745560356E-3</v>
      </c>
      <c r="Q247" s="69">
        <v>0.09</v>
      </c>
      <c r="R247" s="70">
        <f>(Таблица1[[#This Row],[fr]]-SUMIF('Сводный отчет'!$B$7:$B$17,Таблица1[[#This Row],[Профиль / размер]],'Сводный отчет'!$X$7:$X$17))^2</f>
        <v>3.733915033284079E-5</v>
      </c>
    </row>
    <row r="248" spans="1:18" ht="11.25" customHeight="1" x14ac:dyDescent="0.25">
      <c r="A248" s="62" t="s">
        <v>201</v>
      </c>
      <c r="B248" s="62" t="str">
        <f>LEFT(Таблица1[[#This Row],[Номер плавки]],7)</f>
        <v>2050264</v>
      </c>
      <c r="C248" s="62" t="s">
        <v>8</v>
      </c>
      <c r="D248" s="62" t="s">
        <v>202</v>
      </c>
      <c r="E248" s="63">
        <v>541</v>
      </c>
      <c r="F248" s="64">
        <f>(Таблица1[[#This Row],[Предел текучести, Н/мм²]]-SUMIF('Сводный отчет'!$B$7:$B$17,Таблица1[[#This Row],[Профиль / размер]],'Сводный отчет'!$F$7:$F$17))^2</f>
        <v>5.4145710059172414</v>
      </c>
      <c r="G248" s="63">
        <v>636</v>
      </c>
      <c r="H248" s="64">
        <f>(Таблица1[[#This Row],[Временное сопротивление, Н/мм²]]-SUMIF('Сводный отчет'!$B$7:$B$17,Таблица1[[#This Row],[Профиль / размер]],'Сводный отчет'!$I$7:$I$17))^2</f>
        <v>5.2370562130177918</v>
      </c>
      <c r="I248" s="65">
        <f>Таблица1[[#This Row],[Временное сопротивление, Н/мм²]]/Таблица1[[#This Row],[Предел текучести, Н/мм²]]</f>
        <v>1.1756007393715342</v>
      </c>
      <c r="J248" s="66">
        <f>(Таблица1[[#This Row],[σв/σт]]-SUMIF('Сводный отчет'!$B$7:$B$17,Таблица1[[#This Row],[Профиль / размер]],'Сводный отчет'!$L$7:$L$17))^2</f>
        <v>8.4332077851793024E-5</v>
      </c>
      <c r="K248" s="63">
        <v>21.6</v>
      </c>
      <c r="L248" s="64">
        <f>(Таблица1[[#This Row],[Относительное удлинение, %]]-SUMIF('Сводный отчет'!$B$7:$B$17,Таблица1[[#This Row],[Профиль / размер]],'Сводный отчет'!$O$7:$O$17))^2</f>
        <v>0.91809564534022525</v>
      </c>
      <c r="M248" s="63">
        <v>7.4</v>
      </c>
      <c r="N24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3.8344417991863811</v>
      </c>
      <c r="O248" s="67">
        <v>7.7</v>
      </c>
      <c r="P24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3.8570693879437932</v>
      </c>
      <c r="Q248" s="69">
        <v>0.09</v>
      </c>
      <c r="R248" s="70">
        <f>(Таблица1[[#This Row],[fr]]-SUMIF('Сводный отчет'!$B$7:$B$17,Таблица1[[#This Row],[Профиль / размер]],'Сводный отчет'!$X$7:$X$17))^2</f>
        <v>3.733915033284079E-5</v>
      </c>
    </row>
    <row r="249" spans="1:18" ht="11.25" customHeight="1" x14ac:dyDescent="0.25">
      <c r="A249" s="62" t="s">
        <v>203</v>
      </c>
      <c r="B249" s="62" t="str">
        <f>LEFT(Таблица1[[#This Row],[Номер плавки]],7)</f>
        <v>2050264</v>
      </c>
      <c r="C249" s="62" t="s">
        <v>8</v>
      </c>
      <c r="D249" s="62" t="s">
        <v>202</v>
      </c>
      <c r="E249" s="63">
        <v>531</v>
      </c>
      <c r="F249" s="64">
        <f>(Таблица1[[#This Row],[Предел текучести, Н/мм²]]-SUMIF('Сводный отчет'!$B$7:$B$17,Таблица1[[#This Row],[Профиль / размер]],'Сводный отчет'!$F$7:$F$17))^2</f>
        <v>151.95303254437914</v>
      </c>
      <c r="G249" s="63">
        <v>615</v>
      </c>
      <c r="H249" s="64">
        <f>(Таблица1[[#This Row],[Временное сопротивление, Н/мм²]]-SUMIF('Сводный отчет'!$B$7:$B$17,Таблица1[[#This Row],[Профиль / размер]],'Сводный отчет'!$I$7:$I$17))^2</f>
        <v>350.12167159763283</v>
      </c>
      <c r="I249" s="65">
        <f>Таблица1[[#This Row],[Временное сопротивление, Н/мм²]]/Таблица1[[#This Row],[Предел текучести, Н/мм²]]</f>
        <v>1.1581920903954803</v>
      </c>
      <c r="J249" s="66">
        <f>(Таблица1[[#This Row],[σв/σт]]-SUMIF('Сводный отчет'!$B$7:$B$17,Таблица1[[#This Row],[Профиль / размер]],'Сводный отчет'!$L$7:$L$17))^2</f>
        <v>6.7657190743237184E-5</v>
      </c>
      <c r="K249" s="63">
        <v>20.6</v>
      </c>
      <c r="L249" s="64">
        <f>(Таблица1[[#This Row],[Относительное удлинение, %]]-SUMIF('Сводный отчет'!$B$7:$B$17,Таблица1[[#This Row],[Профиль / размер]],'Сводный отчет'!$O$7:$O$17))^2</f>
        <v>1.7494914940833386E-3</v>
      </c>
      <c r="M249" s="63">
        <v>7.3</v>
      </c>
      <c r="N24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4.2360764145709986</v>
      </c>
      <c r="O249" s="67">
        <v>7.6</v>
      </c>
      <c r="P24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4.2598578494822572</v>
      </c>
      <c r="Q249" s="69">
        <v>6.9000000000000006E-2</v>
      </c>
      <c r="R249" s="70">
        <f>(Таблица1[[#This Row],[fr]]-SUMIF('Сводный отчет'!$B$7:$B$17,Таблица1[[#This Row],[Профиль / размер]],'Сводный отчет'!$X$7:$X$17))^2</f>
        <v>2.2169491956360783E-4</v>
      </c>
    </row>
    <row r="250" spans="1:18" ht="11.25" customHeight="1" x14ac:dyDescent="0.25">
      <c r="A250" s="62" t="s">
        <v>204</v>
      </c>
      <c r="B250" s="62" t="str">
        <f>LEFT(Таблица1[[#This Row],[Номер плавки]],7)</f>
        <v>2050265</v>
      </c>
      <c r="C250" s="62" t="s">
        <v>8</v>
      </c>
      <c r="D250" s="62" t="s">
        <v>202</v>
      </c>
      <c r="E250" s="63">
        <v>570</v>
      </c>
      <c r="F250" s="64">
        <f>(Таблица1[[#This Row],[Предел текучести, Н/мм²]]-SUMIF('Сводный отчет'!$B$7:$B$17,Таблица1[[#This Row],[Профиль / размер]],'Сводный отчет'!$F$7:$F$17))^2</f>
        <v>711.45303254437772</v>
      </c>
      <c r="G250" s="63">
        <v>668</v>
      </c>
      <c r="H250" s="64">
        <f>(Таблица1[[#This Row],[Временное сопротивление, Н/мм²]]-SUMIF('Сводный отчет'!$B$7:$B$17,Таблица1[[#This Row],[Профиль / размер]],'Сводный отчет'!$I$7:$I$17))^2</f>
        <v>1175.6985946745567</v>
      </c>
      <c r="I250" s="65">
        <f>Таблица1[[#This Row],[Временное сопротивление, Н/мм²]]/Таблица1[[#This Row],[Предел текучести, Н/мм²]]</f>
        <v>1.1719298245614036</v>
      </c>
      <c r="J250" s="66">
        <f>(Таблица1[[#This Row],[σв/σт]]-SUMIF('Сводный отчет'!$B$7:$B$17,Таблица1[[#This Row],[Профиль / размер]],'Сводный отчет'!$L$7:$L$17))^2</f>
        <v>3.0385837618344291E-5</v>
      </c>
      <c r="K250" s="63">
        <v>21</v>
      </c>
      <c r="L250" s="64">
        <f>(Таблица1[[#This Row],[Относительное удлинение, %]]-SUMIF('Сводный отчет'!$B$7:$B$17,Таблица1[[#This Row],[Профиль / размер]],'Сводный отчет'!$O$7:$O$17))^2</f>
        <v>0.12828795303253909</v>
      </c>
      <c r="M250" s="63">
        <v>7.5</v>
      </c>
      <c r="N25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3.4528071838017675</v>
      </c>
      <c r="O250" s="67">
        <v>7.8</v>
      </c>
      <c r="P25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3.4742809264053327</v>
      </c>
      <c r="Q250" s="69">
        <v>8.6999999999999994E-2</v>
      </c>
      <c r="R250" s="70">
        <f>(Таблица1[[#This Row],[fr]]-SUMIF('Сводный отчет'!$B$7:$B$17,Таблица1[[#This Row],[Профиль / размер]],'Сводный отчет'!$X$7:$X$17))^2</f>
        <v>9.6756887943789653E-6</v>
      </c>
    </row>
    <row r="251" spans="1:18" ht="11.25" customHeight="1" x14ac:dyDescent="0.25">
      <c r="A251" s="62" t="s">
        <v>205</v>
      </c>
      <c r="B251" s="62" t="str">
        <f>LEFT(Таблица1[[#This Row],[Номер плавки]],7)</f>
        <v>2050264</v>
      </c>
      <c r="C251" s="62" t="s">
        <v>8</v>
      </c>
      <c r="D251" s="62" t="s">
        <v>202</v>
      </c>
      <c r="E251" s="63">
        <v>553</v>
      </c>
      <c r="F251" s="64">
        <f>(Таблица1[[#This Row],[Предел текучести, Н/мм²]]-SUMIF('Сводный отчет'!$B$7:$B$17,Таблица1[[#This Row],[Профиль / размер]],'Сводный отчет'!$F$7:$F$17))^2</f>
        <v>93.568417159762973</v>
      </c>
      <c r="G251" s="63">
        <v>641</v>
      </c>
      <c r="H251" s="64">
        <f>(Таблица1[[#This Row],[Временное сопротивление, Н/мм²]]-SUMIF('Сводный отчет'!$B$7:$B$17,Таблица1[[#This Row],[Профиль / размер]],'Сводный отчет'!$I$7:$I$17))^2</f>
        <v>53.121671597633267</v>
      </c>
      <c r="I251" s="65">
        <f>Таблица1[[#This Row],[Временное сопротивление, Н/мм²]]/Таблица1[[#This Row],[Предел текучести, Н/мм²]]</f>
        <v>1.1591320072332731</v>
      </c>
      <c r="J251" s="66">
        <f>(Таблица1[[#This Row],[σв/σт]]-SUMIF('Сводный отчет'!$B$7:$B$17,Таблица1[[#This Row],[Профиль / размер]],'Сводный отчет'!$L$7:$L$17))^2</f>
        <v>5.3078252137445758E-5</v>
      </c>
      <c r="K251" s="63">
        <v>21.6</v>
      </c>
      <c r="L251" s="64">
        <f>(Таблица1[[#This Row],[Относительное удлинение, %]]-SUMIF('Сводный отчет'!$B$7:$B$17,Таблица1[[#This Row],[Профиль / размер]],'Сводный отчет'!$O$7:$O$17))^2</f>
        <v>0.91809564534022525</v>
      </c>
      <c r="M251" s="63">
        <v>9.9</v>
      </c>
      <c r="N25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0.29357641457100853</v>
      </c>
      <c r="O251" s="67">
        <v>10.199999999999999</v>
      </c>
      <c r="P25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0.28735784948224591</v>
      </c>
      <c r="Q251" s="69">
        <v>0.08</v>
      </c>
      <c r="R251" s="70">
        <f>(Таблица1[[#This Row],[fr]]-SUMIF('Сводный отчет'!$B$7:$B$17,Таблица1[[#This Row],[Профиль / размер]],'Сводный отчет'!$X$7:$X$17))^2</f>
        <v>1.5127611871301382E-5</v>
      </c>
    </row>
    <row r="252" spans="1:18" ht="11.25" customHeight="1" x14ac:dyDescent="0.25">
      <c r="A252" s="62" t="s">
        <v>205</v>
      </c>
      <c r="B252" s="62" t="str">
        <f>LEFT(Таблица1[[#This Row],[Номер плавки]],7)</f>
        <v>2050264</v>
      </c>
      <c r="C252" s="62" t="s">
        <v>8</v>
      </c>
      <c r="D252" s="62" t="s">
        <v>202</v>
      </c>
      <c r="E252" s="63">
        <v>554</v>
      </c>
      <c r="F252" s="64">
        <f>(Таблица1[[#This Row],[Предел текучести, Н/мм²]]-SUMIF('Сводный отчет'!$B$7:$B$17,Таблица1[[#This Row],[Профиль / размер]],'Сводный отчет'!$F$7:$F$17))^2</f>
        <v>113.91457100591678</v>
      </c>
      <c r="G252" s="63">
        <v>642</v>
      </c>
      <c r="H252" s="64">
        <f>(Таблица1[[#This Row],[Временное сопротивление, Н/мм²]]-SUMIF('Сводный отчет'!$B$7:$B$17,Таблица1[[#This Row],[Профиль / размер]],'Сводный отчет'!$I$7:$I$17))^2</f>
        <v>68.698594674556361</v>
      </c>
      <c r="I252" s="65">
        <f>Таблица1[[#This Row],[Временное сопротивление, Н/мм²]]/Таблица1[[#This Row],[Предел текучести, Н/мм²]]</f>
        <v>1.1588447653429603</v>
      </c>
      <c r="J252" s="66">
        <f>(Таблица1[[#This Row],[σв/σт]]-SUMIF('Сводный отчет'!$B$7:$B$17,Таблица1[[#This Row],[Профиль / размер]],'Сводный отчет'!$L$7:$L$17))^2</f>
        <v>5.7346151448252894E-5</v>
      </c>
      <c r="K252" s="63">
        <v>20.100000000000001</v>
      </c>
      <c r="L252" s="64">
        <f>(Таблица1[[#This Row],[Относительное удлинение, %]]-SUMIF('Сводный отчет'!$B$7:$B$17,Таблица1[[#This Row],[Профиль / размер]],'Сводный отчет'!$O$7:$O$17))^2</f>
        <v>0.29357641457101236</v>
      </c>
      <c r="M252" s="63">
        <v>10.199999999999999</v>
      </c>
      <c r="N25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0.70867256841716197</v>
      </c>
      <c r="O252" s="67">
        <v>10.5</v>
      </c>
      <c r="P25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0.69899246486686095</v>
      </c>
      <c r="Q252" s="69">
        <v>8.5999999999999993E-2</v>
      </c>
      <c r="R252" s="70">
        <f>(Таблица1[[#This Row],[fr]]-SUMIF('Сводный отчет'!$B$7:$B$17,Таблица1[[#This Row],[Профиль / размер]],'Сводный отчет'!$X$7:$X$17))^2</f>
        <v>4.4545349482250291E-6</v>
      </c>
    </row>
    <row r="253" spans="1:18" ht="11.25" customHeight="1" x14ac:dyDescent="0.25">
      <c r="A253" s="62" t="s">
        <v>206</v>
      </c>
      <c r="B253" s="62" t="str">
        <f>LEFT(Таблица1[[#This Row],[Номер плавки]],7)</f>
        <v>2050264</v>
      </c>
      <c r="C253" s="62" t="s">
        <v>8</v>
      </c>
      <c r="D253" s="62" t="s">
        <v>202</v>
      </c>
      <c r="E253" s="63">
        <v>538</v>
      </c>
      <c r="F253" s="64">
        <f>(Таблица1[[#This Row],[Предел текучести, Н/мм²]]-SUMIF('Сводный отчет'!$B$7:$B$17,Таблица1[[#This Row],[Профиль / размер]],'Сводный отчет'!$F$7:$F$17))^2</f>
        <v>28.376109467455809</v>
      </c>
      <c r="G253" s="63">
        <v>629</v>
      </c>
      <c r="H253" s="64">
        <f>(Таблица1[[#This Row],[Временное сопротивление, Н/мм²]]-SUMIF('Сводный отчет'!$B$7:$B$17,Таблица1[[#This Row],[Профиль / размер]],'Сводный отчет'!$I$7:$I$17))^2</f>
        <v>22.19859467455613</v>
      </c>
      <c r="I253" s="65">
        <f>Таблица1[[#This Row],[Временное сопротивление, Н/мм²]]/Таблица1[[#This Row],[Предел текучести, Н/мм²]]</f>
        <v>1.1691449814126393</v>
      </c>
      <c r="J253" s="66">
        <f>(Таблица1[[#This Row],[σв/σт]]-SUMIF('Сводный отчет'!$B$7:$B$17,Таблица1[[#This Row],[Профиль / размер]],'Сводный отчет'!$L$7:$L$17))^2</f>
        <v>7.4392120291922174E-6</v>
      </c>
      <c r="K253" s="63">
        <v>22.6</v>
      </c>
      <c r="L253" s="64">
        <f>(Таблица1[[#This Row],[Относительное удлинение, %]]-SUMIF('Сводный отчет'!$B$7:$B$17,Таблица1[[#This Row],[Профиль / размер]],'Сводный отчет'!$O$7:$O$17))^2</f>
        <v>3.8344417991863673</v>
      </c>
      <c r="M253" s="63">
        <v>10.1</v>
      </c>
      <c r="N25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0.55030718380177768</v>
      </c>
      <c r="O253" s="67">
        <v>10.4</v>
      </c>
      <c r="P25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0.54178092640532338</v>
      </c>
      <c r="Q253" s="69">
        <v>7.3999999999999996E-2</v>
      </c>
      <c r="R253" s="70">
        <f>(Таблица1[[#This Row],[fr]]-SUMIF('Сводный отчет'!$B$7:$B$17,Таблица1[[#This Row],[Профиль / размер]],'Сводный отчет'!$X$7:$X$17))^2</f>
        <v>9.7800688794377809E-5</v>
      </c>
    </row>
    <row r="254" spans="1:18" ht="11.25" customHeight="1" x14ac:dyDescent="0.25">
      <c r="A254" s="62" t="s">
        <v>206</v>
      </c>
      <c r="B254" s="62" t="str">
        <f>LEFT(Таблица1[[#This Row],[Номер плавки]],7)</f>
        <v>2050264</v>
      </c>
      <c r="C254" s="62" t="s">
        <v>8</v>
      </c>
      <c r="D254" s="62" t="s">
        <v>202</v>
      </c>
      <c r="E254" s="63">
        <v>541</v>
      </c>
      <c r="F254" s="64">
        <f>(Таблица1[[#This Row],[Предел текучести, Н/мм²]]-SUMIF('Сводный отчет'!$B$7:$B$17,Таблица1[[#This Row],[Профиль / размер]],'Сводный отчет'!$F$7:$F$17))^2</f>
        <v>5.4145710059172414</v>
      </c>
      <c r="G254" s="63">
        <v>630</v>
      </c>
      <c r="H254" s="64">
        <f>(Таблица1[[#This Row],[Временное сопротивление, Н/мм²]]-SUMIF('Сводный отчет'!$B$7:$B$17,Таблица1[[#This Row],[Профиль / размер]],'Сводный отчет'!$I$7:$I$17))^2</f>
        <v>13.775517751479224</v>
      </c>
      <c r="I254" s="65">
        <f>Таблица1[[#This Row],[Временное сопротивление, Н/мм²]]/Таблица1[[#This Row],[Предел текучести, Н/мм²]]</f>
        <v>1.1645101663585953</v>
      </c>
      <c r="J254" s="66">
        <f>(Таблица1[[#This Row],[σв/σт]]-SUMIF('Сводный отчет'!$B$7:$B$17,Таблица1[[#This Row],[Профиль / размер]],'Сводный отчет'!$L$7:$L$17))^2</f>
        <v>3.6378816386890452E-6</v>
      </c>
      <c r="K254" s="63">
        <v>23.1</v>
      </c>
      <c r="L254" s="64">
        <f>(Таблица1[[#This Row],[Относительное удлинение, %]]-SUMIF('Сводный отчет'!$B$7:$B$17,Таблица1[[#This Row],[Профиль / размер]],'Сводный отчет'!$O$7:$O$17))^2</f>
        <v>6.0426148761094378</v>
      </c>
      <c r="M254" s="63">
        <v>9.6999999999999993</v>
      </c>
      <c r="N25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0.1168456453402376</v>
      </c>
      <c r="O254" s="67">
        <v>10</v>
      </c>
      <c r="P25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0.11293477255917042</v>
      </c>
      <c r="Q254" s="69">
        <v>6.6000000000000003E-2</v>
      </c>
      <c r="R254" s="70">
        <f>(Таблица1[[#This Row],[fr]]-SUMIF('Сводный отчет'!$B$7:$B$17,Таблица1[[#This Row],[Профиль / размер]],'Сводный отчет'!$X$7:$X$17))^2</f>
        <v>3.2003145802514605E-4</v>
      </c>
    </row>
    <row r="255" spans="1:18" ht="11.25" customHeight="1" x14ac:dyDescent="0.25">
      <c r="A255" s="62" t="s">
        <v>207</v>
      </c>
      <c r="B255" s="62" t="str">
        <f>LEFT(Таблица1[[#This Row],[Номер плавки]],7)</f>
        <v>2050264</v>
      </c>
      <c r="C255" s="62" t="s">
        <v>8</v>
      </c>
      <c r="D255" s="62" t="s">
        <v>202</v>
      </c>
      <c r="E255" s="63">
        <v>548</v>
      </c>
      <c r="F255" s="64">
        <f>(Таблица1[[#This Row],[Предел текучести, Н/мм²]]-SUMIF('Сводный отчет'!$B$7:$B$17,Таблица1[[#This Row],[Профиль / размер]],'Сводный отчет'!$F$7:$F$17))^2</f>
        <v>21.83764792899392</v>
      </c>
      <c r="G255" s="63">
        <v>643</v>
      </c>
      <c r="H255" s="64">
        <f>(Таблица1[[#This Row],[Временное сопротивление, Н/мм²]]-SUMIF('Сводный отчет'!$B$7:$B$17,Таблица1[[#This Row],[Профиль / размер]],'Сводный отчет'!$I$7:$I$17))^2</f>
        <v>86.275517751479455</v>
      </c>
      <c r="I255" s="65">
        <f>Таблица1[[#This Row],[Временное сопротивление, Н/мм²]]/Таблица1[[#This Row],[Предел текучести, Н/мм²]]</f>
        <v>1.1733576642335766</v>
      </c>
      <c r="J255" s="66">
        <f>(Таблица1[[#This Row],[σв/σт]]-SUMIF('Сводный отчет'!$B$7:$B$17,Таблица1[[#This Row],[Профиль / размер]],'Сводный отчет'!$L$7:$L$17))^2</f>
        <v>4.8166025067127633E-5</v>
      </c>
      <c r="K255" s="63">
        <v>20.8</v>
      </c>
      <c r="L255" s="64">
        <f>(Таблица1[[#This Row],[Относительное удлинение, %]]-SUMIF('Сводный отчет'!$B$7:$B$17,Таблица1[[#This Row],[Профиль / размер]],'Сводный отчет'!$O$7:$O$17))^2</f>
        <v>2.5018722263311501E-2</v>
      </c>
      <c r="M255" s="63">
        <v>9</v>
      </c>
      <c r="N25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0.12828795303254292</v>
      </c>
      <c r="O255" s="67">
        <v>9.3000000000000007</v>
      </c>
      <c r="P25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0.13245400332840312</v>
      </c>
      <c r="Q255" s="69">
        <v>6.9000000000000006E-2</v>
      </c>
      <c r="R255" s="70">
        <f>(Таблица1[[#This Row],[fr]]-SUMIF('Сводный отчет'!$B$7:$B$17,Таблица1[[#This Row],[Профиль / размер]],'Сводный отчет'!$X$7:$X$17))^2</f>
        <v>2.2169491956360783E-4</v>
      </c>
    </row>
    <row r="256" spans="1:18" ht="11.25" customHeight="1" x14ac:dyDescent="0.25">
      <c r="A256" s="62" t="s">
        <v>208</v>
      </c>
      <c r="B256" s="62" t="str">
        <f>LEFT(Таблица1[[#This Row],[Номер плавки]],7)</f>
        <v>2050264</v>
      </c>
      <c r="C256" s="62" t="s">
        <v>8</v>
      </c>
      <c r="D256" s="62" t="s">
        <v>202</v>
      </c>
      <c r="E256" s="63">
        <v>543</v>
      </c>
      <c r="F256" s="64">
        <f>(Таблица1[[#This Row],[Предел текучести, Н/мм²]]-SUMIF('Сводный отчет'!$B$7:$B$17,Таблица1[[#This Row],[Профиль / размер]],'Сводный отчет'!$F$7:$F$17))^2</f>
        <v>0.10687869822486351</v>
      </c>
      <c r="G256" s="63">
        <v>637</v>
      </c>
      <c r="H256" s="64">
        <f>(Таблица1[[#This Row],[Временное сопротивление, Н/мм²]]-SUMIF('Сводный отчет'!$B$7:$B$17,Таблица1[[#This Row],[Профиль / размер]],'Сводный отчет'!$I$7:$I$17))^2</f>
        <v>10.813979289940885</v>
      </c>
      <c r="I256" s="65">
        <f>Таблица1[[#This Row],[Временное сопротивление, Н/мм²]]/Таблица1[[#This Row],[Предел текучести, Н/мм²]]</f>
        <v>1.1731123388581952</v>
      </c>
      <c r="J256" s="66">
        <f>(Таблица1[[#This Row],[σв/σт]]-SUMIF('Сводный отчет'!$B$7:$B$17,Таблица1[[#This Row],[Профиль / размер]],'Сводный отчет'!$L$7:$L$17))^2</f>
        <v>4.4821007672863074E-5</v>
      </c>
      <c r="K256" s="63">
        <v>19.899999999999999</v>
      </c>
      <c r="L256" s="64">
        <f>(Таблица1[[#This Row],[Относительное удлинение, %]]-SUMIF('Сводный отчет'!$B$7:$B$17,Таблица1[[#This Row],[Профиль / размер]],'Сводный отчет'!$O$7:$O$17))^2</f>
        <v>0.55030718380178822</v>
      </c>
      <c r="M256" s="63">
        <v>9</v>
      </c>
      <c r="N25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0.12828795303254292</v>
      </c>
      <c r="O256" s="67">
        <v>9.3000000000000007</v>
      </c>
      <c r="P25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0.13245400332840312</v>
      </c>
      <c r="Q256" s="69">
        <v>8.7999999999999995E-2</v>
      </c>
      <c r="R256" s="70">
        <f>(Таблица1[[#This Row],[fr]]-SUMIF('Сводный отчет'!$B$7:$B$17,Таблица1[[#This Row],[Профиль / размер]],'Сводный отчет'!$X$7:$X$17))^2</f>
        <v>1.6896842640532903E-5</v>
      </c>
    </row>
    <row r="257" spans="1:18" ht="11.25" customHeight="1" x14ac:dyDescent="0.25">
      <c r="A257" s="62" t="s">
        <v>209</v>
      </c>
      <c r="B257" s="62" t="str">
        <f>LEFT(Таблица1[[#This Row],[Номер плавки]],7)</f>
        <v>2050264</v>
      </c>
      <c r="C257" s="62" t="s">
        <v>8</v>
      </c>
      <c r="D257" s="62" t="s">
        <v>202</v>
      </c>
      <c r="E257" s="63">
        <v>549</v>
      </c>
      <c r="F257" s="64">
        <f>(Таблица1[[#This Row],[Предел текучести, Н/мм²]]-SUMIF('Сводный отчет'!$B$7:$B$17,Таблица1[[#This Row],[Профиль / размер]],'Сводный отчет'!$F$7:$F$17))^2</f>
        <v>32.183801775147728</v>
      </c>
      <c r="G257" s="63">
        <v>640</v>
      </c>
      <c r="H257" s="64">
        <f>(Таблица1[[#This Row],[Временное сопротивление, Н/мм²]]-SUMIF('Сводный отчет'!$B$7:$B$17,Таблица1[[#This Row],[Профиль / размер]],'Сводный отчет'!$I$7:$I$17))^2</f>
        <v>39.544748520710172</v>
      </c>
      <c r="I257" s="65">
        <f>Таблица1[[#This Row],[Временное сопротивление, Н/мм²]]/Таблица1[[#This Row],[Предел текучести, Н/мм²]]</f>
        <v>1.1657559198542806</v>
      </c>
      <c r="J257" s="66">
        <f>(Таблица1[[#This Row],[σв/σт]]-SUMIF('Сводный отчет'!$B$7:$B$17,Таблица1[[#This Row],[Профиль / размер]],'Сводный отчет'!$L$7:$L$17))^2</f>
        <v>4.376744214409028E-7</v>
      </c>
      <c r="K257" s="63">
        <v>18.8</v>
      </c>
      <c r="L257" s="64">
        <f>(Таблица1[[#This Row],[Относительное удлинение, %]]-SUMIF('Сводный отчет'!$B$7:$B$17,Таблица1[[#This Row],[Профиль / размер]],'Сводный отчет'!$O$7:$O$17))^2</f>
        <v>3.3923264145710306</v>
      </c>
      <c r="M257" s="63">
        <v>9.5</v>
      </c>
      <c r="N25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2.0114876109468036E-2</v>
      </c>
      <c r="O257" s="67">
        <v>9.8000000000000007</v>
      </c>
      <c r="P25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1.8511695636094391E-2</v>
      </c>
      <c r="Q257" s="69">
        <v>9.1999999999999998E-2</v>
      </c>
      <c r="R257" s="70">
        <f>(Таблица1[[#This Row],[fr]]-SUMIF('Сводный отчет'!$B$7:$B$17,Таблица1[[#This Row],[Профиль / размер]],'Сводный отчет'!$X$7:$X$17))^2</f>
        <v>6.5781458025148692E-5</v>
      </c>
    </row>
    <row r="258" spans="1:18" ht="11.25" customHeight="1" x14ac:dyDescent="0.25">
      <c r="A258" s="62" t="s">
        <v>210</v>
      </c>
      <c r="B258" s="62" t="str">
        <f>LEFT(Таблица1[[#This Row],[Номер плавки]],7)</f>
        <v>2050264</v>
      </c>
      <c r="C258" s="62" t="s">
        <v>8</v>
      </c>
      <c r="D258" s="62" t="s">
        <v>202</v>
      </c>
      <c r="E258" s="63">
        <v>547</v>
      </c>
      <c r="F258" s="64">
        <f>(Таблица1[[#This Row],[Предел текучести, Н/мм²]]-SUMIF('Сводный отчет'!$B$7:$B$17,Таблица1[[#This Row],[Профиль / размер]],'Сводный отчет'!$F$7:$F$17))^2</f>
        <v>13.491494082840108</v>
      </c>
      <c r="G258" s="63">
        <v>638</v>
      </c>
      <c r="H258" s="64">
        <f>(Таблица1[[#This Row],[Временное сопротивление, Н/мм²]]-SUMIF('Сводный отчет'!$B$7:$B$17,Таблица1[[#This Row],[Профиль / размер]],'Сводный отчет'!$I$7:$I$17))^2</f>
        <v>18.39090236686398</v>
      </c>
      <c r="I258" s="65">
        <f>Таблица1[[#This Row],[Временное сопротивление, Н/мм²]]/Таблица1[[#This Row],[Предел текучести, Н/мм²]]</f>
        <v>1.16636197440585</v>
      </c>
      <c r="J258" s="66">
        <f>(Таблица1[[#This Row],[σв/σт]]-SUMIF('Сводный отчет'!$B$7:$B$17,Таблица1[[#This Row],[Профиль / размер]],'Сводный отчет'!$L$7:$L$17))^2</f>
        <v>3.0819278018196944E-9</v>
      </c>
      <c r="K258" s="63">
        <v>19.5</v>
      </c>
      <c r="L258" s="64">
        <f>(Таблица1[[#This Row],[Относительное удлинение, %]]-SUMIF('Сводный отчет'!$B$7:$B$17,Таблица1[[#This Row],[Профиль / размер]],'Сводный отчет'!$O$7:$O$17))^2</f>
        <v>1.3037687222633305</v>
      </c>
      <c r="M258" s="63">
        <v>9.6999999999999993</v>
      </c>
      <c r="N25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0.1168456453402376</v>
      </c>
      <c r="O258" s="67">
        <v>10</v>
      </c>
      <c r="P25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0.11293477255917042</v>
      </c>
      <c r="Q258" s="69">
        <v>8.4000000000000005E-2</v>
      </c>
      <c r="R258" s="70">
        <f>(Таблица1[[#This Row],[fr]]-SUMIF('Сводный отчет'!$B$7:$B$17,Таблица1[[#This Row],[Профиль / размер]],'Сводный отчет'!$X$7:$X$17))^2</f>
        <v>1.2227255917171707E-8</v>
      </c>
    </row>
    <row r="259" spans="1:18" ht="11.25" customHeight="1" x14ac:dyDescent="0.25">
      <c r="A259" s="62" t="s">
        <v>210</v>
      </c>
      <c r="B259" s="62" t="str">
        <f>LEFT(Таблица1[[#This Row],[Номер плавки]],7)</f>
        <v>2050264</v>
      </c>
      <c r="C259" s="62" t="s">
        <v>8</v>
      </c>
      <c r="D259" s="62" t="s">
        <v>202</v>
      </c>
      <c r="E259" s="63">
        <v>542</v>
      </c>
      <c r="F259" s="64">
        <f>(Таблица1[[#This Row],[Предел текучести, Н/мм²]]-SUMIF('Сводный отчет'!$B$7:$B$17,Таблица1[[#This Row],[Профиль / размер]],'Сводный отчет'!$F$7:$F$17))^2</f>
        <v>1.7607248520710523</v>
      </c>
      <c r="G259" s="63">
        <v>636</v>
      </c>
      <c r="H259" s="64">
        <f>(Таблица1[[#This Row],[Временное сопротивление, Н/мм²]]-SUMIF('Сводный отчет'!$B$7:$B$17,Таблица1[[#This Row],[Профиль / размер]],'Сводный отчет'!$I$7:$I$17))^2</f>
        <v>5.2370562130177918</v>
      </c>
      <c r="I259" s="65">
        <f>Таблица1[[#This Row],[Временное сопротивление, Н/мм²]]/Таблица1[[#This Row],[Предел текучести, Н/мм²]]</f>
        <v>1.1734317343173433</v>
      </c>
      <c r="J259" s="66">
        <f>(Таблица1[[#This Row],[σв/σт]]-SUMIF('Сводный отчет'!$B$7:$B$17,Таблица1[[#This Row],[Профиль / размер]],'Сводный отчет'!$L$7:$L$17))^2</f>
        <v>4.9199630089346883E-5</v>
      </c>
      <c r="K259" s="63">
        <v>19.3</v>
      </c>
      <c r="L259" s="64">
        <f>(Таблица1[[#This Row],[Относительное удлинение, %]]-SUMIF('Сводный отчет'!$B$7:$B$17,Таблица1[[#This Row],[Профиль / размер]],'Сводный отчет'!$O$7:$O$17))^2</f>
        <v>1.8004994914941008</v>
      </c>
      <c r="M259" s="63">
        <v>9.8000000000000007</v>
      </c>
      <c r="N25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0.19521102995562373</v>
      </c>
      <c r="O259" s="67">
        <v>10.1</v>
      </c>
      <c r="P25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0.19014631102070823</v>
      </c>
      <c r="Q259" s="69">
        <v>8.8999999999999996E-2</v>
      </c>
      <c r="R259" s="70">
        <f>(Таблица1[[#This Row],[fr]]-SUMIF('Сводный отчет'!$B$7:$B$17,Таблица1[[#This Row],[Профиль / размер]],'Сводный отчет'!$X$7:$X$17))^2</f>
        <v>2.6117996486686844E-5</v>
      </c>
    </row>
    <row r="260" spans="1:18" ht="11.25" customHeight="1" x14ac:dyDescent="0.25">
      <c r="A260" s="62" t="s">
        <v>211</v>
      </c>
      <c r="B260" s="62" t="str">
        <f>LEFT(Таблица1[[#This Row],[Номер плавки]],7)</f>
        <v>2050267</v>
      </c>
      <c r="C260" s="62" t="s">
        <v>8</v>
      </c>
      <c r="D260" s="62" t="s">
        <v>202</v>
      </c>
      <c r="E260" s="63">
        <v>544</v>
      </c>
      <c r="F260" s="64">
        <f>(Таблица1[[#This Row],[Предел текучести, Н/мм²]]-SUMIF('Сводный отчет'!$B$7:$B$17,Таблица1[[#This Row],[Профиль / размер]],'Сводный отчет'!$F$7:$F$17))^2</f>
        <v>0.45303254437867468</v>
      </c>
      <c r="G260" s="63">
        <v>639</v>
      </c>
      <c r="H260" s="64">
        <f>(Таблица1[[#This Row],[Временное сопротивление, Н/мм²]]-SUMIF('Сводный отчет'!$B$7:$B$17,Таблица1[[#This Row],[Профиль / размер]],'Сводный отчет'!$I$7:$I$17))^2</f>
        <v>27.967825443787074</v>
      </c>
      <c r="I260" s="65">
        <f>Таблица1[[#This Row],[Временное сопротивление, Н/мм²]]/Таблица1[[#This Row],[Предел текучести, Н/мм²]]</f>
        <v>1.1746323529411764</v>
      </c>
      <c r="J260" s="66">
        <f>(Таблица1[[#This Row],[σв/σт]]-SUMIF('Сводный отчет'!$B$7:$B$17,Таблица1[[#This Row],[Профиль / размер]],'Сводный отчет'!$L$7:$L$17))^2</f>
        <v>6.7483981042975539E-5</v>
      </c>
      <c r="K260" s="63">
        <v>19.3</v>
      </c>
      <c r="L260" s="64">
        <f>(Таблица1[[#This Row],[Относительное удлинение, %]]-SUMIF('Сводный отчет'!$B$7:$B$17,Таблица1[[#This Row],[Профиль / размер]],'Сводный отчет'!$O$7:$O$17))^2</f>
        <v>1.8004994914941008</v>
      </c>
      <c r="M260" s="63">
        <v>9.4</v>
      </c>
      <c r="N26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1.7494914940830413E-3</v>
      </c>
      <c r="O260" s="67">
        <v>9.6999999999999993</v>
      </c>
      <c r="P26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1.3001571745560356E-3</v>
      </c>
      <c r="Q260" s="69">
        <v>8.5999999999999993E-2</v>
      </c>
      <c r="R260" s="70">
        <f>(Таблица1[[#This Row],[fr]]-SUMIF('Сводный отчет'!$B$7:$B$17,Таблица1[[#This Row],[Профиль / размер]],'Сводный отчет'!$X$7:$X$17))^2</f>
        <v>4.4545349482250291E-6</v>
      </c>
    </row>
    <row r="261" spans="1:18" ht="11.25" customHeight="1" x14ac:dyDescent="0.25">
      <c r="A261" s="62" t="s">
        <v>212</v>
      </c>
      <c r="B261" s="62" t="str">
        <f>LEFT(Таблица1[[#This Row],[Номер плавки]],7)</f>
        <v>2050267</v>
      </c>
      <c r="C261" s="62" t="s">
        <v>8</v>
      </c>
      <c r="D261" s="62" t="s">
        <v>202</v>
      </c>
      <c r="E261" s="63">
        <v>557</v>
      </c>
      <c r="F261" s="64">
        <f>(Таблица1[[#This Row],[Предел текучести, Н/мм²]]-SUMIF('Сводный отчет'!$B$7:$B$17,Таблица1[[#This Row],[Профиль / размер]],'Сводный отчет'!$F$7:$F$17))^2</f>
        <v>186.95303254437823</v>
      </c>
      <c r="G261" s="63">
        <v>653</v>
      </c>
      <c r="H261" s="64">
        <f>(Таблица1[[#This Row],[Временное сопротивление, Н/мм²]]-SUMIF('Сводный отчет'!$B$7:$B$17,Таблица1[[#This Row],[Профиль / размер]],'Сводный отчет'!$I$7:$I$17))^2</f>
        <v>372.04474852071041</v>
      </c>
      <c r="I261" s="65">
        <f>Таблица1[[#This Row],[Временное сопротивление, Н/мм²]]/Таблица1[[#This Row],[Предел текучести, Н/мм²]]</f>
        <v>1.1723518850987433</v>
      </c>
      <c r="J261" s="66">
        <f>(Таблица1[[#This Row],[σв/σт]]-SUMIF('Сводный отчет'!$B$7:$B$17,Таблица1[[#This Row],[Профиль / размер]],'Сводный отчет'!$L$7:$L$17))^2</f>
        <v>3.5217050895406147E-5</v>
      </c>
      <c r="K261" s="63">
        <v>19.899999999999999</v>
      </c>
      <c r="L261" s="64">
        <f>(Таблица1[[#This Row],[Относительное удлинение, %]]-SUMIF('Сводный отчет'!$B$7:$B$17,Таблица1[[#This Row],[Профиль / размер]],'Сводный отчет'!$O$7:$O$17))^2</f>
        <v>0.55030718380178822</v>
      </c>
      <c r="M261" s="63">
        <v>9.8000000000000007</v>
      </c>
      <c r="N26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0.19521102995562373</v>
      </c>
      <c r="O261" s="67">
        <v>10.1</v>
      </c>
      <c r="P26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0.19014631102070823</v>
      </c>
      <c r="Q261" s="69">
        <v>7.3999999999999996E-2</v>
      </c>
      <c r="R261" s="70">
        <f>(Таблица1[[#This Row],[fr]]-SUMIF('Сводный отчет'!$B$7:$B$17,Таблица1[[#This Row],[Профиль / размер]],'Сводный отчет'!$X$7:$X$17))^2</f>
        <v>9.7800688794377809E-5</v>
      </c>
    </row>
    <row r="262" spans="1:18" ht="11.25" customHeight="1" x14ac:dyDescent="0.25">
      <c r="A262" s="62" t="s">
        <v>213</v>
      </c>
      <c r="B262" s="62" t="str">
        <f>LEFT(Таблица1[[#This Row],[Номер плавки]],7)</f>
        <v>2050268</v>
      </c>
      <c r="C262" s="62" t="s">
        <v>8</v>
      </c>
      <c r="D262" s="62" t="s">
        <v>202</v>
      </c>
      <c r="E262" s="63">
        <v>573</v>
      </c>
      <c r="F262" s="64">
        <f>(Таблица1[[#This Row],[Предел текучести, Н/мм²]]-SUMIF('Сводный отчет'!$B$7:$B$17,Таблица1[[#This Row],[Профиль / размер]],'Сводный отчет'!$F$7:$F$17))^2</f>
        <v>880.49149408283915</v>
      </c>
      <c r="G262" s="63">
        <v>662</v>
      </c>
      <c r="H262" s="64">
        <f>(Таблица1[[#This Row],[Временное сопротивление, Н/мм²]]-SUMIF('Сводный отчет'!$B$7:$B$17,Таблица1[[#This Row],[Профиль / размер]],'Сводный отчет'!$I$7:$I$17))^2</f>
        <v>800.23705621301826</v>
      </c>
      <c r="I262" s="65">
        <f>Таблица1[[#This Row],[Временное сопротивление, Н/мм²]]/Таблица1[[#This Row],[Предел текучести, Н/мм²]]</f>
        <v>1.1553228621291449</v>
      </c>
      <c r="J262" s="66">
        <f>(Таблица1[[#This Row],[σв/σт]]-SUMIF('Сводный отчет'!$B$7:$B$17,Таблица1[[#This Row],[Профиль / размер]],'Сводный отчет'!$L$7:$L$17))^2</f>
        <v>1.2309075692247261E-4</v>
      </c>
      <c r="K262" s="63">
        <v>19.100000000000001</v>
      </c>
      <c r="L262" s="64">
        <f>(Таблица1[[#This Row],[Относительное удлинение, %]]-SUMIF('Сводный отчет'!$B$7:$B$17,Таблица1[[#This Row],[Профиль / размер]],'Сводный отчет'!$O$7:$O$17))^2</f>
        <v>2.3772302607248705</v>
      </c>
      <c r="M262" s="63">
        <v>9.3000000000000007</v>
      </c>
      <c r="N26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3.3841068786979035E-3</v>
      </c>
      <c r="O262" s="67">
        <v>9.6</v>
      </c>
      <c r="P26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4.088618713018021E-3</v>
      </c>
      <c r="Q262" s="69">
        <v>8.2000000000000003E-2</v>
      </c>
      <c r="R262" s="70">
        <f>(Таблица1[[#This Row],[fr]]-SUMIF('Сводный отчет'!$B$7:$B$17,Таблица1[[#This Row],[Профиль / размер]],'Сводный отчет'!$X$7:$X$17))^2</f>
        <v>3.5699195636092702E-6</v>
      </c>
    </row>
    <row r="263" spans="1:18" ht="11.25" customHeight="1" x14ac:dyDescent="0.25">
      <c r="A263" s="62" t="s">
        <v>214</v>
      </c>
      <c r="B263" s="62" t="str">
        <f>LEFT(Таблица1[[#This Row],[Номер плавки]],7)</f>
        <v>2050269</v>
      </c>
      <c r="C263" s="62" t="s">
        <v>8</v>
      </c>
      <c r="D263" s="62" t="s">
        <v>202</v>
      </c>
      <c r="E263" s="63">
        <v>564</v>
      </c>
      <c r="F263" s="64">
        <f>(Таблица1[[#This Row],[Предел текучести, Н/мм²]]-SUMIF('Сводный отчет'!$B$7:$B$17,Таблица1[[#This Row],[Профиль / размер]],'Сводный отчет'!$F$7:$F$17))^2</f>
        <v>427.37610946745491</v>
      </c>
      <c r="G263" s="63">
        <v>652</v>
      </c>
      <c r="H263" s="64">
        <f>(Таблица1[[#This Row],[Временное сопротивление, Н/мм²]]-SUMIF('Сводный отчет'!$B$7:$B$17,Таблица1[[#This Row],[Профиль / размер]],'Сводный отчет'!$I$7:$I$17))^2</f>
        <v>334.46782544378732</v>
      </c>
      <c r="I263" s="65">
        <f>Таблица1[[#This Row],[Временное сопротивление, Н/мм²]]/Таблица1[[#This Row],[Предел текучести, Н/мм²]]</f>
        <v>1.1560283687943262</v>
      </c>
      <c r="J263" s="66">
        <f>(Таблица1[[#This Row],[σв/σт]]-SUMIF('Сводный отчет'!$B$7:$B$17,Таблица1[[#This Row],[Профиль / размер]],'Сводный отчет'!$L$7:$L$17))^2</f>
        <v>1.0793382943442101E-4</v>
      </c>
      <c r="K263" s="63">
        <v>19.5</v>
      </c>
      <c r="L263" s="64">
        <f>(Таблица1[[#This Row],[Относительное удлинение, %]]-SUMIF('Сводный отчет'!$B$7:$B$17,Таблица1[[#This Row],[Профиль / размер]],'Сводный отчет'!$O$7:$O$17))^2</f>
        <v>1.3037687222633305</v>
      </c>
      <c r="M263" s="63">
        <v>9.6</v>
      </c>
      <c r="N26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5.8480260724852892E-2</v>
      </c>
      <c r="O263" s="67">
        <v>9.9</v>
      </c>
      <c r="P26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5.5723234097632475E-2</v>
      </c>
      <c r="Q263" s="69">
        <v>6.7000000000000004E-2</v>
      </c>
      <c r="R263" s="70">
        <f>(Таблица1[[#This Row],[fr]]-SUMIF('Сводный отчет'!$B$7:$B$17,Таблица1[[#This Row],[Профиль / размер]],'Сводный отчет'!$X$7:$X$17))^2</f>
        <v>2.8525261187129999E-4</v>
      </c>
    </row>
    <row r="264" spans="1:18" ht="11.25" customHeight="1" x14ac:dyDescent="0.25">
      <c r="A264" s="62" t="s">
        <v>215</v>
      </c>
      <c r="B264" s="62" t="str">
        <f>LEFT(Таблица1[[#This Row],[Номер плавки]],7)</f>
        <v>2050269</v>
      </c>
      <c r="C264" s="62" t="s">
        <v>8</v>
      </c>
      <c r="D264" s="62" t="s">
        <v>202</v>
      </c>
      <c r="E264" s="63">
        <v>551</v>
      </c>
      <c r="F264" s="64">
        <f>(Таблица1[[#This Row],[Предел текучести, Н/мм²]]-SUMIF('Сводный отчет'!$B$7:$B$17,Таблица1[[#This Row],[Профиль / размер]],'Сводный отчет'!$F$7:$F$17))^2</f>
        <v>58.87610946745535</v>
      </c>
      <c r="G264" s="63">
        <v>637</v>
      </c>
      <c r="H264" s="64">
        <f>(Таблица1[[#This Row],[Временное сопротивление, Н/мм²]]-SUMIF('Сводный отчет'!$B$7:$B$17,Таблица1[[#This Row],[Профиль / размер]],'Сводный отчет'!$I$7:$I$17))^2</f>
        <v>10.813979289940885</v>
      </c>
      <c r="I264" s="65">
        <f>Таблица1[[#This Row],[Временное сопротивление, Н/мм²]]/Таблица1[[#This Row],[Предел текучести, Н/мм²]]</f>
        <v>1.1560798548094373</v>
      </c>
      <c r="J264" s="66">
        <f>(Таблица1[[#This Row],[σв/σт]]-SUMIF('Сводный отчет'!$B$7:$B$17,Таблица1[[#This Row],[Профиль / размер]],'Сводный отчет'!$L$7:$L$17))^2</f>
        <v>1.0686669139091772E-4</v>
      </c>
      <c r="K264" s="63">
        <v>20.6</v>
      </c>
      <c r="L264" s="64">
        <f>(Таблица1[[#This Row],[Относительное удлинение, %]]-SUMIF('Сводный отчет'!$B$7:$B$17,Таблица1[[#This Row],[Профиль / размер]],'Сводный отчет'!$O$7:$O$17))^2</f>
        <v>1.7494914940833386E-3</v>
      </c>
      <c r="M264" s="63">
        <v>10</v>
      </c>
      <c r="N26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0.41194179918639318</v>
      </c>
      <c r="O264" s="67">
        <v>10.3</v>
      </c>
      <c r="P26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0.40456938794378566</v>
      </c>
      <c r="Q264" s="69">
        <v>7.9000000000000001E-2</v>
      </c>
      <c r="R264" s="70">
        <f>(Таблица1[[#This Row],[fr]]-SUMIF('Сводный отчет'!$B$7:$B$17,Таблица1[[#This Row],[Профиль / размер]],'Сводный отчет'!$X$7:$X$17))^2</f>
        <v>2.3906458025147443E-5</v>
      </c>
    </row>
    <row r="265" spans="1:18" ht="11.25" customHeight="1" x14ac:dyDescent="0.25">
      <c r="A265" s="62" t="s">
        <v>216</v>
      </c>
      <c r="B265" s="62" t="str">
        <f>LEFT(Таблица1[[#This Row],[Номер плавки]],7)</f>
        <v>2050270</v>
      </c>
      <c r="C265" s="62" t="s">
        <v>8</v>
      </c>
      <c r="D265" s="62" t="s">
        <v>202</v>
      </c>
      <c r="E265" s="63">
        <v>553</v>
      </c>
      <c r="F265" s="64">
        <f>(Таблица1[[#This Row],[Предел текучести, Н/мм²]]-SUMIF('Сводный отчет'!$B$7:$B$17,Таблица1[[#This Row],[Профиль / размер]],'Сводный отчет'!$F$7:$F$17))^2</f>
        <v>93.568417159762973</v>
      </c>
      <c r="G265" s="63">
        <v>642</v>
      </c>
      <c r="H265" s="64">
        <f>(Таблица1[[#This Row],[Временное сопротивление, Н/мм²]]-SUMIF('Сводный отчет'!$B$7:$B$17,Таблица1[[#This Row],[Профиль / размер]],'Сводный отчет'!$I$7:$I$17))^2</f>
        <v>68.698594674556361</v>
      </c>
      <c r="I265" s="65">
        <f>Таблица1[[#This Row],[Временное сопротивление, Н/мм²]]/Таблица1[[#This Row],[Предел текучести, Н/мм²]]</f>
        <v>1.1609403254972874</v>
      </c>
      <c r="J265" s="66">
        <f>(Таблица1[[#This Row],[σв/σт]]-SUMIF('Сводный отчет'!$B$7:$B$17,Таблица1[[#This Row],[Профиль / размер]],'Сводный отчет'!$L$7:$L$17))^2</f>
        <v>2.9999325722100308E-5</v>
      </c>
      <c r="K265" s="63">
        <v>19</v>
      </c>
      <c r="L265" s="64">
        <f>(Таблица1[[#This Row],[Относительное удлинение, %]]-SUMIF('Сводный отчет'!$B$7:$B$17,Таблица1[[#This Row],[Профиль / размер]],'Сводный отчет'!$O$7:$O$17))^2</f>
        <v>2.6955956453402607</v>
      </c>
      <c r="M265" s="63">
        <v>9.6999999999999993</v>
      </c>
      <c r="N26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0.1168456453402376</v>
      </c>
      <c r="O265" s="67">
        <v>10</v>
      </c>
      <c r="P26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0.11293477255917042</v>
      </c>
      <c r="Q265" s="69">
        <v>0.09</v>
      </c>
      <c r="R265" s="70">
        <f>(Таблица1[[#This Row],[fr]]-SUMIF('Сводный отчет'!$B$7:$B$17,Таблица1[[#This Row],[Профиль / размер]],'Сводный отчет'!$X$7:$X$17))^2</f>
        <v>3.733915033284079E-5</v>
      </c>
    </row>
    <row r="266" spans="1:18" ht="11.25" customHeight="1" x14ac:dyDescent="0.25">
      <c r="A266" s="62" t="s">
        <v>217</v>
      </c>
      <c r="B266" s="62" t="str">
        <f>LEFT(Таблица1[[#This Row],[Номер плавки]],7)</f>
        <v>2050271</v>
      </c>
      <c r="C266" s="62" t="s">
        <v>8</v>
      </c>
      <c r="D266" s="62" t="s">
        <v>202</v>
      </c>
      <c r="E266" s="63">
        <v>522</v>
      </c>
      <c r="F266" s="64">
        <f>(Таблица1[[#This Row],[Предел текучести, Н/мм²]]-SUMIF('Сводный отчет'!$B$7:$B$17,Таблица1[[#This Row],[Профиль / размер]],'Сводный отчет'!$F$7:$F$17))^2</f>
        <v>454.83764792899484</v>
      </c>
      <c r="G266" s="63">
        <v>613</v>
      </c>
      <c r="H266" s="64">
        <f>(Таблица1[[#This Row],[Временное сопротивление, Н/мм²]]-SUMIF('Сводный отчет'!$B$7:$B$17,Таблица1[[#This Row],[Профиль / размер]],'Сводный отчет'!$I$7:$I$17))^2</f>
        <v>428.96782544378664</v>
      </c>
      <c r="I266" s="65">
        <f>Таблица1[[#This Row],[Временное сопротивление, Н/мм²]]/Таблица1[[#This Row],[Предел текучести, Н/мм²]]</f>
        <v>1.1743295019157087</v>
      </c>
      <c r="J266" s="66">
        <f>(Таблица1[[#This Row],[σв/σт]]-SUMIF('Сводный отчет'!$B$7:$B$17,Таблица1[[#This Row],[Профиль / размер]],'Сводный отчет'!$L$7:$L$17))^2</f>
        <v>6.259994016371137E-5</v>
      </c>
      <c r="K266" s="63">
        <v>19</v>
      </c>
      <c r="L266" s="64">
        <f>(Таблица1[[#This Row],[Относительное удлинение, %]]-SUMIF('Сводный отчет'!$B$7:$B$17,Таблица1[[#This Row],[Профиль / размер]],'Сводный отчет'!$O$7:$O$17))^2</f>
        <v>2.6955956453402607</v>
      </c>
      <c r="M266" s="63">
        <v>9.1999999999999993</v>
      </c>
      <c r="N26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2.5018722263313187E-2</v>
      </c>
      <c r="O266" s="67">
        <v>9.5</v>
      </c>
      <c r="P26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2.6877080251479862E-2</v>
      </c>
      <c r="Q266" s="69">
        <v>7.1999999999999995E-2</v>
      </c>
      <c r="R266" s="70">
        <f>(Таблица1[[#This Row],[fr]]-SUMIF('Сводный отчет'!$B$7:$B$17,Таблица1[[#This Row],[Профиль / размер]],'Сводный отчет'!$X$7:$X$17))^2</f>
        <v>1.4135838110206997E-4</v>
      </c>
    </row>
    <row r="267" spans="1:18" ht="11.25" customHeight="1" x14ac:dyDescent="0.25">
      <c r="A267" s="62" t="s">
        <v>218</v>
      </c>
      <c r="B267" s="62" t="str">
        <f>LEFT(Таблица1[[#This Row],[Номер плавки]],7)</f>
        <v>2050271</v>
      </c>
      <c r="C267" s="62" t="s">
        <v>8</v>
      </c>
      <c r="D267" s="62" t="s">
        <v>202</v>
      </c>
      <c r="E267" s="63">
        <v>530</v>
      </c>
      <c r="F267" s="64">
        <f>(Таблица1[[#This Row],[Предел текучести, Н/мм²]]-SUMIF('Сводный отчет'!$B$7:$B$17,Таблица1[[#This Row],[Профиль / размер]],'Сводный отчет'!$F$7:$F$17))^2</f>
        <v>177.60687869822533</v>
      </c>
      <c r="G267" s="63">
        <v>619</v>
      </c>
      <c r="H267" s="64">
        <f>(Таблица1[[#This Row],[Временное сопротивление, Н/мм²]]-SUMIF('Сводный отчет'!$B$7:$B$17,Таблица1[[#This Row],[Профиль / размер]],'Сводный отчет'!$I$7:$I$17))^2</f>
        <v>216.42936390532518</v>
      </c>
      <c r="I267" s="65">
        <f>Таблица1[[#This Row],[Временное сопротивление, Н/мм²]]/Таблица1[[#This Row],[Предел текучести, Н/мм²]]</f>
        <v>1.1679245283018869</v>
      </c>
      <c r="J267" s="66">
        <f>(Таблица1[[#This Row],[σв/σт]]-SUMIF('Сводный отчет'!$B$7:$B$17,Таблица1[[#This Row],[Профиль / размер]],'Сводный отчет'!$L$7:$L$17))^2</f>
        <v>2.2711658927515621E-6</v>
      </c>
      <c r="K267" s="63">
        <v>18.7</v>
      </c>
      <c r="L267" s="64">
        <f>(Таблица1[[#This Row],[Относительное удлинение, %]]-SUMIF('Сводный отчет'!$B$7:$B$17,Таблица1[[#This Row],[Профиль / размер]],'Сводный отчет'!$O$7:$O$17))^2</f>
        <v>3.7706917991864222</v>
      </c>
      <c r="M267" s="63">
        <v>9.4</v>
      </c>
      <c r="N26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1.7494914940830413E-3</v>
      </c>
      <c r="O267" s="67">
        <v>9.6999999999999993</v>
      </c>
      <c r="P26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1.3001571745560356E-3</v>
      </c>
      <c r="Q267" s="69">
        <v>8.8999999999999996E-2</v>
      </c>
      <c r="R267" s="70">
        <f>(Таблица1[[#This Row],[fr]]-SUMIF('Сводный отчет'!$B$7:$B$17,Таблица1[[#This Row],[Профиль / размер]],'Сводный отчет'!$X$7:$X$17))^2</f>
        <v>2.6117996486686844E-5</v>
      </c>
    </row>
    <row r="268" spans="1:18" ht="11.25" customHeight="1" x14ac:dyDescent="0.25">
      <c r="A268" s="62" t="s">
        <v>219</v>
      </c>
      <c r="B268" s="62" t="str">
        <f>LEFT(Таблица1[[#This Row],[Номер плавки]],7)</f>
        <v>2050273</v>
      </c>
      <c r="C268" s="62" t="s">
        <v>8</v>
      </c>
      <c r="D268" s="62" t="s">
        <v>202</v>
      </c>
      <c r="E268" s="63">
        <v>541</v>
      </c>
      <c r="F268" s="64">
        <f>(Таблица1[[#This Row],[Предел текучести, Н/мм²]]-SUMIF('Сводный отчет'!$B$7:$B$17,Таблица1[[#This Row],[Профиль / размер]],'Сводный отчет'!$F$7:$F$17))^2</f>
        <v>5.4145710059172414</v>
      </c>
      <c r="G268" s="63">
        <v>636</v>
      </c>
      <c r="H268" s="64">
        <f>(Таблица1[[#This Row],[Временное сопротивление, Н/мм²]]-SUMIF('Сводный отчет'!$B$7:$B$17,Таблица1[[#This Row],[Профиль / размер]],'Сводный отчет'!$I$7:$I$17))^2</f>
        <v>5.2370562130177918</v>
      </c>
      <c r="I268" s="65">
        <f>Таблица1[[#This Row],[Временное сопротивление, Н/мм²]]/Таблица1[[#This Row],[Предел текучести, Н/мм²]]</f>
        <v>1.1756007393715342</v>
      </c>
      <c r="J268" s="66">
        <f>(Таблица1[[#This Row],[σв/σт]]-SUMIF('Сводный отчет'!$B$7:$B$17,Таблица1[[#This Row],[Профиль / размер]],'Сводный отчет'!$L$7:$L$17))^2</f>
        <v>8.4332077851793024E-5</v>
      </c>
      <c r="K268" s="63">
        <v>20.100000000000001</v>
      </c>
      <c r="L268" s="64">
        <f>(Таблица1[[#This Row],[Относительное удлинение, %]]-SUMIF('Сводный отчет'!$B$7:$B$17,Таблица1[[#This Row],[Профиль / размер]],'Сводный отчет'!$O$7:$O$17))^2</f>
        <v>0.29357641457101236</v>
      </c>
      <c r="M268" s="63">
        <v>10.199999999999999</v>
      </c>
      <c r="N26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0.70867256841716197</v>
      </c>
      <c r="O268" s="67">
        <v>10.5</v>
      </c>
      <c r="P26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0.69899246486686095</v>
      </c>
      <c r="Q268" s="69">
        <v>7.0999999999999994E-2</v>
      </c>
      <c r="R268" s="70">
        <f>(Таблица1[[#This Row],[fr]]-SUMIF('Сводный отчет'!$B$7:$B$17,Таблица1[[#This Row],[Профиль / размер]],'Сводный отчет'!$X$7:$X$17))^2</f>
        <v>1.6613722725591606E-4</v>
      </c>
    </row>
    <row r="269" spans="1:18" ht="11.25" customHeight="1" x14ac:dyDescent="0.25">
      <c r="A269" s="62" t="s">
        <v>220</v>
      </c>
      <c r="B269" s="62" t="str">
        <f>LEFT(Таблица1[[#This Row],[Номер плавки]],7)</f>
        <v>2050273</v>
      </c>
      <c r="C269" s="62" t="s">
        <v>8</v>
      </c>
      <c r="D269" s="62" t="s">
        <v>202</v>
      </c>
      <c r="E269" s="63">
        <v>548</v>
      </c>
      <c r="F269" s="64">
        <f>(Таблица1[[#This Row],[Предел текучести, Н/мм²]]-SUMIF('Сводный отчет'!$B$7:$B$17,Таблица1[[#This Row],[Профиль / размер]],'Сводный отчет'!$F$7:$F$17))^2</f>
        <v>21.83764792899392</v>
      </c>
      <c r="G269" s="63">
        <v>638</v>
      </c>
      <c r="H269" s="64">
        <f>(Таблица1[[#This Row],[Временное сопротивление, Н/мм²]]-SUMIF('Сводный отчет'!$B$7:$B$17,Таблица1[[#This Row],[Профиль / размер]],'Сводный отчет'!$I$7:$I$17))^2</f>
        <v>18.39090236686398</v>
      </c>
      <c r="I269" s="65">
        <f>Таблица1[[#This Row],[Временное сопротивление, Н/мм²]]/Таблица1[[#This Row],[Предел текучести, Н/мм²]]</f>
        <v>1.1642335766423357</v>
      </c>
      <c r="J269" s="66">
        <f>(Таблица1[[#This Row],[σв/σт]]-SUMIF('Сводный отчет'!$B$7:$B$17,Таблица1[[#This Row],[Профиль / размер]],'Сводный отчет'!$L$7:$L$17))^2</f>
        <v>4.769475453401345E-6</v>
      </c>
      <c r="K269" s="63">
        <v>19.100000000000001</v>
      </c>
      <c r="L269" s="64">
        <f>(Таблица1[[#This Row],[Относительное удлинение, %]]-SUMIF('Сводный отчет'!$B$7:$B$17,Таблица1[[#This Row],[Профиль / размер]],'Сводный отчет'!$O$7:$O$17))^2</f>
        <v>2.3772302607248705</v>
      </c>
      <c r="M269" s="63">
        <v>9.6</v>
      </c>
      <c r="N26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5.8480260724852892E-2</v>
      </c>
      <c r="O269" s="67">
        <v>9.9</v>
      </c>
      <c r="P26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5.5723234097632475E-2</v>
      </c>
      <c r="Q269" s="69">
        <v>9.2999999999999999E-2</v>
      </c>
      <c r="R269" s="70">
        <f>(Таблица1[[#This Row],[fr]]-SUMIF('Сводный отчет'!$B$7:$B$17,Таблица1[[#This Row],[Профиль / размер]],'Сводный отчет'!$X$7:$X$17))^2</f>
        <v>8.3002611871302651E-5</v>
      </c>
    </row>
    <row r="270" spans="1:18" ht="11.25" customHeight="1" x14ac:dyDescent="0.25">
      <c r="A270" s="62" t="s">
        <v>221</v>
      </c>
      <c r="B270" s="62" t="str">
        <f>LEFT(Таблица1[[#This Row],[Номер плавки]],7)</f>
        <v>2061054</v>
      </c>
      <c r="C270" s="62" t="s">
        <v>8</v>
      </c>
      <c r="D270" s="62" t="s">
        <v>202</v>
      </c>
      <c r="E270" s="63">
        <v>553</v>
      </c>
      <c r="F270" s="64">
        <f>(Таблица1[[#This Row],[Предел текучести, Н/мм²]]-SUMIF('Сводный отчет'!$B$7:$B$17,Таблица1[[#This Row],[Профиль / размер]],'Сводный отчет'!$F$7:$F$17))^2</f>
        <v>93.568417159762973</v>
      </c>
      <c r="G270" s="63">
        <v>639</v>
      </c>
      <c r="H270" s="64">
        <f>(Таблица1[[#This Row],[Временное сопротивление, Н/мм²]]-SUMIF('Сводный отчет'!$B$7:$B$17,Таблица1[[#This Row],[Профиль / размер]],'Сводный отчет'!$I$7:$I$17))^2</f>
        <v>27.967825443787074</v>
      </c>
      <c r="I270" s="65">
        <f>Таблица1[[#This Row],[Временное сопротивление, Н/мм²]]/Таблица1[[#This Row],[Предел текучести, Н/мм²]]</f>
        <v>1.1555153707052441</v>
      </c>
      <c r="J270" s="66">
        <f>(Таблица1[[#This Row],[σв/σт]]-SUMIF('Сводный отчет'!$B$7:$B$17,Таблица1[[#This Row],[Профиль / размер]],'Сводный отчет'!$L$7:$L$17))^2</f>
        <v>1.1885619463195219E-4</v>
      </c>
      <c r="K270" s="63">
        <v>18.3</v>
      </c>
      <c r="L270" s="64">
        <f>(Таблица1[[#This Row],[Относительное удлинение, %]]-SUMIF('Сводный отчет'!$B$7:$B$17,Таблица1[[#This Row],[Профиль / размер]],'Сводный отчет'!$O$7:$O$17))^2</f>
        <v>5.4841533376479603</v>
      </c>
      <c r="M270" s="63">
        <v>8.9</v>
      </c>
      <c r="N27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0.20992256841715756</v>
      </c>
      <c r="O270" s="67">
        <v>9.1999999999999993</v>
      </c>
      <c r="P27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0.21524246486686618</v>
      </c>
      <c r="Q270" s="69">
        <v>9.7000000000000003E-2</v>
      </c>
      <c r="R270" s="70">
        <f>(Таблица1[[#This Row],[fr]]-SUMIF('Сводный отчет'!$B$7:$B$17,Таблица1[[#This Row],[Профиль / размер]],'Сводный отчет'!$X$7:$X$17))^2</f>
        <v>1.7188722725591853E-4</v>
      </c>
    </row>
    <row r="271" spans="1:18" ht="11.25" customHeight="1" x14ac:dyDescent="0.25">
      <c r="A271" s="62" t="s">
        <v>222</v>
      </c>
      <c r="B271" s="62" t="str">
        <f>LEFT(Таблица1[[#This Row],[Номер плавки]],7)</f>
        <v>2050283</v>
      </c>
      <c r="C271" s="62" t="s">
        <v>8</v>
      </c>
      <c r="D271" s="62" t="s">
        <v>154</v>
      </c>
      <c r="E271" s="63">
        <v>514</v>
      </c>
      <c r="F271" s="64">
        <f>(Таблица1[[#This Row],[Предел текучести, Н/мм²]]-SUMIF('Сводный отчет'!$B$7:$B$17,Таблица1[[#This Row],[Профиль / размер]],'Сводный отчет'!$F$7:$F$17))^2</f>
        <v>1440.240074502502</v>
      </c>
      <c r="G271" s="63">
        <v>604</v>
      </c>
      <c r="H271" s="64">
        <f>(Таблица1[[#This Row],[Временное сопротивление, Н/мм²]]-SUMIF('Сводный отчет'!$B$7:$B$17,Таблица1[[#This Row],[Профиль / размер]],'Сводный отчет'!$I$7:$I$17))^2</f>
        <v>1595.2510538182541</v>
      </c>
      <c r="I271" s="65">
        <f>Таблица1[[#This Row],[Временное сопротивление, Н/мм²]]/Таблица1[[#This Row],[Предел текучести, Н/мм²]]</f>
        <v>1.1750972762645915</v>
      </c>
      <c r="J271" s="66">
        <f>(Таблица1[[#This Row],[σв/σт]]-SUMIF('Сводный отчет'!$B$7:$B$17,Таблица1[[#This Row],[Профиль / размер]],'Сводный отчет'!$L$7:$L$17))^2</f>
        <v>6.9076113369736966E-5</v>
      </c>
      <c r="K271" s="63">
        <v>22.5</v>
      </c>
      <c r="L271" s="64">
        <f>(Таблица1[[#This Row],[Относительное удлинение, %]]-SUMIF('Сводный отчет'!$B$7:$B$17,Таблица1[[#This Row],[Профиль / размер]],'Сводный отчет'!$O$7:$O$17))^2</f>
        <v>0.2083334967160001</v>
      </c>
      <c r="M271" s="63">
        <v>8</v>
      </c>
      <c r="N27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0.19552157631605055</v>
      </c>
      <c r="O271" s="67">
        <v>8.3000000000000007</v>
      </c>
      <c r="P27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0.24802372316439475</v>
      </c>
      <c r="Q271" s="69">
        <v>9.2999999999999999E-2</v>
      </c>
      <c r="R271" s="70">
        <f>(Таблица1[[#This Row],[fr]]-SUMIF('Сводный отчет'!$B$7:$B$17,Таблица1[[#This Row],[Профиль / размер]],'Сводный отчет'!$X$7:$X$17))^2</f>
        <v>1.0545866483677987E-4</v>
      </c>
    </row>
    <row r="272" spans="1:18" ht="11.25" customHeight="1" x14ac:dyDescent="0.25">
      <c r="A272" s="62" t="s">
        <v>223</v>
      </c>
      <c r="B272" s="62" t="str">
        <f>LEFT(Таблица1[[#This Row],[Номер плавки]],7)</f>
        <v>2050283</v>
      </c>
      <c r="C272" s="62" t="s">
        <v>8</v>
      </c>
      <c r="D272" s="62" t="s">
        <v>154</v>
      </c>
      <c r="E272" s="63">
        <v>517</v>
      </c>
      <c r="F272" s="64">
        <f>(Таблица1[[#This Row],[Предел текучести, Н/мм²]]-SUMIF('Сводный отчет'!$B$7:$B$17,Таблица1[[#This Row],[Профиль / размер]],'Сводный отчет'!$F$7:$F$17))^2</f>
        <v>1221.5371042054721</v>
      </c>
      <c r="G272" s="63">
        <v>605</v>
      </c>
      <c r="H272" s="64">
        <f>(Таблица1[[#This Row],[Временное сопротивление, Н/мм²]]-SUMIF('Сводный отчет'!$B$7:$B$17,Таблица1[[#This Row],[Профиль / размер]],'Сводный отчет'!$I$7:$I$17))^2</f>
        <v>1516.3698656994422</v>
      </c>
      <c r="I272" s="65">
        <f>Таблица1[[#This Row],[Временное сопротивление, Н/мм²]]/Таблица1[[#This Row],[Предел текучести, Н/мм²]]</f>
        <v>1.1702127659574468</v>
      </c>
      <c r="J272" s="66">
        <f>(Таблица1[[#This Row],[σв/σт]]-SUMIF('Сводный отчет'!$B$7:$B$17,Таблица1[[#This Row],[Профиль / размер]],'Сводный отчет'!$L$7:$L$17))^2</f>
        <v>1.1742230258413782E-5</v>
      </c>
      <c r="K272" s="63">
        <v>22.7</v>
      </c>
      <c r="L272" s="64">
        <f>(Таблица1[[#This Row],[Относительное удлинение, %]]-SUMIF('Сводный отчет'!$B$7:$B$17,Таблица1[[#This Row],[Профиль / размер]],'Сводный отчет'!$O$7:$O$17))^2</f>
        <v>0.43090775414173815</v>
      </c>
      <c r="M272" s="63">
        <v>8.3000000000000007</v>
      </c>
      <c r="N27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2.0214645622978932E-2</v>
      </c>
      <c r="O272" s="67">
        <v>8.6</v>
      </c>
      <c r="P27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3.9211841976276904E-2</v>
      </c>
      <c r="Q272" s="69">
        <v>9.0999999999999998E-2</v>
      </c>
      <c r="R272" s="70">
        <f>(Таблица1[[#This Row],[fr]]-SUMIF('Сводный отчет'!$B$7:$B$17,Таблица1[[#This Row],[Профиль / размер]],'Сводный отчет'!$X$7:$X$17))^2</f>
        <v>6.8381437114007731E-5</v>
      </c>
    </row>
    <row r="273" spans="1:18" ht="11.25" customHeight="1" x14ac:dyDescent="0.25">
      <c r="A273" s="62" t="s">
        <v>224</v>
      </c>
      <c r="B273" s="62" t="str">
        <f>LEFT(Таблица1[[#This Row],[Номер плавки]],7)</f>
        <v>2061087</v>
      </c>
      <c r="C273" s="62" t="s">
        <v>8</v>
      </c>
      <c r="D273" s="62" t="s">
        <v>154</v>
      </c>
      <c r="E273" s="63">
        <v>551</v>
      </c>
      <c r="F273" s="64">
        <f>(Таблица1[[#This Row],[Предел текучести, Н/мм²]]-SUMIF('Сводный отчет'!$B$7:$B$17,Таблица1[[#This Row],[Профиль / размер]],'Сводный отчет'!$F$7:$F$17))^2</f>
        <v>0.90344083913347395</v>
      </c>
      <c r="G273" s="63">
        <v>639</v>
      </c>
      <c r="H273" s="64">
        <f>(Таблица1[[#This Row],[Временное сопротивление, Н/мм²]]-SUMIF('Сводный отчет'!$B$7:$B$17,Таблица1[[#This Row],[Профиль / размер]],'Сводный отчет'!$I$7:$I$17))^2</f>
        <v>24.409469659837391</v>
      </c>
      <c r="I273" s="65">
        <f>Таблица1[[#This Row],[Временное сопротивление, Н/мм²]]/Таблица1[[#This Row],[Предел текучести, Н/мм²]]</f>
        <v>1.1597096188747731</v>
      </c>
      <c r="J273" s="66">
        <f>(Таблица1[[#This Row],[σв/σт]]-SUMIF('Сводный отчет'!$B$7:$B$17,Таблица1[[#This Row],[Профиль / размер]],'Сводный отчет'!$L$7:$L$17))^2</f>
        <v>5.0076191352102335E-5</v>
      </c>
      <c r="K273" s="63">
        <v>22.2</v>
      </c>
      <c r="L273" s="64">
        <f>(Таблица1[[#This Row],[Относительное удлинение, %]]-SUMIF('Сводный отчет'!$B$7:$B$17,Таблица1[[#This Row],[Профиль / размер]],'Сводный отчет'!$O$7:$O$17))^2</f>
        <v>2.4472110577391359E-2</v>
      </c>
      <c r="M273" s="63">
        <v>7.4</v>
      </c>
      <c r="N27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1.0861354377021926</v>
      </c>
      <c r="O273" s="67">
        <v>7.7</v>
      </c>
      <c r="P27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1.2056474855406325</v>
      </c>
      <c r="Q273" s="69">
        <v>8.5000000000000006E-2</v>
      </c>
      <c r="R273" s="70">
        <f>(Таблица1[[#This Row],[fr]]-SUMIF('Сводный отчет'!$B$7:$B$17,Таблица1[[#This Row],[Профиль / размер]],'Сводный отчет'!$X$7:$X$17))^2</f>
        <v>5.1497539456914444E-6</v>
      </c>
    </row>
    <row r="274" spans="1:18" ht="11.25" customHeight="1" x14ac:dyDescent="0.25">
      <c r="A274" s="62" t="s">
        <v>225</v>
      </c>
      <c r="B274" s="62" t="str">
        <f>LEFT(Таблица1[[#This Row],[Номер плавки]],7)</f>
        <v>2061087</v>
      </c>
      <c r="C274" s="62" t="s">
        <v>8</v>
      </c>
      <c r="D274" s="62" t="s">
        <v>154</v>
      </c>
      <c r="E274" s="63">
        <v>549</v>
      </c>
      <c r="F274" s="64">
        <f>(Таблица1[[#This Row],[Предел текучести, Н/мм²]]-SUMIF('Сводный отчет'!$B$7:$B$17,Таблица1[[#This Row],[Профиль / размер]],'Сводный отчет'!$F$7:$F$17))^2</f>
        <v>8.7054210371533927</v>
      </c>
      <c r="G274" s="63">
        <v>637</v>
      </c>
      <c r="H274" s="64">
        <f>(Таблица1[[#This Row],[Временное сопротивление, Н/мм²]]-SUMIF('Сводный отчет'!$B$7:$B$17,Таблица1[[#This Row],[Профиль / размер]],'Сводный отчет'!$I$7:$I$17))^2</f>
        <v>48.171845897461203</v>
      </c>
      <c r="I274" s="65">
        <f>Таблица1[[#This Row],[Временное сопротивление, Н/мм²]]/Таблица1[[#This Row],[Предел текучести, Н/мм²]]</f>
        <v>1.1602914389799637</v>
      </c>
      <c r="J274" s="66">
        <f>(Таблица1[[#This Row],[σв/σт]]-SUMIF('Сводный отчет'!$B$7:$B$17,Таблица1[[#This Row],[Профиль / размер]],'Сводный отчет'!$L$7:$L$17))^2</f>
        <v>4.2180260376440114E-5</v>
      </c>
      <c r="K274" s="63">
        <v>22.7</v>
      </c>
      <c r="L274" s="64">
        <f>(Таблица1[[#This Row],[Относительное удлинение, %]]-SUMIF('Сводный отчет'!$B$7:$B$17,Таблица1[[#This Row],[Профиль / размер]],'Сводный отчет'!$O$7:$O$17))^2</f>
        <v>0.43090775414173815</v>
      </c>
      <c r="M274" s="63">
        <v>7.9</v>
      </c>
      <c r="N27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0.29395721988040729</v>
      </c>
      <c r="O274" s="67">
        <v>8.1999999999999993</v>
      </c>
      <c r="P27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0.35762768356043589</v>
      </c>
      <c r="Q274" s="69">
        <v>0.08</v>
      </c>
      <c r="R274" s="70">
        <f>(Таблица1[[#This Row],[fr]]-SUMIF('Сводный отчет'!$B$7:$B$17,Таблица1[[#This Row],[Профиль / размер]],'Сводный отчет'!$X$7:$X$17))^2</f>
        <v>7.4566846387611164E-6</v>
      </c>
    </row>
    <row r="275" spans="1:18" ht="11.25" customHeight="1" x14ac:dyDescent="0.25">
      <c r="A275" s="62" t="s">
        <v>226</v>
      </c>
      <c r="B275" s="62" t="str">
        <f>LEFT(Таблица1[[#This Row],[Номер плавки]],7)</f>
        <v>2061089</v>
      </c>
      <c r="C275" s="62" t="s">
        <v>8</v>
      </c>
      <c r="D275" s="62" t="s">
        <v>154</v>
      </c>
      <c r="E275" s="63">
        <v>546</v>
      </c>
      <c r="F275" s="64">
        <f>(Таблица1[[#This Row],[Предел текучести, Н/мм²]]-SUMIF('Сводный отчет'!$B$7:$B$17,Таблица1[[#This Row],[Профиль / размер]],'Сводный отчет'!$F$7:$F$17))^2</f>
        <v>35.408391334183271</v>
      </c>
      <c r="G275" s="63">
        <v>632</v>
      </c>
      <c r="H275" s="64">
        <f>(Таблица1[[#This Row],[Временное сопротивление, Н/мм²]]-SUMIF('Сводный отчет'!$B$7:$B$17,Таблица1[[#This Row],[Профиль / размер]],'Сводный отчет'!$I$7:$I$17))^2</f>
        <v>142.57778649152073</v>
      </c>
      <c r="I275" s="65">
        <f>Таблица1[[#This Row],[Временное сопротивление, Н/мм²]]/Таблица1[[#This Row],[Предел текучести, Н/мм²]]</f>
        <v>1.1575091575091576</v>
      </c>
      <c r="J275" s="66">
        <f>(Таблица1[[#This Row],[σв/σт]]-SUMIF('Сводный отчет'!$B$7:$B$17,Таблица1[[#This Row],[Профиль / размер]],'Сводный отчет'!$L$7:$L$17))^2</f>
        <v>8.6061145772132471E-5</v>
      </c>
      <c r="K275" s="63">
        <v>20.3</v>
      </c>
      <c r="L275" s="64">
        <f>(Таблица1[[#This Row],[Относительное удлинение, %]]-SUMIF('Сводный отчет'!$B$7:$B$17,Таблица1[[#This Row],[Профиль / размер]],'Сводный отчет'!$O$7:$O$17))^2</f>
        <v>3.0400166650328684</v>
      </c>
      <c r="M275" s="63">
        <v>6.8</v>
      </c>
      <c r="N27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2.6967492990883368</v>
      </c>
      <c r="O275" s="67">
        <v>7.1</v>
      </c>
      <c r="P27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2.8832712479168716</v>
      </c>
      <c r="Q275" s="69">
        <v>9.8000000000000004E-2</v>
      </c>
      <c r="R275" s="70">
        <f>(Таблица1[[#This Row],[fr]]-SUMIF('Сводный отчет'!$B$7:$B$17,Таблица1[[#This Row],[Профиль / размер]],'Сводный отчет'!$X$7:$X$17))^2</f>
        <v>2.3315173414371028E-4</v>
      </c>
    </row>
    <row r="276" spans="1:18" ht="11.25" customHeight="1" x14ac:dyDescent="0.25">
      <c r="A276" s="62" t="s">
        <v>227</v>
      </c>
      <c r="B276" s="62" t="str">
        <f>LEFT(Таблица1[[#This Row],[Номер плавки]],7)</f>
        <v>2061091</v>
      </c>
      <c r="C276" s="62" t="s">
        <v>8</v>
      </c>
      <c r="D276" s="62" t="s">
        <v>154</v>
      </c>
      <c r="E276" s="63">
        <v>553</v>
      </c>
      <c r="F276" s="64">
        <f>(Таблица1[[#This Row],[Предел текучести, Н/мм²]]-SUMIF('Сводный отчет'!$B$7:$B$17,Таблица1[[#This Row],[Профиль / размер]],'Сводный отчет'!$F$7:$F$17))^2</f>
        <v>1.1014606411135548</v>
      </c>
      <c r="G276" s="63">
        <v>641</v>
      </c>
      <c r="H276" s="64">
        <f>(Таблица1[[#This Row],[Временное сопротивление, Н/мм²]]-SUMIF('Сводный отчет'!$B$7:$B$17,Таблица1[[#This Row],[Профиль / размер]],'Сводный отчет'!$I$7:$I$17))^2</f>
        <v>8.6470934222135813</v>
      </c>
      <c r="I276" s="65">
        <f>Таблица1[[#This Row],[Временное сопротивление, Н/мм²]]/Таблица1[[#This Row],[Предел текучести, Н/мм²]]</f>
        <v>1.1591320072332731</v>
      </c>
      <c r="J276" s="66">
        <f>(Таблица1[[#This Row],[σв/σт]]-SUMIF('Сводный отчет'!$B$7:$B$17,Таблица1[[#This Row],[Профиль / размер]],'Сводный отчет'!$L$7:$L$17))^2</f>
        <v>5.8584710177394804E-5</v>
      </c>
      <c r="K276" s="63">
        <v>23.3</v>
      </c>
      <c r="L276" s="64">
        <f>(Таблица1[[#This Row],[Относительное удлинение, %]]-SUMIF('Сводный отчет'!$B$7:$B$17,Таблица1[[#This Row],[Профиль / размер]],'Сводный отчет'!$O$7:$O$17))^2</f>
        <v>1.578630526418958</v>
      </c>
      <c r="M276" s="63">
        <v>8.8000000000000007</v>
      </c>
      <c r="N27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0.12803642780119395</v>
      </c>
      <c r="O276" s="67">
        <v>9.1</v>
      </c>
      <c r="P27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9.1192039996078708E-2</v>
      </c>
      <c r="Q276" s="69">
        <v>8.2000000000000003E-2</v>
      </c>
      <c r="R276" s="70">
        <f>(Таблица1[[#This Row],[fr]]-SUMIF('Сводный отчет'!$B$7:$B$17,Таблица1[[#This Row],[Профиль / размер]],'Сводный отчет'!$X$7:$X$17))^2</f>
        <v>5.3391236153323671E-7</v>
      </c>
    </row>
    <row r="277" spans="1:18" ht="11.25" customHeight="1" x14ac:dyDescent="0.25">
      <c r="A277" s="62" t="s">
        <v>228</v>
      </c>
      <c r="B277" s="62" t="str">
        <f>LEFT(Таблица1[[#This Row],[Номер плавки]],7)</f>
        <v>2061095</v>
      </c>
      <c r="C277" s="62" t="s">
        <v>8</v>
      </c>
      <c r="D277" s="62" t="s">
        <v>154</v>
      </c>
      <c r="E277" s="63">
        <v>586</v>
      </c>
      <c r="F277" s="64">
        <f>(Таблица1[[#This Row],[Предел текучести, Н/мм²]]-SUMIF('Сводный отчет'!$B$7:$B$17,Таблица1[[#This Row],[Профиль / размер]],'Сводный отчет'!$F$7:$F$17))^2</f>
        <v>1159.3687873737849</v>
      </c>
      <c r="G277" s="63">
        <v>677</v>
      </c>
      <c r="H277" s="64">
        <f>(Таблица1[[#This Row],[Временное сопротивление, Н/мм²]]-SUMIF('Сводный отчет'!$B$7:$B$17,Таблица1[[#This Row],[Профиль / размер]],'Сводный отчет'!$I$7:$I$17))^2</f>
        <v>1092.924321144985</v>
      </c>
      <c r="I277" s="65">
        <f>Таблица1[[#This Row],[Временное сопротивление, Н/мм²]]/Таблица1[[#This Row],[Предел текучести, Н/мм²]]</f>
        <v>1.1552901023890785</v>
      </c>
      <c r="J277" s="66">
        <f>(Таблица1[[#This Row],[σв/σт]]-SUMIF('Сводный отчет'!$B$7:$B$17,Таблица1[[#This Row],[Профиль / размер]],'Сводный отчет'!$L$7:$L$17))^2</f>
        <v>1.3215732138674238E-4</v>
      </c>
      <c r="K277" s="63">
        <v>19.2</v>
      </c>
      <c r="L277" s="64">
        <f>(Таблица1[[#This Row],[Относительное удлинение, %]]-SUMIF('Сводный отчет'!$B$7:$B$17,Таблица1[[#This Row],[Профиль / размер]],'Сводный отчет'!$O$7:$O$17))^2</f>
        <v>8.0858582491913111</v>
      </c>
      <c r="M277" s="63">
        <v>7.2</v>
      </c>
      <c r="N27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1.5430067248309072</v>
      </c>
      <c r="O277" s="67">
        <v>7.5</v>
      </c>
      <c r="P27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1.6848554063327119</v>
      </c>
      <c r="Q277" s="69">
        <v>7.9000000000000001E-2</v>
      </c>
      <c r="R277" s="70">
        <f>(Таблица1[[#This Row],[fr]]-SUMIF('Сводный отчет'!$B$7:$B$17,Таблица1[[#This Row],[Профиль / размер]],'Сводный отчет'!$X$7:$X$17))^2</f>
        <v>1.3918070777375061E-5</v>
      </c>
    </row>
    <row r="278" spans="1:18" ht="11.25" customHeight="1" x14ac:dyDescent="0.25">
      <c r="A278" s="62" t="s">
        <v>229</v>
      </c>
      <c r="B278" s="62" t="str">
        <f>LEFT(Таблица1[[#This Row],[Номер плавки]],7)</f>
        <v>2061095</v>
      </c>
      <c r="C278" s="62" t="s">
        <v>8</v>
      </c>
      <c r="D278" s="62" t="s">
        <v>154</v>
      </c>
      <c r="E278" s="63">
        <v>585</v>
      </c>
      <c r="F278" s="64">
        <f>(Таблица1[[#This Row],[Предел текучести, Н/мм²]]-SUMIF('Сводный отчет'!$B$7:$B$17,Таблица1[[#This Row],[Профиль / размер]],'Сводный отчет'!$F$7:$F$17))^2</f>
        <v>1092.2697774727949</v>
      </c>
      <c r="G278" s="63">
        <v>676</v>
      </c>
      <c r="H278" s="64">
        <f>(Таблица1[[#This Row],[Временное сопротивление, Н/мм²]]-SUMIF('Сводный отчет'!$B$7:$B$17,Таблица1[[#This Row],[Профиль / размер]],'Сводный отчет'!$I$7:$I$17))^2</f>
        <v>1027.8055092637969</v>
      </c>
      <c r="I278" s="65">
        <f>Таблица1[[#This Row],[Временное сопротивление, Н/мм²]]/Таблица1[[#This Row],[Предел текучести, Н/мм²]]</f>
        <v>1.1555555555555554</v>
      </c>
      <c r="J278" s="66">
        <f>(Таблица1[[#This Row],[σв/σт]]-SUMIF('Сводный отчет'!$B$7:$B$17,Таблица1[[#This Row],[Профиль / размер]],'Сводный отчет'!$L$7:$L$17))^2</f>
        <v>1.2612450360597376E-4</v>
      </c>
      <c r="K278" s="63">
        <v>19</v>
      </c>
      <c r="L278" s="64">
        <f>(Таблица1[[#This Row],[Относительное удлинение, %]]-SUMIF('Сводный отчет'!$B$7:$B$17,Таблица1[[#This Row],[Профиль / размер]],'Сводный отчет'!$O$7:$O$17))^2</f>
        <v>9.2632839917655669</v>
      </c>
      <c r="M278" s="63">
        <v>9.6</v>
      </c>
      <c r="N27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1.3405512792863354</v>
      </c>
      <c r="O278" s="67">
        <v>9.9</v>
      </c>
      <c r="P27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1.2143603568277632</v>
      </c>
      <c r="Q278" s="69">
        <v>9.6000000000000002E-2</v>
      </c>
      <c r="R278" s="70">
        <f>(Таблица1[[#This Row],[fr]]-SUMIF('Сводный отчет'!$B$7:$B$17,Таблица1[[#This Row],[Профиль / размер]],'Сводный отчет'!$X$7:$X$17))^2</f>
        <v>1.7607450642093811E-4</v>
      </c>
    </row>
    <row r="279" spans="1:18" ht="11.25" customHeight="1" x14ac:dyDescent="0.25">
      <c r="A279" s="62" t="s">
        <v>230</v>
      </c>
      <c r="B279" s="62" t="str">
        <f>LEFT(Таблица1[[#This Row],[Номер плавки]],7)</f>
        <v>2061095</v>
      </c>
      <c r="C279" s="62" t="s">
        <v>8</v>
      </c>
      <c r="D279" s="62" t="s">
        <v>154</v>
      </c>
      <c r="E279" s="63">
        <v>563</v>
      </c>
      <c r="F279" s="64">
        <f>(Таблица1[[#This Row],[Предел текучести, Н/мм²]]-SUMIF('Сводный отчет'!$B$7:$B$17,Таблица1[[#This Row],[Профиль / размер]],'Сводный отчет'!$F$7:$F$17))^2</f>
        <v>122.09155965101397</v>
      </c>
      <c r="G279" s="63">
        <v>654</v>
      </c>
      <c r="H279" s="64">
        <f>(Таблица1[[#This Row],[Временное сопротивление, Н/мм²]]-SUMIF('Сводный отчет'!$B$7:$B$17,Таблица1[[#This Row],[Профиль / размер]],'Сводный отчет'!$I$7:$I$17))^2</f>
        <v>101.19164787765881</v>
      </c>
      <c r="I279" s="65">
        <f>Таблица1[[#This Row],[Временное сопротивление, Н/мм²]]/Таблица1[[#This Row],[Предел текучести, Н/мм²]]</f>
        <v>1.1616341030195383</v>
      </c>
      <c r="J279" s="66">
        <f>(Таблица1[[#This Row],[σв/σт]]-SUMIF('Сводный отчет'!$B$7:$B$17,Таблица1[[#This Row],[Профиль / размер]],'Сводный отчет'!$L$7:$L$17))^2</f>
        <v>2.6542786209268327E-5</v>
      </c>
      <c r="K279" s="63">
        <v>22.3</v>
      </c>
      <c r="L279" s="64">
        <f>(Таблица1[[#This Row],[Относительное удлинение, %]]-SUMIF('Сводный отчет'!$B$7:$B$17,Таблица1[[#This Row],[Профиль / размер]],'Сводный отчет'!$O$7:$O$17))^2</f>
        <v>6.5759239290261451E-2</v>
      </c>
      <c r="M279" s="63">
        <v>9.1999999999999993</v>
      </c>
      <c r="N27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0.57429385354376383</v>
      </c>
      <c r="O279" s="67">
        <v>9.5</v>
      </c>
      <c r="P27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0.49277619841192066</v>
      </c>
      <c r="Q279" s="69">
        <v>7.9000000000000001E-2</v>
      </c>
      <c r="R279" s="70">
        <f>(Таблица1[[#This Row],[fr]]-SUMIF('Сводный отчет'!$B$7:$B$17,Таблица1[[#This Row],[Профиль / размер]],'Сводный отчет'!$X$7:$X$17))^2</f>
        <v>1.3918070777375061E-5</v>
      </c>
    </row>
    <row r="280" spans="1:18" ht="11.25" customHeight="1" x14ac:dyDescent="0.25">
      <c r="A280" s="62" t="s">
        <v>231</v>
      </c>
      <c r="B280" s="62" t="str">
        <f>LEFT(Таблица1[[#This Row],[Номер плавки]],7)</f>
        <v>2061096</v>
      </c>
      <c r="C280" s="62" t="s">
        <v>8</v>
      </c>
      <c r="D280" s="62" t="s">
        <v>154</v>
      </c>
      <c r="E280" s="63">
        <v>567</v>
      </c>
      <c r="F280" s="64">
        <f>(Таблица1[[#This Row],[Предел текучести, Н/мм²]]-SUMIF('Сводный отчет'!$B$7:$B$17,Таблица1[[#This Row],[Профиль / размер]],'Сводный отчет'!$F$7:$F$17))^2</f>
        <v>226.48759925497413</v>
      </c>
      <c r="G280" s="63">
        <v>663</v>
      </c>
      <c r="H280" s="64">
        <f>(Таблица1[[#This Row],[Временное сопротивление, Н/мм²]]-SUMIF('Сводный отчет'!$B$7:$B$17,Таблица1[[#This Row],[Профиль / размер]],'Сводный отчет'!$I$7:$I$17))^2</f>
        <v>363.26095480835164</v>
      </c>
      <c r="I280" s="65">
        <f>Таблица1[[#This Row],[Временное сопротивление, Н/мм²]]/Таблица1[[#This Row],[Предел текучести, Н/мм²]]</f>
        <v>1.1693121693121693</v>
      </c>
      <c r="J280" s="66">
        <f>(Таблица1[[#This Row],[σв/σт]]-SUMIF('Сводный отчет'!$B$7:$B$17,Таблица1[[#This Row],[Профиль / размер]],'Сводный отчет'!$L$7:$L$17))^2</f>
        <v>6.3811667314899625E-6</v>
      </c>
      <c r="K280" s="63">
        <v>21.7</v>
      </c>
      <c r="L280" s="64">
        <f>(Таблица1[[#This Row],[Относительное удлинение, %]]-SUMIF('Сводный отчет'!$B$7:$B$17,Таблица1[[#This Row],[Профиль / размер]],'Сводный отчет'!$O$7:$O$17))^2</f>
        <v>0.11803646701304456</v>
      </c>
      <c r="M280" s="63">
        <v>7.2</v>
      </c>
      <c r="N28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1.5430067248309072</v>
      </c>
      <c r="O280" s="67">
        <v>7.5</v>
      </c>
      <c r="P28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1.6848554063327119</v>
      </c>
      <c r="Q280" s="69">
        <v>9.7000000000000003E-2</v>
      </c>
      <c r="R280" s="70">
        <f>(Таблица1[[#This Row],[fr]]-SUMIF('Сводный отчет'!$B$7:$B$17,Таблица1[[#This Row],[Профиль / размер]],'Сводный отчет'!$X$7:$X$17))^2</f>
        <v>2.036131202823242E-4</v>
      </c>
    </row>
    <row r="281" spans="1:18" ht="11.25" customHeight="1" x14ac:dyDescent="0.25">
      <c r="A281" s="62" t="s">
        <v>231</v>
      </c>
      <c r="B281" s="62" t="str">
        <f>LEFT(Таблица1[[#This Row],[Номер плавки]],7)</f>
        <v>2061096</v>
      </c>
      <c r="C281" s="62" t="s">
        <v>8</v>
      </c>
      <c r="D281" s="62" t="s">
        <v>154</v>
      </c>
      <c r="E281" s="63">
        <v>518</v>
      </c>
      <c r="F281" s="64">
        <f>(Таблица1[[#This Row],[Предел текучести, Н/мм²]]-SUMIF('Сводный отчет'!$B$7:$B$17,Таблица1[[#This Row],[Профиль / размер]],'Сводный отчет'!$F$7:$F$17))^2</f>
        <v>1152.6361141064622</v>
      </c>
      <c r="G281" s="63">
        <v>619</v>
      </c>
      <c r="H281" s="64">
        <f>(Таблица1[[#This Row],[Временное сопротивление, Н/мм²]]-SUMIF('Сводный отчет'!$B$7:$B$17,Таблица1[[#This Row],[Профиль / размер]],'Сводный отчет'!$I$7:$I$17))^2</f>
        <v>622.03323203607556</v>
      </c>
      <c r="I281" s="65">
        <f>Таблица1[[#This Row],[Временное сопротивление, Н/мм²]]/Таблица1[[#This Row],[Предел текучести, Н/мм²]]</f>
        <v>1.1949806949806949</v>
      </c>
      <c r="J281" s="66">
        <f>(Таблица1[[#This Row],[σв/σт]]-SUMIF('Сводный отчет'!$B$7:$B$17,Таблица1[[#This Row],[Профиль / размер]],'Сводный отчет'!$L$7:$L$17))^2</f>
        <v>7.9493675498882948E-4</v>
      </c>
      <c r="K281" s="63">
        <v>22.3</v>
      </c>
      <c r="L281" s="64">
        <f>(Таблица1[[#This Row],[Относительное удлинение, %]]-SUMIF('Сводный отчет'!$B$7:$B$17,Таблица1[[#This Row],[Профиль / размер]],'Сводный отчет'!$O$7:$O$17))^2</f>
        <v>6.5759239290261451E-2</v>
      </c>
      <c r="M281" s="63">
        <v>9.1999999999999993</v>
      </c>
      <c r="N28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0.57429385354376383</v>
      </c>
      <c r="O281" s="67">
        <v>9.5</v>
      </c>
      <c r="P28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0.49277619841192066</v>
      </c>
      <c r="Q281" s="69">
        <v>7.5999999999999998E-2</v>
      </c>
      <c r="R281" s="70">
        <f>(Таблица1[[#This Row],[fr]]-SUMIF('Сводный отчет'!$B$7:$B$17,Таблица1[[#This Row],[Профиль / размер]],'Сводный отчет'!$X$7:$X$17))^2</f>
        <v>4.5302229193216917E-5</v>
      </c>
    </row>
    <row r="282" spans="1:18" ht="11.25" customHeight="1" x14ac:dyDescent="0.25">
      <c r="A282" s="62" t="s">
        <v>232</v>
      </c>
      <c r="B282" s="62" t="str">
        <f>LEFT(Таблица1[[#This Row],[Номер плавки]],7)</f>
        <v>2061098</v>
      </c>
      <c r="C282" s="62" t="s">
        <v>8</v>
      </c>
      <c r="D282" s="62" t="s">
        <v>154</v>
      </c>
      <c r="E282" s="63">
        <v>548</v>
      </c>
      <c r="F282" s="64">
        <f>(Таблица1[[#This Row],[Предел текучести, Н/мм²]]-SUMIF('Сводный отчет'!$B$7:$B$17,Таблица1[[#This Row],[Профиль / размер]],'Сводный отчет'!$F$7:$F$17))^2</f>
        <v>15.606411136163352</v>
      </c>
      <c r="G282" s="63">
        <v>641</v>
      </c>
      <c r="H282" s="64">
        <f>(Таблица1[[#This Row],[Временное сопротивление, Н/мм²]]-SUMIF('Сводный отчет'!$B$7:$B$17,Таблица1[[#This Row],[Профиль / размер]],'Сводный отчет'!$I$7:$I$17))^2</f>
        <v>8.6470934222135813</v>
      </c>
      <c r="I282" s="65">
        <f>Таблица1[[#This Row],[Временное сопротивление, Н/мм²]]/Таблица1[[#This Row],[Предел текучести, Н/мм²]]</f>
        <v>1.1697080291970803</v>
      </c>
      <c r="J282" s="66">
        <f>(Таблица1[[#This Row],[σв/σт]]-SUMIF('Сводный отчет'!$B$7:$B$17,Таблица1[[#This Row],[Профиль / размер]],'Сводный отчет'!$L$7:$L$17))^2</f>
        <v>8.537832821620401E-6</v>
      </c>
      <c r="K282" s="63">
        <v>22.3</v>
      </c>
      <c r="L282" s="64">
        <f>(Таблица1[[#This Row],[Относительное удлинение, %]]-SUMIF('Сводный отчет'!$B$7:$B$17,Таблица1[[#This Row],[Профиль / размер]],'Сводный отчет'!$O$7:$O$17))^2</f>
        <v>6.5759239290261451E-2</v>
      </c>
      <c r="M282" s="63">
        <v>7.9</v>
      </c>
      <c r="N28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0.29395721988040729</v>
      </c>
      <c r="O282" s="67">
        <v>8.1999999999999993</v>
      </c>
      <c r="P28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0.35762768356043589</v>
      </c>
      <c r="Q282" s="69">
        <v>7.0000000000000007E-2</v>
      </c>
      <c r="R282" s="70">
        <f>(Таблица1[[#This Row],[fr]]-SUMIF('Сводный отчет'!$B$7:$B$17,Таблица1[[#This Row],[Профиль / размер]],'Сводный отчет'!$X$7:$X$17))^2</f>
        <v>1.6207054602490037E-4</v>
      </c>
    </row>
    <row r="283" spans="1:18" ht="11.25" customHeight="1" x14ac:dyDescent="0.25">
      <c r="A283" s="62" t="s">
        <v>233</v>
      </c>
      <c r="B283" s="62" t="str">
        <f>LEFT(Таблица1[[#This Row],[Номер плавки]],7)</f>
        <v>2061098</v>
      </c>
      <c r="C283" s="62" t="s">
        <v>8</v>
      </c>
      <c r="D283" s="62" t="s">
        <v>154</v>
      </c>
      <c r="E283" s="63">
        <v>546</v>
      </c>
      <c r="F283" s="64">
        <f>(Таблица1[[#This Row],[Предел текучести, Н/мм²]]-SUMIF('Сводный отчет'!$B$7:$B$17,Таблица1[[#This Row],[Профиль / размер]],'Сводный отчет'!$F$7:$F$17))^2</f>
        <v>35.408391334183271</v>
      </c>
      <c r="G283" s="63">
        <v>642</v>
      </c>
      <c r="H283" s="64">
        <f>(Таблица1[[#This Row],[Временное сопротивление, Н/мм²]]-SUMIF('Сводный отчет'!$B$7:$B$17,Таблица1[[#This Row],[Профиль / размер]],'Сводный отчет'!$I$7:$I$17))^2</f>
        <v>3.7659053034016754</v>
      </c>
      <c r="I283" s="65">
        <f>Таблица1[[#This Row],[Временное сопротивление, Н/мм²]]/Таблица1[[#This Row],[Предел текучести, Н/мм²]]</f>
        <v>1.1758241758241759</v>
      </c>
      <c r="J283" s="66">
        <f>(Таблица1[[#This Row],[σв/σт]]-SUMIF('Сводный отчет'!$B$7:$B$17,Таблица1[[#This Row],[Профиль / размер]],'Сводный отчет'!$L$7:$L$17))^2</f>
        <v>8.1687317519846115E-5</v>
      </c>
      <c r="K283" s="63">
        <v>21.3</v>
      </c>
      <c r="L283" s="64">
        <f>(Таблица1[[#This Row],[Относительное удлинение, %]]-SUMIF('Сводный отчет'!$B$7:$B$17,Таблица1[[#This Row],[Профиль / размер]],'Сводный отчет'!$O$7:$O$17))^2</f>
        <v>0.55288795216156494</v>
      </c>
      <c r="M283" s="63">
        <v>8</v>
      </c>
      <c r="N28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0.19552157631605055</v>
      </c>
      <c r="O283" s="67">
        <v>8.3000000000000007</v>
      </c>
      <c r="P28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0.24802372316439475</v>
      </c>
      <c r="Q283" s="69">
        <v>8.7999999999999995E-2</v>
      </c>
      <c r="R283" s="70">
        <f>(Таблица1[[#This Row],[fr]]-SUMIF('Сводный отчет'!$B$7:$B$17,Таблица1[[#This Row],[Профиль / размер]],'Сводный отчет'!$X$7:$X$17))^2</f>
        <v>2.7765595529849538E-5</v>
      </c>
    </row>
    <row r="284" spans="1:18" ht="11.25" customHeight="1" x14ac:dyDescent="0.25">
      <c r="A284" s="62" t="s">
        <v>234</v>
      </c>
      <c r="B284" s="62" t="str">
        <f>LEFT(Таблица1[[#This Row],[Номер плавки]],7)</f>
        <v>2061100</v>
      </c>
      <c r="C284" s="62" t="s">
        <v>8</v>
      </c>
      <c r="D284" s="62" t="s">
        <v>154</v>
      </c>
      <c r="E284" s="63">
        <v>525</v>
      </c>
      <c r="F284" s="64">
        <f>(Таблица1[[#This Row],[Предел текучести, Н/мм²]]-SUMIF('Сводный отчет'!$B$7:$B$17,Таблица1[[#This Row],[Профиль / размер]],'Сводный отчет'!$F$7:$F$17))^2</f>
        <v>726.32918341339246</v>
      </c>
      <c r="G284" s="63">
        <v>617</v>
      </c>
      <c r="H284" s="64">
        <f>(Таблица1[[#This Row],[Временное сопротивление, Н/мм²]]-SUMIF('Сводный отчет'!$B$7:$B$17,Таблица1[[#This Row],[Профиль / размер]],'Сводный отчет'!$I$7:$I$17))^2</f>
        <v>725.79560827369937</v>
      </c>
      <c r="I284" s="65">
        <f>Таблица1[[#This Row],[Временное сопротивление, Н/мм²]]/Таблица1[[#This Row],[Предел текучести, Н/мм²]]</f>
        <v>1.1752380952380952</v>
      </c>
      <c r="J284" s="66">
        <f>(Таблица1[[#This Row],[σв/σт]]-SUMIF('Сводный отчет'!$B$7:$B$17,Таблица1[[#This Row],[Профиль / размер]],'Сводный отчет'!$L$7:$L$17))^2</f>
        <v>7.143669380915581E-5</v>
      </c>
      <c r="K284" s="63">
        <v>24</v>
      </c>
      <c r="L284" s="64">
        <f>(Таблица1[[#This Row],[Относительное удлинение, %]]-SUMIF('Сводный отчет'!$B$7:$B$17,Таблица1[[#This Row],[Профиль / размер]],'Сводный отчет'!$O$7:$O$17))^2</f>
        <v>3.8276404274090425</v>
      </c>
      <c r="M284" s="63">
        <v>8.6</v>
      </c>
      <c r="N28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2.4907714929907614E-2</v>
      </c>
      <c r="O284" s="67">
        <v>8.9</v>
      </c>
      <c r="P28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1.0399960788158132E-2</v>
      </c>
      <c r="Q284" s="69">
        <v>9.6000000000000002E-2</v>
      </c>
      <c r="R284" s="70">
        <f>(Таблица1[[#This Row],[fr]]-SUMIF('Сводный отчет'!$B$7:$B$17,Таблица1[[#This Row],[Профиль / размер]],'Сводный отчет'!$X$7:$X$17))^2</f>
        <v>1.7607450642093811E-4</v>
      </c>
    </row>
    <row r="285" spans="1:18" ht="11.25" customHeight="1" x14ac:dyDescent="0.25">
      <c r="A285" s="62" t="s">
        <v>235</v>
      </c>
      <c r="B285" s="62" t="str">
        <f>LEFT(Таблица1[[#This Row],[Номер плавки]],7)</f>
        <v>2050288</v>
      </c>
      <c r="C285" s="62" t="s">
        <v>8</v>
      </c>
      <c r="D285" s="62" t="s">
        <v>154</v>
      </c>
      <c r="E285" s="63">
        <v>569</v>
      </c>
      <c r="F285" s="64">
        <f>(Таблица1[[#This Row],[Предел текучести, Н/мм²]]-SUMIF('Сводный отчет'!$B$7:$B$17,Таблица1[[#This Row],[Профиль / размер]],'Сводный отчет'!$F$7:$F$17))^2</f>
        <v>290.68561905695418</v>
      </c>
      <c r="G285" s="63">
        <v>661</v>
      </c>
      <c r="H285" s="64">
        <f>(Таблица1[[#This Row],[Временное сопротивление, Н/мм²]]-SUMIF('Сводный отчет'!$B$7:$B$17,Таблица1[[#This Row],[Профиль / размер]],'Сводный отчет'!$I$7:$I$17))^2</f>
        <v>291.02333104597545</v>
      </c>
      <c r="I285" s="65">
        <f>Таблица1[[#This Row],[Временное сопротивление, Н/мм²]]/Таблица1[[#This Row],[Предел текучести, Н/мм²]]</f>
        <v>1.1616871704745166</v>
      </c>
      <c r="J285" s="66">
        <f>(Таблица1[[#This Row],[σв/σт]]-SUMIF('Сводный отчет'!$B$7:$B$17,Таблица1[[#This Row],[Профиль / размер]],'Сводный отчет'!$L$7:$L$17))^2</f>
        <v>2.5998798581318038E-5</v>
      </c>
      <c r="K285" s="63">
        <v>22.3</v>
      </c>
      <c r="L285" s="64">
        <f>(Таблица1[[#This Row],[Относительное удлинение, %]]-SUMIF('Сводный отчет'!$B$7:$B$17,Таблица1[[#This Row],[Профиль / размер]],'Сводный отчет'!$O$7:$O$17))^2</f>
        <v>6.5759239290261451E-2</v>
      </c>
      <c r="M285" s="63">
        <v>7.8</v>
      </c>
      <c r="N28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0.41239286344476506</v>
      </c>
      <c r="O285" s="67">
        <v>8.1</v>
      </c>
      <c r="P28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0.48723164395647511</v>
      </c>
      <c r="Q285" s="69">
        <v>9.4E-2</v>
      </c>
      <c r="R285" s="70">
        <f>(Таблица1[[#This Row],[fr]]-SUMIF('Сводный отчет'!$B$7:$B$17,Таблица1[[#This Row],[Профиль / размер]],'Сводный отчет'!$X$7:$X$17))^2</f>
        <v>1.2699727869816595E-4</v>
      </c>
    </row>
    <row r="286" spans="1:18" ht="11.25" customHeight="1" x14ac:dyDescent="0.25">
      <c r="A286" s="62" t="s">
        <v>236</v>
      </c>
      <c r="B286" s="62" t="str">
        <f>LEFT(Таблица1[[#This Row],[Номер плавки]],7)</f>
        <v>2050288</v>
      </c>
      <c r="C286" s="62" t="s">
        <v>8</v>
      </c>
      <c r="D286" s="62" t="s">
        <v>154</v>
      </c>
      <c r="E286" s="63">
        <v>559</v>
      </c>
      <c r="F286" s="64">
        <f>(Таблица1[[#This Row],[Предел текучести, Н/мм²]]-SUMIF('Сводный отчет'!$B$7:$B$17,Таблица1[[#This Row],[Профиль / размер]],'Сводный отчет'!$F$7:$F$17))^2</f>
        <v>49.695520047053797</v>
      </c>
      <c r="G286" s="63">
        <v>647</v>
      </c>
      <c r="H286" s="64">
        <f>(Таблица1[[#This Row],[Временное сопротивление, Н/мм²]]-SUMIF('Сводный отчет'!$B$7:$B$17,Таблица1[[#This Row],[Профиль / размер]],'Сводный отчет'!$I$7:$I$17))^2</f>
        <v>9.3599647093421456</v>
      </c>
      <c r="I286" s="65">
        <f>Таблица1[[#This Row],[Временное сопротивление, Н/мм²]]/Таблица1[[#This Row],[Предел текучести, Н/мм²]]</f>
        <v>1.1574239713774597</v>
      </c>
      <c r="J286" s="66">
        <f>(Таблица1[[#This Row],[σв/σт]]-SUMIF('Сводный отчет'!$B$7:$B$17,Таблица1[[#This Row],[Профиль / размер]],'Сводный отчет'!$L$7:$L$17))^2</f>
        <v>8.7648931398619538E-5</v>
      </c>
      <c r="K286" s="63">
        <v>23</v>
      </c>
      <c r="L286" s="64">
        <f>(Таблица1[[#This Row],[Относительное удлинение, %]]-SUMIF('Сводный отчет'!$B$7:$B$17,Таблица1[[#This Row],[Профиль / размер]],'Сводный отчет'!$O$7:$O$17))^2</f>
        <v>0.91476914028034761</v>
      </c>
      <c r="M286" s="63">
        <v>10.8</v>
      </c>
      <c r="N28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5.5593235565140544</v>
      </c>
      <c r="O286" s="67">
        <v>11.1</v>
      </c>
      <c r="P28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5.2991128320752861</v>
      </c>
      <c r="Q286" s="69">
        <v>9.4E-2</v>
      </c>
      <c r="R286" s="70">
        <f>(Таблица1[[#This Row],[fr]]-SUMIF('Сводный отчет'!$B$7:$B$17,Таблица1[[#This Row],[Профиль / размер]],'Сводный отчет'!$X$7:$X$17))^2</f>
        <v>1.2699727869816595E-4</v>
      </c>
    </row>
    <row r="287" spans="1:18" ht="11.25" customHeight="1" x14ac:dyDescent="0.25">
      <c r="A287" s="62" t="s">
        <v>237</v>
      </c>
      <c r="B287" s="62" t="str">
        <f>LEFT(Таблица1[[#This Row],[Номер плавки]],7)</f>
        <v>2061128</v>
      </c>
      <c r="C287" s="62" t="s">
        <v>8</v>
      </c>
      <c r="D287" s="62" t="s">
        <v>9</v>
      </c>
      <c r="E287" s="63">
        <v>547</v>
      </c>
      <c r="F287" s="64">
        <f>(Таблица1[[#This Row],[Предел текучести, Н/мм²]]-SUMIF('Сводный отчет'!$B$7:$B$17,Таблица1[[#This Row],[Профиль / размер]],'Сводный отчет'!$F$7:$F$17))^2</f>
        <v>102.65895336418745</v>
      </c>
      <c r="G287" s="63">
        <v>634</v>
      </c>
      <c r="H287" s="64">
        <f>(Таблица1[[#This Row],[Временное сопротивление, Н/мм²]]-SUMIF('Сводный отчет'!$B$7:$B$17,Таблица1[[#This Row],[Профиль / размер]],'Сводный отчет'!$I$7:$I$17))^2</f>
        <v>287.61173410861932</v>
      </c>
      <c r="I287" s="65">
        <f>Таблица1[[#This Row],[Временное сопротивление, Н/мм²]]/Таблица1[[#This Row],[Предел текучести, Н/мм²]]</f>
        <v>1.1590493601462524</v>
      </c>
      <c r="J287" s="66">
        <f>(Таблица1[[#This Row],[σв/σт]]-SUMIF('Сводный отчет'!$B$7:$B$17,Таблица1[[#This Row],[Профиль / размер]],'Сводный отчет'!$L$7:$L$17))^2</f>
        <v>9.105103680077073E-5</v>
      </c>
      <c r="K287" s="63">
        <v>20.399999999999999</v>
      </c>
      <c r="L287" s="64">
        <f>(Таблица1[[#This Row],[Относительное удлинение, %]]-SUMIF('Сводный отчет'!$B$7:$B$17,Таблица1[[#This Row],[Профиль / размер]],'Сводный отчет'!$O$7:$O$17))^2</f>
        <v>7.2160376149852246</v>
      </c>
      <c r="M287" s="63">
        <v>6.6</v>
      </c>
      <c r="N28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2.7505909576361058</v>
      </c>
      <c r="O287" s="67">
        <v>7.4</v>
      </c>
      <c r="P28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1.5536028484281048</v>
      </c>
      <c r="Q287" s="69">
        <v>0.09</v>
      </c>
      <c r="R287" s="70">
        <f>(Таблица1[[#This Row],[fr]]-SUMIF('Сводный отчет'!$B$7:$B$17,Таблица1[[#This Row],[Профиль / размер]],'Сводный отчет'!$X$7:$X$17))^2</f>
        <v>5.8344616510425416E-5</v>
      </c>
    </row>
    <row r="288" spans="1:18" ht="11.25" customHeight="1" x14ac:dyDescent="0.25">
      <c r="A288" s="62" t="s">
        <v>237</v>
      </c>
      <c r="B288" s="62" t="str">
        <f>LEFT(Таблица1[[#This Row],[Номер плавки]],7)</f>
        <v>2061128</v>
      </c>
      <c r="C288" s="62" t="s">
        <v>8</v>
      </c>
      <c r="D288" s="62" t="s">
        <v>9</v>
      </c>
      <c r="E288" s="63">
        <v>533</v>
      </c>
      <c r="F288" s="64">
        <f>(Таблица1[[#This Row],[Предел текучести, Н/мм²]]-SUMIF('Сводный отчет'!$B$7:$B$17,Таблица1[[#This Row],[Профиль / размер]],'Сводный отчет'!$F$7:$F$17))^2</f>
        <v>582.35706657173591</v>
      </c>
      <c r="G288" s="63">
        <v>626</v>
      </c>
      <c r="H288" s="64">
        <f>(Таблица1[[#This Row],[Временное сопротивление, Н/мм²]]-SUMIF('Сводный отчет'!$B$7:$B$17,Таблица1[[#This Row],[Профиль / размер]],'Сводный отчет'!$I$7:$I$17))^2</f>
        <v>622.95764605830493</v>
      </c>
      <c r="I288" s="65">
        <f>Таблица1[[#This Row],[Временное сопротивление, Н/мм²]]/Таблица1[[#This Row],[Предел текучести, Н/мм²]]</f>
        <v>1.1744840525328331</v>
      </c>
      <c r="J288" s="66">
        <f>(Таблица1[[#This Row],[σв/σт]]-SUMIF('Сводный отчет'!$B$7:$B$17,Таблица1[[#This Row],[Профиль / размер]],'Сводный отчет'!$L$7:$L$17))^2</f>
        <v>3.4723037547905201E-5</v>
      </c>
      <c r="K288" s="63">
        <v>20</v>
      </c>
      <c r="L288" s="64">
        <f>(Таблица1[[#This Row],[Относительное удлинение, %]]-SUMIF('Сводный отчет'!$B$7:$B$17,Таблица1[[#This Row],[Профиль / размер]],'Сводный отчет'!$O$7:$O$17))^2</f>
        <v>9.5250522900376087</v>
      </c>
      <c r="M288" s="63">
        <v>5.9</v>
      </c>
      <c r="N28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5.562477750088906</v>
      </c>
      <c r="O288" s="67">
        <v>7.2</v>
      </c>
      <c r="P28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2.0921772719081879</v>
      </c>
      <c r="Q288" s="69">
        <v>9.7000000000000003E-2</v>
      </c>
      <c r="R288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289" spans="1:18" ht="11.25" customHeight="1" x14ac:dyDescent="0.25">
      <c r="A289" s="62" t="s">
        <v>238</v>
      </c>
      <c r="B289" s="62" t="str">
        <f>LEFT(Таблица1[[#This Row],[Номер плавки]],7)</f>
        <v>2061128</v>
      </c>
      <c r="C289" s="62" t="s">
        <v>8</v>
      </c>
      <c r="D289" s="62" t="s">
        <v>9</v>
      </c>
      <c r="E289" s="63">
        <v>547</v>
      </c>
      <c r="F289" s="64">
        <f>(Таблица1[[#This Row],[Предел текучести, Н/мм²]]-SUMIF('Сводный отчет'!$B$7:$B$17,Таблица1[[#This Row],[Профиль / размер]],'Сводный отчет'!$F$7:$F$17))^2</f>
        <v>102.65895336418745</v>
      </c>
      <c r="G289" s="63">
        <v>641</v>
      </c>
      <c r="H289" s="64">
        <f>(Таблица1[[#This Row],[Временное сопротивление, Н/мм²]]-SUMIF('Сводный отчет'!$B$7:$B$17,Таблица1[[#This Row],[Профиль / размер]],'Сводный отчет'!$I$7:$I$17))^2</f>
        <v>99.184061152644375</v>
      </c>
      <c r="I289" s="65">
        <f>Таблица1[[#This Row],[Временное сопротивление, Н/мм²]]/Таблица1[[#This Row],[Предел текучести, Н/мм²]]</f>
        <v>1.1718464351005484</v>
      </c>
      <c r="J289" s="66">
        <f>(Таблица1[[#This Row],[σв/σт]]-SUMIF('Сводный отчет'!$B$7:$B$17,Таблица1[[#This Row],[Профиль / размер]],'Сводный отчет'!$L$7:$L$17))^2</f>
        <v>1.0595078771857458E-5</v>
      </c>
      <c r="K289" s="63">
        <v>20.399999999999999</v>
      </c>
      <c r="L289" s="64">
        <f>(Таблица1[[#This Row],[Относительное удлинение, %]]-SUMIF('Сводный отчет'!$B$7:$B$17,Таблица1[[#This Row],[Профиль / размер]],'Сводный отчет'!$O$7:$O$17))^2</f>
        <v>7.2160376149852246</v>
      </c>
      <c r="M289" s="63">
        <v>6.8</v>
      </c>
      <c r="N28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2.1271947312210187</v>
      </c>
      <c r="O289" s="67">
        <v>7.1</v>
      </c>
      <c r="P28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2.3914644836482308</v>
      </c>
      <c r="Q289" s="69">
        <v>7.6999999999999999E-2</v>
      </c>
      <c r="R289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290" spans="1:18" ht="11.25" customHeight="1" x14ac:dyDescent="0.25">
      <c r="A290" s="62" t="s">
        <v>238</v>
      </c>
      <c r="B290" s="62" t="str">
        <f>LEFT(Таблица1[[#This Row],[Номер плавки]],7)</f>
        <v>2061128</v>
      </c>
      <c r="C290" s="62" t="s">
        <v>8</v>
      </c>
      <c r="D290" s="62" t="s">
        <v>9</v>
      </c>
      <c r="E290" s="63">
        <v>529</v>
      </c>
      <c r="F290" s="64">
        <f>(Таблица1[[#This Row],[Предел текучести, Н/мм²]]-SUMIF('Сводный отчет'!$B$7:$B$17,Таблица1[[#This Row],[Профиль / размер]],'Сводный отчет'!$F$7:$F$17))^2</f>
        <v>791.41367034532118</v>
      </c>
      <c r="G290" s="63">
        <v>624</v>
      </c>
      <c r="H290" s="64">
        <f>(Таблица1[[#This Row],[Временное сопротивление, Н/мм²]]-SUMIF('Сводный отчет'!$B$7:$B$17,Таблица1[[#This Row],[Профиль / размер]],'Сводный отчет'!$I$7:$I$17))^2</f>
        <v>726.79412404572633</v>
      </c>
      <c r="I290" s="65">
        <f>Таблица1[[#This Row],[Временное сопротивление, Н/мм²]]/Таблица1[[#This Row],[Предел текучести, Н/мм²]]</f>
        <v>1.1795841209829867</v>
      </c>
      <c r="J290" s="66">
        <f>(Таблица1[[#This Row],[σв/σт]]-SUMIF('Сводный отчет'!$B$7:$B$17,Таблица1[[#This Row],[Профиль / размер]],'Сводный отчет'!$L$7:$L$17))^2</f>
        <v>1.2083932450645884E-4</v>
      </c>
      <c r="K290" s="63">
        <v>19.2</v>
      </c>
      <c r="L290" s="64">
        <f>(Таблица1[[#This Row],[Относительное удлинение, %]]-SUMIF('Сводный отчет'!$B$7:$B$17,Таблица1[[#This Row],[Профиль / размер]],'Сводный отчет'!$O$7:$O$17))^2</f>
        <v>15.103081640142399</v>
      </c>
      <c r="M290" s="63">
        <v>5.6</v>
      </c>
      <c r="N29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7.0675720897115397</v>
      </c>
      <c r="O290" s="67">
        <v>7.7</v>
      </c>
      <c r="P29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290" s="69">
        <v>8.7999999999999995E-2</v>
      </c>
      <c r="R290" s="70">
        <f>(Таблица1[[#This Row],[fr]]-SUMIF('Сводный отчет'!$B$7:$B$17,Таблица1[[#This Row],[Профиль / размер]],'Сводный отчет'!$X$7:$X$17))^2</f>
        <v>3.1791157390927867E-5</v>
      </c>
    </row>
    <row r="291" spans="1:18" ht="11.25" customHeight="1" x14ac:dyDescent="0.25">
      <c r="A291" s="62" t="s">
        <v>239</v>
      </c>
      <c r="B291" s="62" t="str">
        <f>LEFT(Таблица1[[#This Row],[Номер плавки]],7)</f>
        <v>2061128</v>
      </c>
      <c r="C291" s="62" t="s">
        <v>8</v>
      </c>
      <c r="D291" s="62" t="s">
        <v>9</v>
      </c>
      <c r="E291" s="63">
        <v>521</v>
      </c>
      <c r="F291" s="64">
        <f>(Таблица1[[#This Row],[Предел текучести, Н/мм²]]-SUMIF('Сводный отчет'!$B$7:$B$17,Таблица1[[#This Row],[Профиль / размер]],'Сводный отчет'!$F$7:$F$17))^2</f>
        <v>1305.5268778924917</v>
      </c>
      <c r="G291" s="63">
        <v>619</v>
      </c>
      <c r="H291" s="64">
        <f>(Таблица1[[#This Row],[Временное сопротивление, Н/мм²]]-SUMIF('Сводный отчет'!$B$7:$B$17,Таблица1[[#This Row],[Профиль / размер]],'Сводный отчет'!$I$7:$I$17))^2</f>
        <v>1021.3853190142798</v>
      </c>
      <c r="I291" s="65">
        <f>Таблица1[[#This Row],[Временное сопротивление, Н/мм²]]/Таблица1[[#This Row],[Предел текучести, Н/мм²]]</f>
        <v>1.1880998080614202</v>
      </c>
      <c r="J291" s="66">
        <f>(Таблица1[[#This Row],[σв/σт]]-SUMIF('Сводный отчет'!$B$7:$B$17,Таблица1[[#This Row],[Профиль / размер]],'Сводный отчет'!$L$7:$L$17))^2</f>
        <v>3.8057693785400483E-4</v>
      </c>
      <c r="K291" s="63">
        <v>19.8</v>
      </c>
      <c r="L291" s="64">
        <f>(Таблица1[[#This Row],[Относительное удлинение, %]]-SUMIF('Сводный отчет'!$B$7:$B$17,Таблица1[[#This Row],[Профиль / размер]],'Сводный отчет'!$O$7:$O$17))^2</f>
        <v>10.7995596275638</v>
      </c>
      <c r="M291" s="63">
        <v>7</v>
      </c>
      <c r="N29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1.5837985048059318</v>
      </c>
      <c r="O291" s="67">
        <v>7.3</v>
      </c>
      <c r="P29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1.8128900601681475</v>
      </c>
      <c r="Q291" s="69">
        <v>9.2999999999999999E-2</v>
      </c>
      <c r="R291" s="70">
        <f>(Таблица1[[#This Row],[fr]]-SUMIF('Сводный отчет'!$B$7:$B$17,Таблица1[[#This Row],[Профиль / размер]],'Сводный отчет'!$X$7:$X$17))^2</f>
        <v>1.1317480518967177E-4</v>
      </c>
    </row>
    <row r="292" spans="1:18" ht="11.25" customHeight="1" x14ac:dyDescent="0.25">
      <c r="A292" s="62" t="s">
        <v>239</v>
      </c>
      <c r="B292" s="62" t="str">
        <f>LEFT(Таблица1[[#This Row],[Номер плавки]],7)</f>
        <v>2061128</v>
      </c>
      <c r="C292" s="62" t="s">
        <v>8</v>
      </c>
      <c r="D292" s="62" t="s">
        <v>9</v>
      </c>
      <c r="E292" s="63">
        <v>524</v>
      </c>
      <c r="F292" s="64">
        <f>(Таблица1[[#This Row],[Предел текучести, Н/мм²]]-SUMIF('Сводный отчет'!$B$7:$B$17,Таблица1[[#This Row],[Профиль / размер]],'Сводный отчет'!$F$7:$F$17))^2</f>
        <v>1097.7344250623028</v>
      </c>
      <c r="G292" s="63">
        <v>620</v>
      </c>
      <c r="H292" s="64">
        <f>(Таблица1[[#This Row],[Временное сопротивление, Н/мм²]]-SUMIF('Сводный отчет'!$B$7:$B$17,Таблица1[[#This Row],[Профиль / размер]],'Сводный отчет'!$I$7:$I$17))^2</f>
        <v>958.46708002056914</v>
      </c>
      <c r="I292" s="65">
        <f>Таблица1[[#This Row],[Временное сопротивление, Н/мм²]]/Таблица1[[#This Row],[Предел текучести, Н/мм²]]</f>
        <v>1.1832061068702291</v>
      </c>
      <c r="J292" s="66">
        <f>(Таблица1[[#This Row],[σв/σт]]-SUMIF('Сводный отчет'!$B$7:$B$17,Таблица1[[#This Row],[Профиль / размер]],'Сводный отчет'!$L$7:$L$17))^2</f>
        <v>2.1358887236630665E-4</v>
      </c>
      <c r="K292" s="63">
        <v>18.8</v>
      </c>
      <c r="L292" s="64">
        <f>(Таблица1[[#This Row],[Относительное удлинение, %]]-SUMIF('Сводный отчет'!$B$7:$B$17,Таблица1[[#This Row],[Профиль / размер]],'Сводный отчет'!$O$7:$O$17))^2</f>
        <v>18.372096315194781</v>
      </c>
      <c r="M292" s="63">
        <v>5.6</v>
      </c>
      <c r="N29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7.0675720897115397</v>
      </c>
      <c r="O292" s="67">
        <v>7.9</v>
      </c>
      <c r="P29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292" s="69">
        <v>6.8000000000000005E-2</v>
      </c>
      <c r="R292" s="70">
        <f>(Таблица1[[#This Row],[fr]]-SUMIF('Сводный отчет'!$B$7:$B$17,Таблица1[[#This Row],[Профиль / размер]],'Сводный отчет'!$X$7:$X$17))^2</f>
        <v>2.0625656619595239E-4</v>
      </c>
    </row>
    <row r="293" spans="1:18" ht="11.25" customHeight="1" x14ac:dyDescent="0.25">
      <c r="A293" s="62" t="s">
        <v>240</v>
      </c>
      <c r="B293" s="62" t="str">
        <f>LEFT(Таблица1[[#This Row],[Номер плавки]],7)</f>
        <v>2061130</v>
      </c>
      <c r="C293" s="62" t="s">
        <v>8</v>
      </c>
      <c r="D293" s="62" t="s">
        <v>9</v>
      </c>
      <c r="E293" s="63">
        <v>540</v>
      </c>
      <c r="F293" s="64">
        <f>(Таблица1[[#This Row],[Предел текучести, Н/мм²]]-SUMIF('Сводный отчет'!$B$7:$B$17,Таблица1[[#This Row],[Профиль / размер]],'Сводный отчет'!$F$7:$F$17))^2</f>
        <v>293.5080099679617</v>
      </c>
      <c r="G293" s="63">
        <v>636</v>
      </c>
      <c r="H293" s="64">
        <f>(Таблица1[[#This Row],[Временное сопротивление, Н/мм²]]-SUMIF('Сводный отчет'!$B$7:$B$17,Таблица1[[#This Row],[Профиль / размер]],'Сводный отчет'!$I$7:$I$17))^2</f>
        <v>223.77525612119788</v>
      </c>
      <c r="I293" s="65">
        <f>Таблица1[[#This Row],[Временное сопротивление, Н/мм²]]/Таблица1[[#This Row],[Предел текучести, Н/мм²]]</f>
        <v>1.1777777777777778</v>
      </c>
      <c r="J293" s="66">
        <f>(Таблица1[[#This Row],[σв/σт]]-SUMIF('Сводный отчет'!$B$7:$B$17,Таблица1[[#This Row],[Профиль / размер]],'Сводный отчет'!$L$7:$L$17))^2</f>
        <v>8.4389043539647115E-5</v>
      </c>
      <c r="K293" s="63">
        <v>22.8</v>
      </c>
      <c r="L293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293" s="63">
        <v>8.8000000000000007</v>
      </c>
      <c r="N29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293" s="67">
        <v>9.1</v>
      </c>
      <c r="P29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293" s="69">
        <v>7.0999999999999994E-2</v>
      </c>
      <c r="R293" s="70">
        <f>(Таблица1[[#This Row],[fr]]-SUMIF('Сводный отчет'!$B$7:$B$17,Таблица1[[#This Row],[Профиль / размер]],'Сводный отчет'!$X$7:$X$17))^2</f>
        <v>1.2908675487519896E-4</v>
      </c>
    </row>
    <row r="294" spans="1:18" ht="11.25" customHeight="1" x14ac:dyDescent="0.25">
      <c r="A294" s="62" t="s">
        <v>241</v>
      </c>
      <c r="B294" s="62" t="str">
        <f>LEFT(Таблица1[[#This Row],[Номер плавки]],7)</f>
        <v>2061130</v>
      </c>
      <c r="C294" s="62" t="s">
        <v>8</v>
      </c>
      <c r="D294" s="62" t="s">
        <v>9</v>
      </c>
      <c r="E294" s="63">
        <v>562</v>
      </c>
      <c r="F294" s="64">
        <f>(Таблица1[[#This Row],[Предел текучести, Н/мм²]]-SUMIF('Сводный отчет'!$B$7:$B$17,Таблица1[[#This Row],[Профиль / размер]],'Сводный отчет'!$F$7:$F$17))^2</f>
        <v>23.69668921324271</v>
      </c>
      <c r="G294" s="63">
        <v>656</v>
      </c>
      <c r="H294" s="64">
        <f>(Таблица1[[#This Row],[Временное сопротивление, Н/мм²]]-SUMIF('Сводный отчет'!$B$7:$B$17,Таблица1[[#This Row],[Профиль / размер]],'Сводный отчет'!$I$7:$I$17))^2</f>
        <v>25.410476246983851</v>
      </c>
      <c r="I294" s="65">
        <f>Таблица1[[#This Row],[Временное сопротивление, Н/мм²]]/Таблица1[[#This Row],[Предел текучести, Н/мм²]]</f>
        <v>1.1672597864768683</v>
      </c>
      <c r="J294" s="66">
        <f>(Таблица1[[#This Row],[σв/σт]]-SUMIF('Сводный отчет'!$B$7:$B$17,Таблица1[[#This Row],[Профиль / размер]],'Сводный отчет'!$L$7:$L$17))^2</f>
        <v>1.7732660585137017E-6</v>
      </c>
      <c r="K294" s="63">
        <v>20.6</v>
      </c>
      <c r="L294" s="64">
        <f>(Таблица1[[#This Row],[Относительное удлинение, %]]-SUMIF('Сводный отчет'!$B$7:$B$17,Таблица1[[#This Row],[Профиль / размер]],'Сводный отчет'!$O$7:$O$17))^2</f>
        <v>6.1815302774590144</v>
      </c>
      <c r="M294" s="63">
        <v>9.1999999999999993</v>
      </c>
      <c r="N29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0.88644001423997842</v>
      </c>
      <c r="O294" s="67">
        <v>9.5</v>
      </c>
      <c r="P29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0.72857140188723657</v>
      </c>
      <c r="Q294" s="69">
        <v>6.5000000000000002E-2</v>
      </c>
      <c r="R294" s="70">
        <f>(Таблица1[[#This Row],[fr]]-SUMIF('Сводный отчет'!$B$7:$B$17,Таблица1[[#This Row],[Профиль / размер]],'Сводный отчет'!$X$7:$X$17))^2</f>
        <v>3.0142637751670614E-4</v>
      </c>
    </row>
    <row r="295" spans="1:18" ht="11.25" customHeight="1" x14ac:dyDescent="0.25">
      <c r="A295" s="62" t="s">
        <v>242</v>
      </c>
      <c r="B295" s="62" t="str">
        <f>LEFT(Таблица1[[#This Row],[Номер плавки]],7)</f>
        <v>2061130</v>
      </c>
      <c r="C295" s="62" t="s">
        <v>8</v>
      </c>
      <c r="D295" s="62" t="s">
        <v>9</v>
      </c>
      <c r="E295" s="63">
        <v>565</v>
      </c>
      <c r="F295" s="64">
        <f>(Таблица1[[#This Row],[Предел текучести, Н/мм²]]-SUMIF('Сводный отчет'!$B$7:$B$17,Таблица1[[#This Row],[Профиль / размер]],'Сводный отчет'!$F$7:$F$17))^2</f>
        <v>61.904236383053757</v>
      </c>
      <c r="G295" s="63">
        <v>662</v>
      </c>
      <c r="H295" s="64">
        <f>(Таблица1[[#This Row],[Временное сопротивление, Н/мм²]]-SUMIF('Сводный отчет'!$B$7:$B$17,Таблица1[[#This Row],[Профиль / размер]],'Сводный отчет'!$I$7:$I$17))^2</f>
        <v>121.90104228471964</v>
      </c>
      <c r="I295" s="65">
        <f>Таблица1[[#This Row],[Временное сопротивление, Н/мм²]]/Таблица1[[#This Row],[Предел текучести, Н/мм²]]</f>
        <v>1.1716814159292035</v>
      </c>
      <c r="J295" s="66">
        <f>(Таблица1[[#This Row],[σв/σт]]-SUMIF('Сводный отчет'!$B$7:$B$17,Таблица1[[#This Row],[Профиль / размер]],'Сводный отчет'!$L$7:$L$17))^2</f>
        <v>9.5480325672377443E-6</v>
      </c>
      <c r="K295" s="63">
        <v>20</v>
      </c>
      <c r="L295" s="64">
        <f>(Таблица1[[#This Row],[Относительное удлинение, %]]-SUMIF('Сводный отчет'!$B$7:$B$17,Таблица1[[#This Row],[Профиль / размер]],'Сводный отчет'!$O$7:$O$17))^2</f>
        <v>9.5250522900376087</v>
      </c>
      <c r="M295" s="63">
        <v>6.1</v>
      </c>
      <c r="N29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4.659081523673823</v>
      </c>
      <c r="O295" s="67">
        <v>7.7</v>
      </c>
      <c r="P29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295" s="69">
        <v>8.2000000000000003E-2</v>
      </c>
      <c r="R295" s="70">
        <f>(Таблица1[[#This Row],[fr]]-SUMIF('Сводный отчет'!$B$7:$B$17,Таблица1[[#This Row],[Профиль / размер]],'Сводный отчет'!$X$7:$X$17))^2</f>
        <v>1.3078003243529928E-7</v>
      </c>
    </row>
    <row r="296" spans="1:18" ht="11.25" customHeight="1" x14ac:dyDescent="0.25">
      <c r="A296" s="62" t="s">
        <v>243</v>
      </c>
      <c r="B296" s="62" t="str">
        <f>LEFT(Таблица1[[#This Row],[Номер плавки]],7)</f>
        <v>2061133</v>
      </c>
      <c r="C296" s="62" t="s">
        <v>8</v>
      </c>
      <c r="D296" s="62" t="s">
        <v>9</v>
      </c>
      <c r="E296" s="63">
        <v>587</v>
      </c>
      <c r="F296" s="64">
        <f>(Таблица1[[#This Row],[Предел текучести, Н/мм²]]-SUMIF('Сводный отчет'!$B$7:$B$17,Таблица1[[#This Row],[Профиль / размер]],'Сводный отчет'!$F$7:$F$17))^2</f>
        <v>892.09291562833482</v>
      </c>
      <c r="G296" s="63">
        <v>688</v>
      </c>
      <c r="H296" s="64">
        <f>(Таблица1[[#This Row],[Временное сопротивление, Н/мм²]]-SUMIF('Сводный отчет'!$B$7:$B$17,Таблица1[[#This Row],[Профиль / размер]],'Сводный отчет'!$I$7:$I$17))^2</f>
        <v>1372.0268284482413</v>
      </c>
      <c r="I296" s="65">
        <f>Таблица1[[#This Row],[Временное сопротивление, Н/мм²]]/Таблица1[[#This Row],[Предел текучести, Н/мм²]]</f>
        <v>1.17206132879046</v>
      </c>
      <c r="J296" s="66">
        <f>(Таблица1[[#This Row],[σв/σт]]-SUMIF('Сводный отчет'!$B$7:$B$17,Таблица1[[#This Row],[Профиль / размер]],'Сводный отчет'!$L$7:$L$17))^2</f>
        <v>1.2040219541135793E-5</v>
      </c>
      <c r="K296" s="63">
        <v>19.8</v>
      </c>
      <c r="L296" s="64">
        <f>(Таблица1[[#This Row],[Относительное удлинение, %]]-SUMIF('Сводный отчет'!$B$7:$B$17,Таблица1[[#This Row],[Профиль / размер]],'Сводный отчет'!$O$7:$O$17))^2</f>
        <v>10.7995596275638</v>
      </c>
      <c r="M296" s="63">
        <v>7.9</v>
      </c>
      <c r="N29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0.12851548593804202</v>
      </c>
      <c r="O296" s="67">
        <v>8.1999999999999993</v>
      </c>
      <c r="P29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0.19930515450777525</v>
      </c>
      <c r="Q296" s="69">
        <v>7.9000000000000001E-2</v>
      </c>
      <c r="R296" s="70">
        <f>(Таблица1[[#This Row],[fr]]-SUMIF('Сводный отчет'!$B$7:$B$17,Таблица1[[#This Row],[Профиль / размер]],'Сводный отчет'!$X$7:$X$17))^2</f>
        <v>1.1300591353188985E-5</v>
      </c>
    </row>
    <row r="297" spans="1:18" ht="11.25" customHeight="1" x14ac:dyDescent="0.25">
      <c r="A297" s="62" t="s">
        <v>244</v>
      </c>
      <c r="B297" s="62" t="str">
        <f>LEFT(Таблица1[[#This Row],[Номер плавки]],7)</f>
        <v>2061135</v>
      </c>
      <c r="C297" s="62" t="s">
        <v>8</v>
      </c>
      <c r="D297" s="62" t="s">
        <v>9</v>
      </c>
      <c r="E297" s="63">
        <v>540</v>
      </c>
      <c r="F297" s="64">
        <f>(Таблица1[[#This Row],[Предел текучести, Н/мм²]]-SUMIF('Сводный отчет'!$B$7:$B$17,Таблица1[[#This Row],[Профиль / размер]],'Сводный отчет'!$F$7:$F$17))^2</f>
        <v>293.5080099679617</v>
      </c>
      <c r="G297" s="63">
        <v>633</v>
      </c>
      <c r="H297" s="64">
        <f>(Таблица1[[#This Row],[Временное сопротивление, Н/мм²]]-SUMIF('Сводный отчет'!$B$7:$B$17,Таблица1[[#This Row],[Профиль / размер]],'Сводный отчет'!$I$7:$I$17))^2</f>
        <v>322.52997310233002</v>
      </c>
      <c r="I297" s="65">
        <f>Таблица1[[#This Row],[Временное сопротивление, Н/мм²]]/Таблица1[[#This Row],[Предел текучести, Н/мм²]]</f>
        <v>1.1722222222222223</v>
      </c>
      <c r="J297" s="66">
        <f>(Таблица1[[#This Row],[σв/σт]]-SUMIF('Сводный отчет'!$B$7:$B$17,Таблица1[[#This Row],[Профиль / размер]],'Сводный отчет'!$L$7:$L$17))^2</f>
        <v>1.3182675102679816E-5</v>
      </c>
      <c r="K297" s="63">
        <v>19</v>
      </c>
      <c r="L297" s="64">
        <f>(Таблица1[[#This Row],[Относительное удлинение, %]]-SUMIF('Сводный отчет'!$B$7:$B$17,Таблица1[[#This Row],[Профиль / размер]],'Сводный отчет'!$O$7:$O$17))^2</f>
        <v>16.697588977668591</v>
      </c>
      <c r="M297" s="63">
        <v>7.7</v>
      </c>
      <c r="N29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0.31191171235312865</v>
      </c>
      <c r="O297" s="67">
        <v>8</v>
      </c>
      <c r="P29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0.41787957798785735</v>
      </c>
      <c r="Q297" s="69">
        <v>0.08</v>
      </c>
      <c r="R297" s="70">
        <f>(Таблица1[[#This Row],[fr]]-SUMIF('Сводный отчет'!$B$7:$B$17,Таблица1[[#This Row],[Профиль / размер]],'Сводный отчет'!$X$7:$X$17))^2</f>
        <v>5.5773209129377523E-6</v>
      </c>
    </row>
    <row r="298" spans="1:18" ht="11.25" customHeight="1" x14ac:dyDescent="0.25">
      <c r="A298" s="62" t="s">
        <v>245</v>
      </c>
      <c r="B298" s="62" t="str">
        <f>LEFT(Таблица1[[#This Row],[Номер плавки]],7)</f>
        <v>2061135</v>
      </c>
      <c r="C298" s="62" t="s">
        <v>8</v>
      </c>
      <c r="D298" s="62" t="s">
        <v>9</v>
      </c>
      <c r="E298" s="63">
        <v>558</v>
      </c>
      <c r="F298" s="64">
        <f>(Таблица1[[#This Row],[Предел текучести, Н/мм²]]-SUMIF('Сводный отчет'!$B$7:$B$17,Таблица1[[#This Row],[Профиль / размер]],'Сводный отчет'!$F$7:$F$17))^2</f>
        <v>0.75329298682797452</v>
      </c>
      <c r="G298" s="63">
        <v>655</v>
      </c>
      <c r="H298" s="64">
        <f>(Таблица1[[#This Row],[Временное сопротивление, Н/мм²]]-SUMIF('Сводный отчет'!$B$7:$B$17,Таблица1[[#This Row],[Профиль / размер]],'Сводный отчет'!$I$7:$I$17))^2</f>
        <v>16.328715240694553</v>
      </c>
      <c r="I298" s="65">
        <f>Таблица1[[#This Row],[Временное сопротивление, Н/мм²]]/Таблица1[[#This Row],[Предел текучести, Н/мм²]]</f>
        <v>1.1738351254480286</v>
      </c>
      <c r="J298" s="66">
        <f>(Таблица1[[#This Row],[σв/σт]]-SUMIF('Сводный отчет'!$B$7:$B$17,Таблица1[[#This Row],[Профиль / размер]],'Сводный отчет'!$L$7:$L$17))^2</f>
        <v>2.7496375084783365E-5</v>
      </c>
      <c r="K298" s="63">
        <v>21.8</v>
      </c>
      <c r="L298" s="64">
        <f>(Таблица1[[#This Row],[Относительное удлинение, %]]-SUMIF('Сводный отчет'!$B$7:$B$17,Таблица1[[#This Row],[Профиль / размер]],'Сводный отчет'!$O$7:$O$17))^2</f>
        <v>1.6544862523018427</v>
      </c>
      <c r="M298" s="63">
        <v>7</v>
      </c>
      <c r="N29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1.5837985048059318</v>
      </c>
      <c r="O298" s="67">
        <v>7.3</v>
      </c>
      <c r="P29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1.8128900601681475</v>
      </c>
      <c r="Q298" s="69">
        <v>7.6999999999999999E-2</v>
      </c>
      <c r="R298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299" spans="1:18" ht="11.25" customHeight="1" x14ac:dyDescent="0.25">
      <c r="A299" s="62" t="s">
        <v>246</v>
      </c>
      <c r="B299" s="62" t="str">
        <f>LEFT(Таблица1[[#This Row],[Номер плавки]],7)</f>
        <v>2061139</v>
      </c>
      <c r="C299" s="62" t="s">
        <v>8</v>
      </c>
      <c r="D299" s="62" t="s">
        <v>9</v>
      </c>
      <c r="E299" s="63">
        <v>575</v>
      </c>
      <c r="F299" s="64">
        <f>(Таблица1[[#This Row],[Предел текучести, Н/мм²]]-SUMIF('Сводный отчет'!$B$7:$B$17,Таблица1[[#This Row],[Профиль / размер]],'Сводный отчет'!$F$7:$F$17))^2</f>
        <v>319.26272694909062</v>
      </c>
      <c r="G299" s="63">
        <v>665</v>
      </c>
      <c r="H299" s="64">
        <f>(Таблица1[[#This Row],[Временное сопротивление, Н/мм²]]-SUMIF('Сводный отчет'!$B$7:$B$17,Таблица1[[#This Row],[Профиль / размер]],'Сводный отчет'!$I$7:$I$17))^2</f>
        <v>197.14632530358753</v>
      </c>
      <c r="I299" s="65">
        <f>Таблица1[[#This Row],[Временное сопротивление, Н/мм²]]/Таблица1[[#This Row],[Предел текучести, Н/мм²]]</f>
        <v>1.1565217391304348</v>
      </c>
      <c r="J299" s="66">
        <f>(Таблица1[[#This Row],[σв/σт]]-SUMIF('Сводный отчет'!$B$7:$B$17,Таблица1[[#This Row],[Профиль / размер]],'Сводный отчет'!$L$7:$L$17))^2</f>
        <v>1.4567736142267497E-4</v>
      </c>
      <c r="K299" s="63">
        <v>18.2</v>
      </c>
      <c r="L299" s="64">
        <f>(Таблица1[[#This Row],[Относительное удлинение, %]]-SUMIF('Сводный отчет'!$B$7:$B$17,Таблица1[[#This Row],[Профиль / размер]],'Сводный отчет'!$O$7:$O$17))^2</f>
        <v>23.875618327773381</v>
      </c>
      <c r="M299" s="63">
        <v>7.8</v>
      </c>
      <c r="N29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0.21021359914558571</v>
      </c>
      <c r="O299" s="67">
        <v>8.1</v>
      </c>
      <c r="P29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0.29859236624781638</v>
      </c>
      <c r="Q299" s="69">
        <v>8.5000000000000006E-2</v>
      </c>
      <c r="R299" s="70">
        <f>(Таблица1[[#This Row],[fr]]-SUMIF('Сводный отчет'!$B$7:$B$17,Таблица1[[#This Row],[Профиль / размер]],'Сводный отчет'!$X$7:$X$17))^2</f>
        <v>6.960968711681646E-6</v>
      </c>
    </row>
    <row r="300" spans="1:18" ht="11.25" customHeight="1" x14ac:dyDescent="0.25">
      <c r="A300" s="62" t="s">
        <v>247</v>
      </c>
      <c r="B300" s="62" t="str">
        <f>LEFT(Таблица1[[#This Row],[Номер плавки]],7)</f>
        <v>2061139</v>
      </c>
      <c r="C300" s="62" t="s">
        <v>8</v>
      </c>
      <c r="D300" s="62" t="s">
        <v>9</v>
      </c>
      <c r="E300" s="63">
        <v>587</v>
      </c>
      <c r="F300" s="64">
        <f>(Таблица1[[#This Row],[Предел текучести, Н/мм²]]-SUMIF('Сводный отчет'!$B$7:$B$17,Таблица1[[#This Row],[Профиль / размер]],'Сводный отчет'!$F$7:$F$17))^2</f>
        <v>892.09291562833482</v>
      </c>
      <c r="G300" s="63">
        <v>687</v>
      </c>
      <c r="H300" s="64">
        <f>(Таблица1[[#This Row],[Временное сопротивление, Н/мм²]]-SUMIF('Сводный отчет'!$B$7:$B$17,Таблица1[[#This Row],[Профиль / размер]],'Сводный отчет'!$I$7:$I$17))^2</f>
        <v>1298.945067441952</v>
      </c>
      <c r="I300" s="65">
        <f>Таблица1[[#This Row],[Временное сопротивление, Н/мм²]]/Таблица1[[#This Row],[Предел текучести, Н/мм²]]</f>
        <v>1.170357751277683</v>
      </c>
      <c r="J300" s="66">
        <f>(Таблица1[[#This Row],[σв/σт]]-SUMIF('Сводный отчет'!$B$7:$B$17,Таблица1[[#This Row],[Профиль / размер]],'Сводный отчет'!$L$7:$L$17))^2</f>
        <v>3.1199020167789782E-6</v>
      </c>
      <c r="K300" s="63">
        <v>18.8</v>
      </c>
      <c r="L300" s="64">
        <f>(Таблица1[[#This Row],[Относительное удлинение, %]]-SUMIF('Сводный отчет'!$B$7:$B$17,Таблица1[[#This Row],[Профиль / размер]],'Сводный отчет'!$O$7:$O$17))^2</f>
        <v>18.372096315194781</v>
      </c>
      <c r="M300" s="63">
        <v>7.6</v>
      </c>
      <c r="N30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300" s="67">
        <v>7.9</v>
      </c>
      <c r="P30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300" s="69">
        <v>7.0000000000000007E-2</v>
      </c>
      <c r="R300" s="70">
        <f>(Таблица1[[#This Row],[fr]]-SUMIF('Сводный отчет'!$B$7:$B$17,Таблица1[[#This Row],[Профиль / размер]],'Сводный отчет'!$X$7:$X$17))^2</f>
        <v>1.528100253154499E-4</v>
      </c>
    </row>
    <row r="301" spans="1:18" ht="11.25" customHeight="1" x14ac:dyDescent="0.25">
      <c r="A301" s="62" t="s">
        <v>248</v>
      </c>
      <c r="B301" s="62" t="str">
        <f>LEFT(Таблица1[[#This Row],[Номер плавки]],7)</f>
        <v>2061141</v>
      </c>
      <c r="C301" s="62" t="s">
        <v>8</v>
      </c>
      <c r="D301" s="62" t="s">
        <v>9</v>
      </c>
      <c r="E301" s="63">
        <v>575</v>
      </c>
      <c r="F301" s="64">
        <f>(Таблица1[[#This Row],[Предел текучести, Н/мм²]]-SUMIF('Сводный отчет'!$B$7:$B$17,Таблица1[[#This Row],[Профиль / размер]],'Сводный отчет'!$F$7:$F$17))^2</f>
        <v>319.26272694909062</v>
      </c>
      <c r="G301" s="63">
        <v>667</v>
      </c>
      <c r="H301" s="64">
        <f>(Таблица1[[#This Row],[Временное сопротивление, Н/мм²]]-SUMIF('Сводный отчет'!$B$7:$B$17,Таблица1[[#This Row],[Профиль / размер]],'Сводный отчет'!$I$7:$I$17))^2</f>
        <v>257.30984731616616</v>
      </c>
      <c r="I301" s="65">
        <f>Таблица1[[#This Row],[Временное сопротивление, Н/мм²]]/Таблица1[[#This Row],[Предел текучести, Н/мм²]]</f>
        <v>1.1599999999999999</v>
      </c>
      <c r="J301" s="66">
        <f>(Таблица1[[#This Row],[σв/σт]]-SUMIF('Сводный отчет'!$B$7:$B$17,Таблица1[[#This Row],[Профиль / размер]],'Сводный отчет'!$L$7:$L$17))^2</f>
        <v>7.3812615158637209E-5</v>
      </c>
      <c r="K301" s="63">
        <v>21.4</v>
      </c>
      <c r="L301" s="64">
        <f>(Таблица1[[#This Row],[Относительное удлинение, %]]-SUMIF('Сводный отчет'!$B$7:$B$17,Таблица1[[#This Row],[Профиль / размер]],'Сводный отчет'!$O$7:$O$17))^2</f>
        <v>2.8435009273542415</v>
      </c>
      <c r="M301" s="63">
        <v>8.9</v>
      </c>
      <c r="N30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0.41153435386261</v>
      </c>
      <c r="O301" s="67">
        <v>9.1999999999999993</v>
      </c>
      <c r="P30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0.30643303710735997</v>
      </c>
      <c r="Q301" s="69">
        <v>0.08</v>
      </c>
      <c r="R301" s="70">
        <f>(Таблица1[[#This Row],[fr]]-SUMIF('Сводный отчет'!$B$7:$B$17,Таблица1[[#This Row],[Профиль / размер]],'Сводный отчет'!$X$7:$X$17))^2</f>
        <v>5.5773209129377523E-6</v>
      </c>
    </row>
    <row r="302" spans="1:18" ht="11.25" customHeight="1" x14ac:dyDescent="0.25">
      <c r="A302" s="62" t="s">
        <v>249</v>
      </c>
      <c r="B302" s="62" t="str">
        <f>LEFT(Таблица1[[#This Row],[Номер плавки]],7)</f>
        <v>2061141</v>
      </c>
      <c r="C302" s="62" t="s">
        <v>8</v>
      </c>
      <c r="D302" s="62" t="s">
        <v>9</v>
      </c>
      <c r="E302" s="63">
        <v>587</v>
      </c>
      <c r="F302" s="64">
        <f>(Таблица1[[#This Row],[Предел текучести, Н/мм²]]-SUMIF('Сводный отчет'!$B$7:$B$17,Таблица1[[#This Row],[Профиль / размер]],'Сводный отчет'!$F$7:$F$17))^2</f>
        <v>892.09291562833482</v>
      </c>
      <c r="G302" s="63">
        <v>679</v>
      </c>
      <c r="H302" s="64">
        <f>(Таблица1[[#This Row],[Временное сопротивление, Н/мм²]]-SUMIF('Сводный отчет'!$B$7:$B$17,Таблица1[[#This Row],[Профиль / размер]],'Сводный отчет'!$I$7:$I$17))^2</f>
        <v>786.29097939163773</v>
      </c>
      <c r="I302" s="65">
        <f>Таблица1[[#This Row],[Временное сопротивление, Н/мм²]]/Таблица1[[#This Row],[Предел текучести, Н/мм²]]</f>
        <v>1.1567291311754684</v>
      </c>
      <c r="J302" s="66">
        <f>(Таблица1[[#This Row],[σв/σт]]-SUMIF('Сводный отчет'!$B$7:$B$17,Таблица1[[#This Row],[Профиль / размер]],'Сводный отчет'!$L$7:$L$17))^2</f>
        <v>1.4071405844873138E-4</v>
      </c>
      <c r="K302" s="63">
        <v>20</v>
      </c>
      <c r="L302" s="64">
        <f>(Таблица1[[#This Row],[Относительное удлинение, %]]-SUMIF('Сводный отчет'!$B$7:$B$17,Таблица1[[#This Row],[Профиль / размер]],'Сводный отчет'!$O$7:$O$17))^2</f>
        <v>9.5250522900376087</v>
      </c>
      <c r="M302" s="63">
        <v>7.8</v>
      </c>
      <c r="N30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0.21021359914558571</v>
      </c>
      <c r="O302" s="67">
        <v>8.1</v>
      </c>
      <c r="P30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0.29859236624781638</v>
      </c>
      <c r="Q302" s="69">
        <v>8.3000000000000004E-2</v>
      </c>
      <c r="R302" s="70">
        <f>(Таблица1[[#This Row],[fr]]-SUMIF('Сводный отчет'!$B$7:$B$17,Таблица1[[#This Row],[Профиль / размер]],'Сводный отчет'!$X$7:$X$17))^2</f>
        <v>4.0750959218407797E-7</v>
      </c>
    </row>
    <row r="303" spans="1:18" ht="11.25" customHeight="1" x14ac:dyDescent="0.25">
      <c r="A303" s="62" t="s">
        <v>250</v>
      </c>
      <c r="B303" s="62" t="str">
        <f>LEFT(Таблица1[[#This Row],[Номер плавки]],7)</f>
        <v>2050298</v>
      </c>
      <c r="C303" s="62" t="s">
        <v>8</v>
      </c>
      <c r="D303" s="62" t="s">
        <v>9</v>
      </c>
      <c r="E303" s="63">
        <v>576</v>
      </c>
      <c r="F303" s="64">
        <f>(Таблица1[[#This Row],[Предел текучести, Н/мм²]]-SUMIF('Сводный отчет'!$B$7:$B$17,Таблица1[[#This Row],[Профиль / размер]],'Сводный отчет'!$F$7:$F$17))^2</f>
        <v>355.9985760056943</v>
      </c>
      <c r="G303" s="63">
        <v>678</v>
      </c>
      <c r="H303" s="64">
        <f>(Таблица1[[#This Row],[Временное сопротивление, Н/мм²]]-SUMIF('Сводный отчет'!$B$7:$B$17,Таблица1[[#This Row],[Профиль / размер]],'Сводный отчет'!$I$7:$I$17))^2</f>
        <v>731.20921838534844</v>
      </c>
      <c r="I303" s="65">
        <f>Таблица1[[#This Row],[Временное сопротивление, Н/мм²]]/Таблица1[[#This Row],[Предел текучести, Н/мм²]]</f>
        <v>1.1770833333333333</v>
      </c>
      <c r="J303" s="66">
        <f>(Таблица1[[#This Row],[σв/σт]]-SUMIF('Сводный отчет'!$B$7:$B$17,Таблица1[[#This Row],[Профиль / размер]],'Сводный отчет'!$L$7:$L$17))^2</f>
        <v>7.2112475880086073E-5</v>
      </c>
      <c r="K303" s="63">
        <v>21.8</v>
      </c>
      <c r="L303" s="64">
        <f>(Таблица1[[#This Row],[Относительное удлинение, %]]-SUMIF('Сводный отчет'!$B$7:$B$17,Таблица1[[#This Row],[Профиль / размер]],'Сводный отчет'!$O$7:$O$17))^2</f>
        <v>1.6544862523018427</v>
      </c>
      <c r="M303" s="63">
        <v>6.2</v>
      </c>
      <c r="N30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4.2373834104662773</v>
      </c>
      <c r="O303" s="67">
        <v>7.5</v>
      </c>
      <c r="P30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303" s="69">
        <v>6.7000000000000004E-2</v>
      </c>
      <c r="R303" s="70">
        <f>(Таблица1[[#This Row],[fr]]-SUMIF('Сводный отчет'!$B$7:$B$17,Таблица1[[#This Row],[Профиль / размер]],'Сводный отчет'!$X$7:$X$17))^2</f>
        <v>2.3597983663620361E-4</v>
      </c>
    </row>
    <row r="304" spans="1:18" ht="11.25" customHeight="1" x14ac:dyDescent="0.25">
      <c r="A304" s="62" t="s">
        <v>251</v>
      </c>
      <c r="B304" s="62" t="str">
        <f>LEFT(Таблица1[[#This Row],[Номер плавки]],7)</f>
        <v>2050298</v>
      </c>
      <c r="C304" s="62" t="s">
        <v>8</v>
      </c>
      <c r="D304" s="62" t="s">
        <v>9</v>
      </c>
      <c r="E304" s="63">
        <v>582</v>
      </c>
      <c r="F304" s="64">
        <f>(Таблица1[[#This Row],[Предел текучести, Н/мм²]]-SUMIF('Сводный отчет'!$B$7:$B$17,Таблица1[[#This Row],[Профиль / размер]],'Сводный отчет'!$F$7:$F$17))^2</f>
        <v>618.4136703453164</v>
      </c>
      <c r="G304" s="63">
        <v>675</v>
      </c>
      <c r="H304" s="64">
        <f>(Таблица1[[#This Row],[Временное сопротивление, Н/мм²]]-SUMIF('Сводный отчет'!$B$7:$B$17,Таблица1[[#This Row],[Профиль / размер]],'Сводный отчет'!$I$7:$I$17))^2</f>
        <v>577.96393536648054</v>
      </c>
      <c r="I304" s="65">
        <f>Таблица1[[#This Row],[Временное сопротивление, Н/мм²]]/Таблица1[[#This Row],[Предел текучести, Н/мм²]]</f>
        <v>1.1597938144329898</v>
      </c>
      <c r="J304" s="66">
        <f>(Таблица1[[#This Row],[σв/σт]]-SUMIF('Сводный отчет'!$B$7:$B$17,Таблица1[[#This Row],[Профиль / размер]],'Сводный отчет'!$L$7:$L$17))^2</f>
        <v>7.7397984075820958E-5</v>
      </c>
      <c r="K304" s="63">
        <v>19.8</v>
      </c>
      <c r="L304" s="64">
        <f>(Таблица1[[#This Row],[Относительное удлинение, %]]-SUMIF('Сводный отчет'!$B$7:$B$17,Таблица1[[#This Row],[Профиль / размер]],'Сводный отчет'!$O$7:$O$17))^2</f>
        <v>10.7995596275638</v>
      </c>
      <c r="M304" s="63">
        <v>8.5</v>
      </c>
      <c r="N30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304" s="67">
        <v>8.8000000000000007</v>
      </c>
      <c r="P30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304" s="69">
        <v>8.1000000000000003E-2</v>
      </c>
      <c r="R304" s="70">
        <f>(Таблица1[[#This Row],[fr]]-SUMIF('Сводный отчет'!$B$7:$B$17,Таблица1[[#This Row],[Профиль / размер]],'Сводный отчет'!$X$7:$X$17))^2</f>
        <v>1.8540504726865241E-6</v>
      </c>
    </row>
    <row r="305" spans="1:18" ht="11.25" customHeight="1" x14ac:dyDescent="0.25">
      <c r="A305" s="62" t="s">
        <v>252</v>
      </c>
      <c r="B305" s="62" t="str">
        <f>LEFT(Таблица1[[#This Row],[Номер плавки]],7)</f>
        <v>2050298</v>
      </c>
      <c r="C305" s="62" t="s">
        <v>8</v>
      </c>
      <c r="D305" s="62" t="s">
        <v>9</v>
      </c>
      <c r="E305" s="63">
        <v>568</v>
      </c>
      <c r="F305" s="64">
        <f>(Таблица1[[#This Row],[Предел текучести, Н/мм²]]-SUMIF('Сводный отчет'!$B$7:$B$17,Таблица1[[#This Row],[Профиль / размер]],'Сводный отчет'!$F$7:$F$17))^2</f>
        <v>118.11178355286481</v>
      </c>
      <c r="G305" s="63">
        <v>660</v>
      </c>
      <c r="H305" s="64">
        <f>(Таблица1[[#This Row],[Временное сопротивление, Н/мм²]]-SUMIF('Сводный отчет'!$B$7:$B$17,Таблица1[[#This Row],[Профиль / размер]],'Сводный отчет'!$I$7:$I$17))^2</f>
        <v>81.73752027214104</v>
      </c>
      <c r="I305" s="65">
        <f>Таблица1[[#This Row],[Временное сопротивление, Н/мм²]]/Таблица1[[#This Row],[Предел текучести, Н/мм²]]</f>
        <v>1.1619718309859155</v>
      </c>
      <c r="J305" s="66">
        <f>(Таблица1[[#This Row],[σв/σт]]-SUMIF('Сводный отчет'!$B$7:$B$17,Таблица1[[#This Row],[Профиль / размер]],'Сводный отчет'!$L$7:$L$17))^2</f>
        <v>4.3819049280322216E-5</v>
      </c>
      <c r="K305" s="63">
        <v>19.2</v>
      </c>
      <c r="L305" s="64">
        <f>(Таблица1[[#This Row],[Относительное удлинение, %]]-SUMIF('Сводный отчет'!$B$7:$B$17,Таблица1[[#This Row],[Профиль / размер]],'Сводный отчет'!$O$7:$O$17))^2</f>
        <v>15.103081640142399</v>
      </c>
      <c r="M305" s="63">
        <v>7.2</v>
      </c>
      <c r="N30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1.1204022783908447</v>
      </c>
      <c r="O305" s="67">
        <v>7.5</v>
      </c>
      <c r="P30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305" s="69">
        <v>6.8000000000000005E-2</v>
      </c>
      <c r="R305" s="70">
        <f>(Таблица1[[#This Row],[fr]]-SUMIF('Сводный отчет'!$B$7:$B$17,Таблица1[[#This Row],[Профиль / размер]],'Сводный отчет'!$X$7:$X$17))^2</f>
        <v>2.0625656619595239E-4</v>
      </c>
    </row>
    <row r="306" spans="1:18" ht="11.25" customHeight="1" x14ac:dyDescent="0.25">
      <c r="A306" s="62" t="s">
        <v>253</v>
      </c>
      <c r="B306" s="62" t="str">
        <f>LEFT(Таблица1[[#This Row],[Номер плавки]],7)</f>
        <v>2050299</v>
      </c>
      <c r="C306" s="62" t="s">
        <v>8</v>
      </c>
      <c r="D306" s="62" t="s">
        <v>9</v>
      </c>
      <c r="E306" s="63">
        <v>567</v>
      </c>
      <c r="F306" s="64">
        <f>(Таблица1[[#This Row],[Предел текучести, Н/мм²]]-SUMIF('Сводный отчет'!$B$7:$B$17,Таблица1[[#This Row],[Профиль / размер]],'Сводный отчет'!$F$7:$F$17))^2</f>
        <v>97.375934496261124</v>
      </c>
      <c r="G306" s="63">
        <v>666</v>
      </c>
      <c r="H306" s="64">
        <f>(Таблица1[[#This Row],[Временное сопротивление, Н/мм²]]-SUMIF('Сводный отчет'!$B$7:$B$17,Таблица1[[#This Row],[Профиль / размер]],'Сводный отчет'!$I$7:$I$17))^2</f>
        <v>226.22808630987683</v>
      </c>
      <c r="I306" s="65">
        <f>Таблица1[[#This Row],[Временное сопротивление, Н/мм²]]/Таблица1[[#This Row],[Предел текучести, Н/мм²]]</f>
        <v>1.1746031746031746</v>
      </c>
      <c r="J306" s="66">
        <f>(Таблица1[[#This Row],[σв/σт]]-SUMIF('Сводный отчет'!$B$7:$B$17,Таблица1[[#This Row],[Профиль / размер]],'Сводный отчет'!$L$7:$L$17))^2</f>
        <v>3.6141111159944014E-5</v>
      </c>
      <c r="K306" s="63">
        <v>21</v>
      </c>
      <c r="L306" s="64">
        <f>(Таблица1[[#This Row],[Относительное удлинение, %]]-SUMIF('Сводный отчет'!$B$7:$B$17,Таблица1[[#This Row],[Профиль / размер]],'Сводный отчет'!$O$7:$O$17))^2</f>
        <v>4.3525156024066289</v>
      </c>
      <c r="M306" s="63">
        <v>8.1999999999999993</v>
      </c>
      <c r="N30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306" s="67">
        <v>8.5</v>
      </c>
      <c r="P30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306" s="69">
        <v>7.9000000000000001E-2</v>
      </c>
      <c r="R306" s="70">
        <f>(Таблица1[[#This Row],[fr]]-SUMIF('Сводный отчет'!$B$7:$B$17,Таблица1[[#This Row],[Профиль / размер]],'Сводный отчет'!$X$7:$X$17))^2</f>
        <v>1.1300591353188985E-5</v>
      </c>
    </row>
    <row r="307" spans="1:18" ht="11.25" customHeight="1" x14ac:dyDescent="0.25">
      <c r="A307" s="62" t="s">
        <v>254</v>
      </c>
      <c r="B307" s="62" t="str">
        <f>LEFT(Таблица1[[#This Row],[Номер плавки]],7)</f>
        <v>2050302</v>
      </c>
      <c r="C307" s="62" t="s">
        <v>8</v>
      </c>
      <c r="D307" s="62" t="s">
        <v>9</v>
      </c>
      <c r="E307" s="63">
        <v>564</v>
      </c>
      <c r="F307" s="64">
        <f>(Таблица1[[#This Row],[Предел текучести, Н/мм²]]-SUMIF('Сводный отчет'!$B$7:$B$17,Таблица1[[#This Row],[Профиль / размер]],'Сводный отчет'!$F$7:$F$17))^2</f>
        <v>47.168387326450073</v>
      </c>
      <c r="G307" s="63">
        <v>660</v>
      </c>
      <c r="H307" s="64">
        <f>(Таблица1[[#This Row],[Временное сопротивление, Н/мм²]]-SUMIF('Сводный отчет'!$B$7:$B$17,Таблица1[[#This Row],[Профиль / размер]],'Сводный отчет'!$I$7:$I$17))^2</f>
        <v>81.73752027214104</v>
      </c>
      <c r="I307" s="65">
        <f>Таблица1[[#This Row],[Временное сопротивление, Н/мм²]]/Таблица1[[#This Row],[Предел текучести, Н/мм²]]</f>
        <v>1.1702127659574468</v>
      </c>
      <c r="J307" s="66">
        <f>(Таблица1[[#This Row],[σв/σт]]-SUMIF('Сводный отчет'!$B$7:$B$17,Таблица1[[#This Row],[Профиль / размер]],'Сводный отчет'!$L$7:$L$17))^2</f>
        <v>2.6287405315810655E-6</v>
      </c>
      <c r="K307" s="63">
        <v>23.4</v>
      </c>
      <c r="L307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307" s="63">
        <v>8.3000000000000007</v>
      </c>
      <c r="N30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1.7230331078692453E-3</v>
      </c>
      <c r="O307" s="67">
        <v>8.6</v>
      </c>
      <c r="P30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2.1563075476090966E-3</v>
      </c>
      <c r="Q307" s="69">
        <v>7.6999999999999999E-2</v>
      </c>
      <c r="R307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308" spans="1:18" ht="11.25" customHeight="1" x14ac:dyDescent="0.25">
      <c r="A308" s="62" t="s">
        <v>254</v>
      </c>
      <c r="B308" s="62" t="str">
        <f>LEFT(Таблица1[[#This Row],[Номер плавки]],7)</f>
        <v>2050302</v>
      </c>
      <c r="C308" s="62" t="s">
        <v>8</v>
      </c>
      <c r="D308" s="62" t="s">
        <v>9</v>
      </c>
      <c r="E308" s="63">
        <v>546</v>
      </c>
      <c r="F308" s="64">
        <f>(Таблица1[[#This Row],[Предел текучести, Н/мм²]]-SUMIF('Сводный отчет'!$B$7:$B$17,Таблица1[[#This Row],[Профиль / размер]],'Сводный отчет'!$F$7:$F$17))^2</f>
        <v>123.92310430758377</v>
      </c>
      <c r="G308" s="63">
        <v>653</v>
      </c>
      <c r="H308" s="64">
        <f>(Таблица1[[#This Row],[Временное сопротивление, Н/мм²]]-SUMIF('Сводный отчет'!$B$7:$B$17,Таблица1[[#This Row],[Профиль / размер]],'Сводный отчет'!$I$7:$I$17))^2</f>
        <v>4.1651932281159558</v>
      </c>
      <c r="I308" s="65">
        <f>Таблица1[[#This Row],[Временное сопротивление, Н/мм²]]/Таблица1[[#This Row],[Предел текучести, Н/мм²]]</f>
        <v>1.1959706959706959</v>
      </c>
      <c r="J308" s="66">
        <f>(Таблица1[[#This Row],[σв/σт]]-SUMIF('Сводный отчет'!$B$7:$B$17,Таблица1[[#This Row],[Профиль / размер]],'Сводный отчет'!$L$7:$L$17))^2</f>
        <v>7.4962437809422905E-4</v>
      </c>
      <c r="K308" s="63">
        <v>23.8</v>
      </c>
      <c r="L308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308" s="63">
        <v>8.1</v>
      </c>
      <c r="N30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2.5119259522955843E-2</v>
      </c>
      <c r="O308" s="67">
        <v>8.4</v>
      </c>
      <c r="P30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6.0730731027691658E-2</v>
      </c>
      <c r="Q308" s="69">
        <v>9.5000000000000001E-2</v>
      </c>
      <c r="R308" s="70">
        <f>(Таблица1[[#This Row],[fr]]-SUMIF('Сводный отчет'!$B$7:$B$17,Таблица1[[#This Row],[Профиль / размер]],'Сводный отчет'!$X$7:$X$17))^2</f>
        <v>1.5972826430916934E-4</v>
      </c>
    </row>
    <row r="309" spans="1:18" ht="11.25" customHeight="1" x14ac:dyDescent="0.25">
      <c r="A309" s="62" t="s">
        <v>255</v>
      </c>
      <c r="B309" s="62" t="str">
        <f>LEFT(Таблица1[[#This Row],[Номер плавки]],7)</f>
        <v>2050302</v>
      </c>
      <c r="C309" s="62" t="s">
        <v>8</v>
      </c>
      <c r="D309" s="62" t="s">
        <v>9</v>
      </c>
      <c r="E309" s="63">
        <v>577</v>
      </c>
      <c r="F309" s="64">
        <f>(Таблица1[[#This Row],[Предел текучести, Н/мм²]]-SUMIF('Сводный отчет'!$B$7:$B$17,Таблица1[[#This Row],[Профиль / размер]],'Сводный отчет'!$F$7:$F$17))^2</f>
        <v>394.73442506229799</v>
      </c>
      <c r="G309" s="63">
        <v>672</v>
      </c>
      <c r="H309" s="64">
        <f>(Таблица1[[#This Row],[Временное сопротивление, Н/мм²]]-SUMIF('Сводный отчет'!$B$7:$B$17,Таблица1[[#This Row],[Профиль / размер]],'Сводный отчет'!$I$7:$I$17))^2</f>
        <v>442.71865234761265</v>
      </c>
      <c r="I309" s="65">
        <f>Таблица1[[#This Row],[Временное сопротивление, Н/мм²]]/Таблица1[[#This Row],[Предел текучести, Н/мм²]]</f>
        <v>1.1646447140381282</v>
      </c>
      <c r="J309" s="66">
        <f>(Таблица1[[#This Row],[σв/σт]]-SUMIF('Сводный отчет'!$B$7:$B$17,Таблица1[[#This Row],[Профиль / размер]],'Сводный отчет'!$L$7:$L$17))^2</f>
        <v>1.5576541945770807E-5</v>
      </c>
      <c r="K309" s="63">
        <v>24</v>
      </c>
      <c r="L309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309" s="63">
        <v>9</v>
      </c>
      <c r="N30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0.54983624065506631</v>
      </c>
      <c r="O309" s="67">
        <v>9.3000000000000007</v>
      </c>
      <c r="P30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0.42714582536732032</v>
      </c>
      <c r="Q309" s="69">
        <v>9.4E-2</v>
      </c>
      <c r="R309" s="70">
        <f>(Таблица1[[#This Row],[fr]]-SUMIF('Сводный отчет'!$B$7:$B$17,Таблица1[[#This Row],[Профиль / размер]],'Сводный отчет'!$X$7:$X$17))^2</f>
        <v>1.3545153474942055E-4</v>
      </c>
    </row>
    <row r="310" spans="1:18" ht="11.25" customHeight="1" x14ac:dyDescent="0.25">
      <c r="A310" s="62" t="s">
        <v>255</v>
      </c>
      <c r="B310" s="62" t="str">
        <f>LEFT(Таблица1[[#This Row],[Номер плавки]],7)</f>
        <v>2050302</v>
      </c>
      <c r="C310" s="62" t="s">
        <v>8</v>
      </c>
      <c r="D310" s="62" t="s">
        <v>9</v>
      </c>
      <c r="E310" s="63">
        <v>584</v>
      </c>
      <c r="F310" s="64">
        <f>(Таблица1[[#This Row],[Предел текучести, Н/мм²]]-SUMIF('Сводный отчет'!$B$7:$B$17,Таблица1[[#This Row],[Профиль / размер]],'Сводный отчет'!$F$7:$F$17))^2</f>
        <v>721.88536845852377</v>
      </c>
      <c r="G310" s="63">
        <v>678</v>
      </c>
      <c r="H310" s="64">
        <f>(Таблица1[[#This Row],[Временное сопротивление, Н/мм²]]-SUMIF('Сводный отчет'!$B$7:$B$17,Таблица1[[#This Row],[Профиль / размер]],'Сводный отчет'!$I$7:$I$17))^2</f>
        <v>731.20921838534844</v>
      </c>
      <c r="I310" s="65">
        <f>Таблица1[[#This Row],[Временное сопротивление, Н/мм²]]/Таблица1[[#This Row],[Предел текучести, Н/мм²]]</f>
        <v>1.1609589041095891</v>
      </c>
      <c r="J310" s="66">
        <f>(Таблица1[[#This Row],[σв/σт]]-SUMIF('Сводный отчет'!$B$7:$B$17,Таблица1[[#This Row],[Профиль / размер]],'Сводный отчет'!$L$7:$L$17))^2</f>
        <v>5.8255403240511447E-5</v>
      </c>
      <c r="K310" s="63">
        <v>23.6</v>
      </c>
      <c r="L310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310" s="63">
        <v>7.5</v>
      </c>
      <c r="N31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0.5753079387682154</v>
      </c>
      <c r="O310" s="67">
        <v>7.8</v>
      </c>
      <c r="P31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0.71645400146794047</v>
      </c>
      <c r="Q310" s="69">
        <v>8.5999999999999993E-2</v>
      </c>
      <c r="R310" s="70">
        <f>(Таблица1[[#This Row],[fr]]-SUMIF('Сводный отчет'!$B$7:$B$17,Таблица1[[#This Row],[Профиль / размер]],'Сводный отчет'!$X$7:$X$17))^2</f>
        <v>1.3237698271430334E-5</v>
      </c>
    </row>
    <row r="311" spans="1:18" ht="11.25" customHeight="1" x14ac:dyDescent="0.25">
      <c r="A311" s="62" t="s">
        <v>256</v>
      </c>
      <c r="B311" s="62" t="str">
        <f>LEFT(Таблица1[[#This Row],[Номер плавки]],7)</f>
        <v>2050302</v>
      </c>
      <c r="C311" s="62" t="s">
        <v>8</v>
      </c>
      <c r="D311" s="62" t="s">
        <v>9</v>
      </c>
      <c r="E311" s="63">
        <v>594</v>
      </c>
      <c r="F311" s="64">
        <f>(Таблица1[[#This Row],[Предел текучести, Н/мм²]]-SUMIF('Сводный отчет'!$B$7:$B$17,Таблица1[[#This Row],[Профиль / размер]],'Сводный отчет'!$F$7:$F$17))^2</f>
        <v>1359.2438590245606</v>
      </c>
      <c r="G311" s="63">
        <v>695</v>
      </c>
      <c r="H311" s="64">
        <f>(Таблица1[[#This Row],[Временное сопротивление, Н/мм²]]-SUMIF('Сводный отчет'!$B$7:$B$17,Таблица1[[#This Row],[Профиль / размер]],'Сводный отчет'!$I$7:$I$17))^2</f>
        <v>1939.5991554922664</v>
      </c>
      <c r="I311" s="65">
        <f>Таблица1[[#This Row],[Временное сопротивление, Н/мм²]]/Таблица1[[#This Row],[Предел текучести, Н/мм²]]</f>
        <v>1.17003367003367</v>
      </c>
      <c r="J311" s="66">
        <f>(Таблица1[[#This Row],[σв/σт]]-SUMIF('Сводный отчет'!$B$7:$B$17,Таблица1[[#This Row],[Профиль / размер]],'Сводный отчет'!$L$7:$L$17))^2</f>
        <v>2.0800654277462308E-6</v>
      </c>
      <c r="K311" s="63">
        <v>22.6</v>
      </c>
      <c r="L311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311" s="63">
        <v>8.6999999999999993</v>
      </c>
      <c r="N31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0.19493058027769547</v>
      </c>
      <c r="O311" s="67">
        <v>9</v>
      </c>
      <c r="P31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0.12500746058744353</v>
      </c>
      <c r="Q311" s="69">
        <v>8.7999999999999995E-2</v>
      </c>
      <c r="R311" s="70">
        <f>(Таблица1[[#This Row],[fr]]-SUMIF('Сводный отчет'!$B$7:$B$17,Таблица1[[#This Row],[Профиль / размер]],'Сводный отчет'!$X$7:$X$17))^2</f>
        <v>3.1791157390927867E-5</v>
      </c>
    </row>
    <row r="312" spans="1:18" ht="11.25" customHeight="1" x14ac:dyDescent="0.25">
      <c r="A312" s="62" t="s">
        <v>256</v>
      </c>
      <c r="B312" s="62" t="str">
        <f>LEFT(Таблица1[[#This Row],[Номер плавки]],7)</f>
        <v>2050302</v>
      </c>
      <c r="C312" s="62" t="s">
        <v>8</v>
      </c>
      <c r="D312" s="62" t="s">
        <v>9</v>
      </c>
      <c r="E312" s="63">
        <v>581</v>
      </c>
      <c r="F312" s="64">
        <f>(Таблица1[[#This Row],[Предел текучести, Н/мм²]]-SUMIF('Сводный отчет'!$B$7:$B$17,Таблица1[[#This Row],[Профиль / размер]],'Сводный отчет'!$F$7:$F$17))^2</f>
        <v>569.67782128871272</v>
      </c>
      <c r="G312" s="63">
        <v>675</v>
      </c>
      <c r="H312" s="64">
        <f>(Таблица1[[#This Row],[Временное сопротивление, Н/мм²]]-SUMIF('Сводный отчет'!$B$7:$B$17,Таблица1[[#This Row],[Профиль / размер]],'Сводный отчет'!$I$7:$I$17))^2</f>
        <v>577.96393536648054</v>
      </c>
      <c r="I312" s="65">
        <f>Таблица1[[#This Row],[Временное сопротивление, Н/мм²]]/Таблица1[[#This Row],[Предел текучести, Н/мм²]]</f>
        <v>1.1617900172117039</v>
      </c>
      <c r="J312" s="66">
        <f>(Таблица1[[#This Row],[σв/σт]]-SUMIF('Сводный отчет'!$B$7:$B$17,Таблица1[[#This Row],[Профиль / размер]],'Сводный отчет'!$L$7:$L$17))^2</f>
        <v>4.625917294103256E-5</v>
      </c>
      <c r="K312" s="63">
        <v>23.8</v>
      </c>
      <c r="L312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312" s="63">
        <v>8.1999999999999993</v>
      </c>
      <c r="N31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312" s="67">
        <v>8.5</v>
      </c>
      <c r="P31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312" s="69">
        <v>7.1999999999999995E-2</v>
      </c>
      <c r="R312" s="70">
        <f>(Таблица1[[#This Row],[fr]]-SUMIF('Сводный отчет'!$B$7:$B$17,Таблица1[[#This Row],[Профиль / размер]],'Сводный отчет'!$X$7:$X$17))^2</f>
        <v>1.073634844349477E-4</v>
      </c>
    </row>
    <row r="313" spans="1:18" ht="11.25" customHeight="1" x14ac:dyDescent="0.25">
      <c r="A313" s="62" t="s">
        <v>257</v>
      </c>
      <c r="B313" s="62" t="str">
        <f>LEFT(Таблица1[[#This Row],[Номер плавки]],7)</f>
        <v>2000546</v>
      </c>
      <c r="C313" s="62" t="s">
        <v>8</v>
      </c>
      <c r="D313" s="62" t="s">
        <v>9</v>
      </c>
      <c r="E313" s="63">
        <v>598</v>
      </c>
      <c r="F313" s="64">
        <f>(Таблица1[[#This Row],[Предел текучести, Н/мм²]]-SUMIF('Сводный отчет'!$B$7:$B$17,Таблица1[[#This Row],[Профиль / размер]],'Сводный отчет'!$F$7:$F$17))^2</f>
        <v>1670.1872552509753</v>
      </c>
      <c r="G313" s="63">
        <v>712</v>
      </c>
      <c r="H313" s="64">
        <f>(Таблица1[[#This Row],[Временное сопротивление, Н/мм²]]-SUMIF('Сводный отчет'!$B$7:$B$17,Таблица1[[#This Row],[Профиль / размер]],'Сводный отчет'!$I$7:$I$17))^2</f>
        <v>3725.9890925991845</v>
      </c>
      <c r="I313" s="65">
        <f>Таблица1[[#This Row],[Временное сопротивление, Н/мм²]]/Таблица1[[#This Row],[Предел текучести, Н/мм²]]</f>
        <v>1.1906354515050168</v>
      </c>
      <c r="J313" s="66">
        <f>(Таблица1[[#This Row],[σв/σт]]-SUMIF('Сводный отчет'!$B$7:$B$17,Таблица1[[#This Row],[Профиль / размер]],'Сводный отчет'!$L$7:$L$17))^2</f>
        <v>4.8593902340220011E-4</v>
      </c>
      <c r="K313" s="63">
        <v>23</v>
      </c>
      <c r="L313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313" s="63">
        <v>8.8000000000000007</v>
      </c>
      <c r="N31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313" s="67">
        <v>9.1999999999999993</v>
      </c>
      <c r="P31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0.30643303710735997</v>
      </c>
      <c r="Q313" s="69">
        <v>9.1999999999999998E-2</v>
      </c>
      <c r="R313" s="70">
        <f>(Таблица1[[#This Row],[fr]]-SUMIF('Сводный отчет'!$B$7:$B$17,Таблица1[[#This Row],[Профиль / размер]],'Сводный отчет'!$X$7:$X$17))^2</f>
        <v>9.2898075629922983E-5</v>
      </c>
    </row>
    <row r="314" spans="1:18" ht="11.25" customHeight="1" x14ac:dyDescent="0.25">
      <c r="A314" s="62" t="s">
        <v>258</v>
      </c>
      <c r="B314" s="62" t="str">
        <f>LEFT(Таблица1[[#This Row],[Номер плавки]],7)</f>
        <v>2000546</v>
      </c>
      <c r="C314" s="62" t="s">
        <v>8</v>
      </c>
      <c r="D314" s="62" t="s">
        <v>9</v>
      </c>
      <c r="E314" s="63">
        <v>572</v>
      </c>
      <c r="F314" s="64">
        <f>(Таблица1[[#This Row],[Предел текучести, Н/мм²]]-SUMIF('Сводный отчет'!$B$7:$B$17,Таблица1[[#This Row],[Профиль / размер]],'Сводный отчет'!$F$7:$F$17))^2</f>
        <v>221.05517977927954</v>
      </c>
      <c r="G314" s="63">
        <v>689</v>
      </c>
      <c r="H314" s="64">
        <f>(Таблица1[[#This Row],[Временное сопротивление, Н/мм²]]-SUMIF('Сводный отчет'!$B$7:$B$17,Таблица1[[#This Row],[Профиль / размер]],'Сводный отчет'!$I$7:$I$17))^2</f>
        <v>1447.1085894545306</v>
      </c>
      <c r="I314" s="65">
        <f>Таблица1[[#This Row],[Временное сопротивление, Н/мм²]]/Таблица1[[#This Row],[Предел текучести, Н/мм²]]</f>
        <v>1.2045454545454546</v>
      </c>
      <c r="J314" s="66">
        <f>(Таблица1[[#This Row],[σв/σт]]-SUMIF('Сводный отчет'!$B$7:$B$17,Таблица1[[#This Row],[Профиль / размер]],'Сводный отчет'!$L$7:$L$17))^2</f>
        <v>1.2926921081962044E-3</v>
      </c>
      <c r="K314" s="63">
        <v>22.8</v>
      </c>
      <c r="L314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314" s="63">
        <v>8.9</v>
      </c>
      <c r="N31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0.41153435386261</v>
      </c>
      <c r="O314" s="67">
        <v>9.1999999999999993</v>
      </c>
      <c r="P31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0.30643303710735997</v>
      </c>
      <c r="Q314" s="69">
        <v>8.1000000000000003E-2</v>
      </c>
      <c r="R314" s="70">
        <f>(Таблица1[[#This Row],[fr]]-SUMIF('Сводный отчет'!$B$7:$B$17,Таблица1[[#This Row],[Профиль / размер]],'Сводный отчет'!$X$7:$X$17))^2</f>
        <v>1.8540504726865241E-6</v>
      </c>
    </row>
    <row r="315" spans="1:18" ht="11.25" customHeight="1" x14ac:dyDescent="0.25">
      <c r="A315" s="62" t="s">
        <v>259</v>
      </c>
      <c r="B315" s="62" t="str">
        <f>LEFT(Таблица1[[#This Row],[Номер плавки]],7)</f>
        <v>2000546</v>
      </c>
      <c r="C315" s="62" t="s">
        <v>8</v>
      </c>
      <c r="D315" s="62" t="s">
        <v>9</v>
      </c>
      <c r="E315" s="63">
        <v>590</v>
      </c>
      <c r="F315" s="64">
        <f>(Таблица1[[#This Row],[Предел текучести, Н/мм²]]-SUMIF('Сводный отчет'!$B$7:$B$17,Таблица1[[#This Row],[Профиль / размер]],'Сводный отчет'!$F$7:$F$17))^2</f>
        <v>1080.3004627981459</v>
      </c>
      <c r="G315" s="63">
        <v>711</v>
      </c>
      <c r="H315" s="64">
        <f>(Таблица1[[#This Row],[Временное сопротивление, Н/мм²]]-SUMIF('Сводный отчет'!$B$7:$B$17,Таблица1[[#This Row],[Профиль / размер]],'Сводный отчет'!$I$7:$I$17))^2</f>
        <v>3604.9073315928954</v>
      </c>
      <c r="I315" s="65">
        <f>Таблица1[[#This Row],[Временное сопротивление, Н/мм²]]/Таблица1[[#This Row],[Предел текучести, Н/мм²]]</f>
        <v>1.2050847457627119</v>
      </c>
      <c r="J315" s="66">
        <f>(Таблица1[[#This Row],[σв/σт]]-SUMIF('Сводный отчет'!$B$7:$B$17,Таблица1[[#This Row],[Профиль / размер]],'Сводный отчет'!$L$7:$L$17))^2</f>
        <v>1.3317623259456414E-3</v>
      </c>
      <c r="K315" s="63">
        <v>21.4</v>
      </c>
      <c r="L315" s="64">
        <f>(Таблица1[[#This Row],[Относительное удлинение, %]]-SUMIF('Сводный отчет'!$B$7:$B$17,Таблица1[[#This Row],[Профиль / размер]],'Сводный отчет'!$O$7:$O$17))^2</f>
        <v>2.8435009273542415</v>
      </c>
      <c r="M315" s="63">
        <v>9.6</v>
      </c>
      <c r="N31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1.7996475614098058</v>
      </c>
      <c r="O315" s="67">
        <v>10</v>
      </c>
      <c r="P31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1.8321353431870298</v>
      </c>
      <c r="Q315" s="69">
        <v>8.3000000000000004E-2</v>
      </c>
      <c r="R315" s="70">
        <f>(Таблица1[[#This Row],[fr]]-SUMIF('Сводный отчет'!$B$7:$B$17,Таблица1[[#This Row],[Профиль / размер]],'Сводный отчет'!$X$7:$X$17))^2</f>
        <v>4.0750959218407797E-7</v>
      </c>
    </row>
    <row r="316" spans="1:18" ht="11.25" customHeight="1" x14ac:dyDescent="0.25">
      <c r="A316" s="62" t="s">
        <v>260</v>
      </c>
      <c r="B316" s="62" t="str">
        <f>LEFT(Таблица1[[#This Row],[Номер плавки]],7)</f>
        <v>2050304</v>
      </c>
      <c r="C316" s="62" t="s">
        <v>8</v>
      </c>
      <c r="D316" s="62" t="s">
        <v>9</v>
      </c>
      <c r="E316" s="63">
        <v>565</v>
      </c>
      <c r="F316" s="64">
        <f>(Таблица1[[#This Row],[Предел текучести, Н/мм²]]-SUMIF('Сводный отчет'!$B$7:$B$17,Таблица1[[#This Row],[Профиль / размер]],'Сводный отчет'!$F$7:$F$17))^2</f>
        <v>61.904236383053757</v>
      </c>
      <c r="G316" s="63">
        <v>663</v>
      </c>
      <c r="H316" s="64">
        <f>(Таблица1[[#This Row],[Временное сопротивление, Н/мм²]]-SUMIF('Сводный отчет'!$B$7:$B$17,Таблица1[[#This Row],[Профиль / размер]],'Сводный отчет'!$I$7:$I$17))^2</f>
        <v>144.98280329100893</v>
      </c>
      <c r="I316" s="65">
        <f>Таблица1[[#This Row],[Временное сопротивление, Н/мм²]]/Таблица1[[#This Row],[Предел текучести, Н/мм²]]</f>
        <v>1.1734513274336282</v>
      </c>
      <c r="J316" s="66">
        <f>(Таблица1[[#This Row],[σв/σт]]-SUMIF('Сводный отчет'!$B$7:$B$17,Таблица1[[#This Row],[Профиль / размер]],'Сводный отчет'!$L$7:$L$17))^2</f>
        <v>2.3618633773406971E-5</v>
      </c>
      <c r="K316" s="63">
        <v>24.6</v>
      </c>
      <c r="L316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316" s="63">
        <v>7.1</v>
      </c>
      <c r="N31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1.3421003915983893</v>
      </c>
      <c r="O316" s="67">
        <v>7.4</v>
      </c>
      <c r="P31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1.5536028484281048</v>
      </c>
      <c r="Q316" s="69">
        <v>7.4999999999999997E-2</v>
      </c>
      <c r="R316" s="70">
        <f>(Таблица1[[#This Row],[fr]]-SUMIF('Сводный отчет'!$B$7:$B$17,Таблица1[[#This Row],[Профиль / размер]],'Сводный отчет'!$X$7:$X$17))^2</f>
        <v>5.4193673114193948E-5</v>
      </c>
    </row>
    <row r="317" spans="1:18" ht="11.25" customHeight="1" x14ac:dyDescent="0.25">
      <c r="A317" s="62" t="s">
        <v>261</v>
      </c>
      <c r="B317" s="62" t="str">
        <f>LEFT(Таблица1[[#This Row],[Номер плавки]],7)</f>
        <v>2050305</v>
      </c>
      <c r="C317" s="62" t="s">
        <v>8</v>
      </c>
      <c r="D317" s="62" t="s">
        <v>9</v>
      </c>
      <c r="E317" s="63">
        <v>567</v>
      </c>
      <c r="F317" s="64">
        <f>(Таблица1[[#This Row],[Предел текучести, Н/мм²]]-SUMIF('Сводный отчет'!$B$7:$B$17,Таблица1[[#This Row],[Профиль / размер]],'Сводный отчет'!$F$7:$F$17))^2</f>
        <v>97.375934496261124</v>
      </c>
      <c r="G317" s="63">
        <v>666</v>
      </c>
      <c r="H317" s="64">
        <f>(Таблица1[[#This Row],[Временное сопротивление, Н/мм²]]-SUMIF('Сводный отчет'!$B$7:$B$17,Таблица1[[#This Row],[Профиль / размер]],'Сводный отчет'!$I$7:$I$17))^2</f>
        <v>226.22808630987683</v>
      </c>
      <c r="I317" s="65">
        <f>Таблица1[[#This Row],[Временное сопротивление, Н/мм²]]/Таблица1[[#This Row],[Предел текучести, Н/мм²]]</f>
        <v>1.1746031746031746</v>
      </c>
      <c r="J317" s="66">
        <f>(Таблица1[[#This Row],[σв/σт]]-SUMIF('Сводный отчет'!$B$7:$B$17,Таблица1[[#This Row],[Профиль / размер]],'Сводный отчет'!$L$7:$L$17))^2</f>
        <v>3.6141111159944014E-5</v>
      </c>
      <c r="K317" s="63">
        <v>24.6</v>
      </c>
      <c r="L317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317" s="63">
        <v>9.4</v>
      </c>
      <c r="N31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1.3030437878248939</v>
      </c>
      <c r="O317" s="67">
        <v>9.6999999999999993</v>
      </c>
      <c r="P31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1.1099969784071524</v>
      </c>
      <c r="Q317" s="69">
        <v>6.6000000000000003E-2</v>
      </c>
      <c r="R317" s="70">
        <f>(Таблица1[[#This Row],[fr]]-SUMIF('Сводный отчет'!$B$7:$B$17,Таблица1[[#This Row],[Профиль / размер]],'Сводный отчет'!$X$7:$X$17))^2</f>
        <v>2.6770310707645485E-4</v>
      </c>
    </row>
    <row r="318" spans="1:18" ht="11.25" customHeight="1" x14ac:dyDescent="0.25">
      <c r="A318" s="62" t="s">
        <v>262</v>
      </c>
      <c r="B318" s="62" t="str">
        <f>LEFT(Таблица1[[#This Row],[Номер плавки]],7)</f>
        <v>2050305</v>
      </c>
      <c r="C318" s="62" t="s">
        <v>8</v>
      </c>
      <c r="D318" s="62" t="s">
        <v>9</v>
      </c>
      <c r="E318" s="63">
        <v>563</v>
      </c>
      <c r="F318" s="64">
        <f>(Таблица1[[#This Row],[Предел текучести, Н/мм²]]-SUMIF('Сводный отчет'!$B$7:$B$17,Таблица1[[#This Row],[Профиль / размер]],'Сводный отчет'!$F$7:$F$17))^2</f>
        <v>34.43253826984639</v>
      </c>
      <c r="G318" s="63">
        <v>658</v>
      </c>
      <c r="H318" s="64">
        <f>(Таблица1[[#This Row],[Временное сопротивление, Н/мм²]]-SUMIF('Сводный отчет'!$B$7:$B$17,Таблица1[[#This Row],[Профиль / размер]],'Сводный отчет'!$I$7:$I$17))^2</f>
        <v>49.573998259562444</v>
      </c>
      <c r="I318" s="65">
        <f>Таблица1[[#This Row],[Временное сопротивление, Н/мм²]]/Таблица1[[#This Row],[Предел текучести, Н/мм²]]</f>
        <v>1.1687388987566607</v>
      </c>
      <c r="J318" s="66">
        <f>(Таблица1[[#This Row],[σв/σт]]-SUMIF('Сводный отчет'!$B$7:$B$17,Таблица1[[#This Row],[Профиль / размер]],'Сводный отчет'!$L$7:$L$17))^2</f>
        <v>2.1747966005095115E-8</v>
      </c>
      <c r="K318" s="63">
        <v>23.2</v>
      </c>
      <c r="L318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318" s="63">
        <v>7.3</v>
      </c>
      <c r="N31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0.91870416518330222</v>
      </c>
      <c r="O318" s="67">
        <v>7.6</v>
      </c>
      <c r="P31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1.0950284249480238</v>
      </c>
      <c r="Q318" s="69">
        <v>7.1999999999999995E-2</v>
      </c>
      <c r="R318" s="70">
        <f>(Таблица1[[#This Row],[fr]]-SUMIF('Сводный отчет'!$B$7:$B$17,Таблица1[[#This Row],[Профиль / размер]],'Сводный отчет'!$X$7:$X$17))^2</f>
        <v>1.073634844349477E-4</v>
      </c>
    </row>
    <row r="319" spans="1:18" ht="11.25" customHeight="1" x14ac:dyDescent="0.25">
      <c r="A319" s="62" t="s">
        <v>263</v>
      </c>
      <c r="B319" s="62" t="str">
        <f>LEFT(Таблица1[[#This Row],[Номер плавки]],7)</f>
        <v>2050306</v>
      </c>
      <c r="C319" s="62" t="s">
        <v>8</v>
      </c>
      <c r="D319" s="62" t="s">
        <v>9</v>
      </c>
      <c r="E319" s="63">
        <v>554</v>
      </c>
      <c r="F319" s="64">
        <f>(Таблица1[[#This Row],[Предел текучести, Н/мм²]]-SUMIF('Сводный отчет'!$B$7:$B$17,Таблица1[[#This Row],[Профиль / размер]],'Сводный отчет'!$F$7:$F$17))^2</f>
        <v>9.8098967604132401</v>
      </c>
      <c r="G319" s="63">
        <v>642</v>
      </c>
      <c r="H319" s="64">
        <f>(Таблица1[[#This Row],[Временное сопротивление, Н/мм²]]-SUMIF('Сводный отчет'!$B$7:$B$17,Таблица1[[#This Row],[Профиль / размер]],'Сводный отчет'!$I$7:$I$17))^2</f>
        <v>80.265822158933673</v>
      </c>
      <c r="I319" s="65">
        <f>Таблица1[[#This Row],[Временное сопротивление, Н/мм²]]/Таблица1[[#This Row],[Предел текучести, Н/мм²]]</f>
        <v>1.1588447653429603</v>
      </c>
      <c r="J319" s="66">
        <f>(Таблица1[[#This Row],[σв/σт]]-SUMIF('Сводный отчет'!$B$7:$B$17,Таблица1[[#This Row],[Профиль / размер]],'Сводный отчет'!$L$7:$L$17))^2</f>
        <v>9.4997410350993974E-5</v>
      </c>
      <c r="K319" s="63">
        <v>22.2</v>
      </c>
      <c r="L319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319" s="63">
        <v>6.7</v>
      </c>
      <c r="N31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2.4288928444285611</v>
      </c>
      <c r="O319" s="67">
        <v>7</v>
      </c>
      <c r="P31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2.7107516953882711</v>
      </c>
      <c r="Q319" s="69">
        <v>9.9000000000000005E-2</v>
      </c>
      <c r="R319" s="70">
        <f>(Таблица1[[#This Row],[fr]]-SUMIF('Сводный отчет'!$B$7:$B$17,Таблица1[[#This Row],[Профиль / размер]],'Сводный отчет'!$X$7:$X$17))^2</f>
        <v>2.7683518254816453E-4</v>
      </c>
    </row>
    <row r="320" spans="1:18" ht="11.25" customHeight="1" x14ac:dyDescent="0.25">
      <c r="A320" s="62" t="s">
        <v>264</v>
      </c>
      <c r="B320" s="62" t="str">
        <f>LEFT(Таблица1[[#This Row],[Номер плавки]],7)</f>
        <v>2050306</v>
      </c>
      <c r="C320" s="62" t="s">
        <v>8</v>
      </c>
      <c r="D320" s="62" t="s">
        <v>9</v>
      </c>
      <c r="E320" s="63">
        <v>573</v>
      </c>
      <c r="F320" s="64">
        <f>(Таблица1[[#This Row],[Предел текучести, Н/мм²]]-SUMIF('Сводный отчет'!$B$7:$B$17,Таблица1[[#This Row],[Профиль / размер]],'Сводный отчет'!$F$7:$F$17))^2</f>
        <v>251.79102883588322</v>
      </c>
      <c r="G320" s="63">
        <v>667</v>
      </c>
      <c r="H320" s="64">
        <f>(Таблица1[[#This Row],[Временное сопротивление, Н/мм²]]-SUMIF('Сводный отчет'!$B$7:$B$17,Таблица1[[#This Row],[Профиль / размер]],'Сводный отчет'!$I$7:$I$17))^2</f>
        <v>257.30984731616616</v>
      </c>
      <c r="I320" s="65">
        <f>Таблица1[[#This Row],[Временное сопротивление, Н/мм²]]/Таблица1[[#This Row],[Предел текучести, Н/мм²]]</f>
        <v>1.1640488656195462</v>
      </c>
      <c r="J320" s="66">
        <f>(Таблица1[[#This Row],[σв/σт]]-SUMIF('Сводный отчет'!$B$7:$B$17,Таблица1[[#This Row],[Профиль / размер]],'Сводный отчет'!$L$7:$L$17))^2</f>
        <v>2.0634862447684354E-5</v>
      </c>
      <c r="K320" s="63">
        <v>21.4</v>
      </c>
      <c r="L320" s="64">
        <f>(Таблица1[[#This Row],[Относительное удлинение, %]]-SUMIF('Сводный отчет'!$B$7:$B$17,Таблица1[[#This Row],[Профиль / размер]],'Сводный отчет'!$O$7:$O$17))^2</f>
        <v>2.8435009273542415</v>
      </c>
      <c r="M320" s="63">
        <v>7.1</v>
      </c>
      <c r="N32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1.3421003915983893</v>
      </c>
      <c r="O320" s="67">
        <v>7.4</v>
      </c>
      <c r="P32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1.5536028484281048</v>
      </c>
      <c r="Q320" s="69">
        <v>8.8999999999999996E-2</v>
      </c>
      <c r="R320" s="70">
        <f>(Таблица1[[#This Row],[fr]]-SUMIF('Сводный отчет'!$B$7:$B$17,Таблица1[[#This Row],[Профиль / размер]],'Сводный отчет'!$X$7:$X$17))^2</f>
        <v>4.4067886950676638E-5</v>
      </c>
    </row>
    <row r="321" spans="1:18" ht="11.25" customHeight="1" x14ac:dyDescent="0.25">
      <c r="A321" s="62" t="s">
        <v>265</v>
      </c>
      <c r="B321" s="62" t="str">
        <f>LEFT(Таблица1[[#This Row],[Номер плавки]],7)</f>
        <v>2050306</v>
      </c>
      <c r="C321" s="62" t="s">
        <v>8</v>
      </c>
      <c r="D321" s="62" t="s">
        <v>9</v>
      </c>
      <c r="E321" s="63">
        <v>559</v>
      </c>
      <c r="F321" s="64">
        <f>(Таблица1[[#This Row],[Предел текучести, Н/мм²]]-SUMIF('Сводный отчет'!$B$7:$B$17,Таблица1[[#This Row],[Профиль / размер]],'Сводный отчет'!$F$7:$F$17))^2</f>
        <v>3.489142043431658</v>
      </c>
      <c r="G321" s="63">
        <v>654</v>
      </c>
      <c r="H321" s="64">
        <f>(Таблица1[[#This Row],[Временное сопротивление, Н/мм²]]-SUMIF('Сводный отчет'!$B$7:$B$17,Таблица1[[#This Row],[Профиль / размер]],'Сводный отчет'!$I$7:$I$17))^2</f>
        <v>9.2469542344052549</v>
      </c>
      <c r="I321" s="65">
        <f>Таблица1[[#This Row],[Временное сопротивление, Н/мм²]]/Таблица1[[#This Row],[Предел текучести, Н/мм²]]</f>
        <v>1.1699463327370303</v>
      </c>
      <c r="J321" s="66">
        <f>(Таблица1[[#This Row],[σв/σт]]-SUMIF('Сводный отчет'!$B$7:$B$17,Таблица1[[#This Row],[Профиль / размер]],'Сводный отчет'!$L$7:$L$17))^2</f>
        <v>1.8357699879838844E-6</v>
      </c>
      <c r="K321" s="63">
        <v>24</v>
      </c>
      <c r="L321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321" s="63">
        <v>7</v>
      </c>
      <c r="N32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1.5837985048059318</v>
      </c>
      <c r="O321" s="67">
        <v>7.3</v>
      </c>
      <c r="P32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1.8128900601681475</v>
      </c>
      <c r="Q321" s="69">
        <v>8.4000000000000005E-2</v>
      </c>
      <c r="R321" s="70">
        <f>(Таблица1[[#This Row],[fr]]-SUMIF('Сводный отчет'!$B$7:$B$17,Таблица1[[#This Row],[Профиль / размер]],'Сводный отчет'!$X$7:$X$17))^2</f>
        <v>2.6842391519328601E-6</v>
      </c>
    </row>
    <row r="322" spans="1:18" ht="11.25" customHeight="1" x14ac:dyDescent="0.25">
      <c r="A322" s="62" t="s">
        <v>266</v>
      </c>
      <c r="B322" s="62" t="str">
        <f>LEFT(Таблица1[[#This Row],[Номер плавки]],7)</f>
        <v>2050307</v>
      </c>
      <c r="C322" s="62" t="s">
        <v>8</v>
      </c>
      <c r="D322" s="62" t="s">
        <v>9</v>
      </c>
      <c r="E322" s="63">
        <v>566</v>
      </c>
      <c r="F322" s="64">
        <f>(Таблица1[[#This Row],[Предел текучести, Н/мм²]]-SUMIF('Сводный отчет'!$B$7:$B$17,Таблица1[[#This Row],[Профиль / размер]],'Сводный отчет'!$F$7:$F$17))^2</f>
        <v>78.64008543965744</v>
      </c>
      <c r="G322" s="63">
        <v>665</v>
      </c>
      <c r="H322" s="64">
        <f>(Таблица1[[#This Row],[Временное сопротивление, Н/мм²]]-SUMIF('Сводный отчет'!$B$7:$B$17,Таблица1[[#This Row],[Профиль / размер]],'Сводный отчет'!$I$7:$I$17))^2</f>
        <v>197.14632530358753</v>
      </c>
      <c r="I322" s="65">
        <f>Таблица1[[#This Row],[Временное сопротивление, Н/мм²]]/Таблица1[[#This Row],[Предел текучести, Н/мм²]]</f>
        <v>1.1749116607773851</v>
      </c>
      <c r="J322" s="66">
        <f>(Таблица1[[#This Row],[σв/σт]]-SUMIF('Сводный отчет'!$B$7:$B$17,Таблица1[[#This Row],[Профиль / размер]],'Сводный отчет'!$L$7:$L$17))^2</f>
        <v>3.9945357014767397E-5</v>
      </c>
      <c r="K322" s="63">
        <v>22.8</v>
      </c>
      <c r="L322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322" s="63">
        <v>8.4</v>
      </c>
      <c r="N32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322" s="67">
        <v>8.6999999999999993</v>
      </c>
      <c r="P32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322" s="69">
        <v>7.1999999999999995E-2</v>
      </c>
      <c r="R322" s="70">
        <f>(Таблица1[[#This Row],[fr]]-SUMIF('Сводный отчет'!$B$7:$B$17,Таблица1[[#This Row],[Профиль / размер]],'Сводный отчет'!$X$7:$X$17))^2</f>
        <v>1.073634844349477E-4</v>
      </c>
    </row>
    <row r="323" spans="1:18" ht="11.25" customHeight="1" x14ac:dyDescent="0.25">
      <c r="A323" s="62" t="s">
        <v>267</v>
      </c>
      <c r="B323" s="62" t="str">
        <f>LEFT(Таблица1[[#This Row],[Номер плавки]],7)</f>
        <v>2050307</v>
      </c>
      <c r="C323" s="62" t="s">
        <v>8</v>
      </c>
      <c r="D323" s="62" t="s">
        <v>9</v>
      </c>
      <c r="E323" s="63">
        <v>572</v>
      </c>
      <c r="F323" s="64">
        <f>(Таблица1[[#This Row],[Предел текучести, Н/мм²]]-SUMIF('Сводный отчет'!$B$7:$B$17,Таблица1[[#This Row],[Профиль / размер]],'Сводный отчет'!$F$7:$F$17))^2</f>
        <v>221.05517977927954</v>
      </c>
      <c r="G323" s="63">
        <v>672</v>
      </c>
      <c r="H323" s="64">
        <f>(Таблица1[[#This Row],[Временное сопротивление, Н/мм²]]-SUMIF('Сводный отчет'!$B$7:$B$17,Таблица1[[#This Row],[Профиль / размер]],'Сводный отчет'!$I$7:$I$17))^2</f>
        <v>442.71865234761265</v>
      </c>
      <c r="I323" s="65">
        <f>Таблица1[[#This Row],[Временное сопротивление, Н/мм²]]/Таблица1[[#This Row],[Предел текучести, Н/мм²]]</f>
        <v>1.1748251748251748</v>
      </c>
      <c r="J323" s="66">
        <f>(Таблица1[[#This Row],[σв/σт]]-SUMIF('Сводный отчет'!$B$7:$B$17,Таблица1[[#This Row],[Профиль / размер]],'Сводный отчет'!$L$7:$L$17))^2</f>
        <v>3.8859613934280565E-5</v>
      </c>
      <c r="K323" s="63">
        <v>24.4</v>
      </c>
      <c r="L323" s="64">
        <f>(Таблица1[[#This Row],[Относительное удлинение, %]]-SUMIF('Сводный отчет'!$B$7:$B$17,Таблица1[[#This Row],[Профиль / размер]],'Сводный отчет'!$O$7:$O$17))^2</f>
        <v>1.7258908644612911</v>
      </c>
      <c r="M323" s="63">
        <v>8.6</v>
      </c>
      <c r="N32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0.11662869348523913</v>
      </c>
      <c r="O323" s="67">
        <v>8.9</v>
      </c>
      <c r="P32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6.4294672327485092E-2</v>
      </c>
      <c r="Q323" s="69">
        <v>7.4999999999999997E-2</v>
      </c>
      <c r="R323" s="70">
        <f>(Таблица1[[#This Row],[fr]]-SUMIF('Сводный отчет'!$B$7:$B$17,Таблица1[[#This Row],[Профиль / размер]],'Сводный отчет'!$X$7:$X$17))^2</f>
        <v>5.4193673114193948E-5</v>
      </c>
    </row>
    <row r="324" spans="1:18" ht="11.25" customHeight="1" x14ac:dyDescent="0.25">
      <c r="A324" s="62" t="s">
        <v>268</v>
      </c>
      <c r="B324" s="62" t="str">
        <f>LEFT(Таблица1[[#This Row],[Номер плавки]],7)</f>
        <v>2050308</v>
      </c>
      <c r="C324" s="62" t="s">
        <v>8</v>
      </c>
      <c r="D324" s="62" t="s">
        <v>9</v>
      </c>
      <c r="E324" s="63">
        <v>570</v>
      </c>
      <c r="F324" s="64">
        <f>(Таблица1[[#This Row],[Предел текучести, Н/мм²]]-SUMIF('Сводный отчет'!$B$7:$B$17,Таблица1[[#This Row],[Профиль / размер]],'Сводный отчет'!$F$7:$F$17))^2</f>
        <v>165.58348166607217</v>
      </c>
      <c r="G324" s="63">
        <v>661</v>
      </c>
      <c r="H324" s="64">
        <f>(Таблица1[[#This Row],[Временное сопротивление, Н/мм²]]-SUMIF('Сводный отчет'!$B$7:$B$17,Таблица1[[#This Row],[Профиль / размер]],'Сводный отчет'!$I$7:$I$17))^2</f>
        <v>100.81928127843034</v>
      </c>
      <c r="I324" s="65">
        <f>Таблица1[[#This Row],[Временное сопротивление, Н/мм²]]/Таблица1[[#This Row],[Предел текучести, Н/мм²]]</f>
        <v>1.1596491228070176</v>
      </c>
      <c r="J324" s="66">
        <f>(Таблица1[[#This Row],[σв/σт]]-SUMIF('Сводный отчет'!$B$7:$B$17,Таблица1[[#This Row],[Профиль / размер]],'Сводный отчет'!$L$7:$L$17))^2</f>
        <v>7.9964801430329065E-5</v>
      </c>
      <c r="K324" s="63">
        <v>22.2</v>
      </c>
      <c r="L324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324" s="63">
        <v>9</v>
      </c>
      <c r="N32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0.54983624065506631</v>
      </c>
      <c r="O324" s="67">
        <v>9.3000000000000007</v>
      </c>
      <c r="P32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0.42714582536732032</v>
      </c>
      <c r="Q324" s="69">
        <v>9.5000000000000001E-2</v>
      </c>
      <c r="R324" s="70">
        <f>(Таблица1[[#This Row],[fr]]-SUMIF('Сводный отчет'!$B$7:$B$17,Таблица1[[#This Row],[Профиль / размер]],'Сводный отчет'!$X$7:$X$17))^2</f>
        <v>1.5972826430916934E-4</v>
      </c>
    </row>
    <row r="325" spans="1:18" ht="11.25" customHeight="1" x14ac:dyDescent="0.25">
      <c r="A325" s="62" t="s">
        <v>269</v>
      </c>
      <c r="B325" s="62" t="str">
        <f>LEFT(Таблица1[[#This Row],[Номер плавки]],7)</f>
        <v>2050308</v>
      </c>
      <c r="C325" s="62" t="s">
        <v>8</v>
      </c>
      <c r="D325" s="62" t="s">
        <v>9</v>
      </c>
      <c r="E325" s="63">
        <v>568</v>
      </c>
      <c r="F325" s="64">
        <f>(Таблица1[[#This Row],[Предел текучести, Н/мм²]]-SUMIF('Сводный отчет'!$B$7:$B$17,Таблица1[[#This Row],[Профиль / размер]],'Сводный отчет'!$F$7:$F$17))^2</f>
        <v>118.11178355286481</v>
      </c>
      <c r="G325" s="63">
        <v>659</v>
      </c>
      <c r="H325" s="64">
        <f>(Таблица1[[#This Row],[Временное сопротивление, Н/мм²]]-SUMIF('Сводный отчет'!$B$7:$B$17,Таблица1[[#This Row],[Профиль / размер]],'Сводный отчет'!$I$7:$I$17))^2</f>
        <v>64.655759265851742</v>
      </c>
      <c r="I325" s="65">
        <f>Таблица1[[#This Row],[Временное сопротивление, Н/мм²]]/Таблица1[[#This Row],[Предел текучести, Н/мм²]]</f>
        <v>1.1602112676056338</v>
      </c>
      <c r="J325" s="66">
        <f>(Таблица1[[#This Row],[σв/σт]]-SUMIF('Сводный отчет'!$B$7:$B$17,Таблица1[[#This Row],[Профиль / размер]],'Сводный отчет'!$L$7:$L$17))^2</f>
        <v>7.022706880461293E-5</v>
      </c>
      <c r="K325" s="63">
        <v>21</v>
      </c>
      <c r="L325" s="64">
        <f>(Таблица1[[#This Row],[Относительное удлинение, %]]-SUMIF('Сводный отчет'!$B$7:$B$17,Таблица1[[#This Row],[Профиль / размер]],'Сводный отчет'!$O$7:$O$17))^2</f>
        <v>4.3525156024066289</v>
      </c>
      <c r="M325" s="63">
        <v>7.5</v>
      </c>
      <c r="N32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0.5753079387682154</v>
      </c>
      <c r="O325" s="67">
        <v>7.8</v>
      </c>
      <c r="P32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0.71645400146794047</v>
      </c>
      <c r="Q325" s="69">
        <v>7.3999999999999996E-2</v>
      </c>
      <c r="R325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326" spans="1:18" ht="11.25" customHeight="1" x14ac:dyDescent="0.25">
      <c r="A326" s="62" t="s">
        <v>270</v>
      </c>
      <c r="B326" s="62" t="str">
        <f>LEFT(Таблица1[[#This Row],[Номер плавки]],7)</f>
        <v>2050309</v>
      </c>
      <c r="C326" s="62" t="s">
        <v>8</v>
      </c>
      <c r="D326" s="62" t="s">
        <v>9</v>
      </c>
      <c r="E326" s="63">
        <v>549</v>
      </c>
      <c r="F326" s="64">
        <f>(Таблица1[[#This Row],[Предел текучести, Н/мм²]]-SUMIF('Сводный отчет'!$B$7:$B$17,Таблица1[[#This Row],[Профиль / размер]],'Сводный отчет'!$F$7:$F$17))^2</f>
        <v>66.130651477394821</v>
      </c>
      <c r="G326" s="63">
        <v>645</v>
      </c>
      <c r="H326" s="64">
        <f>(Таблица1[[#This Row],[Временное сопротивление, Н/мм²]]-SUMIF('Сводный отчет'!$B$7:$B$17,Таблица1[[#This Row],[Профиль / размер]],'Сводный отчет'!$I$7:$I$17))^2</f>
        <v>35.511105177801568</v>
      </c>
      <c r="I326" s="65">
        <f>Таблица1[[#This Row],[Временное сопротивление, Н/мм²]]/Таблица1[[#This Row],[Предел текучести, Н/мм²]]</f>
        <v>1.174863387978142</v>
      </c>
      <c r="J326" s="66">
        <f>(Таблица1[[#This Row],[σв/σт]]-SUMIF('Сводный отчет'!$B$7:$B$17,Таблица1[[#This Row],[Профиль / размер]],'Сводный отчет'!$L$7:$L$17))^2</f>
        <v>3.9337496509922491E-5</v>
      </c>
      <c r="K326" s="63">
        <v>23</v>
      </c>
      <c r="L326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326" s="63">
        <v>8.5</v>
      </c>
      <c r="N32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326" s="67">
        <v>8.8000000000000007</v>
      </c>
      <c r="P32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326" s="69">
        <v>6.8000000000000005E-2</v>
      </c>
      <c r="R326" s="70">
        <f>(Таблица1[[#This Row],[fr]]-SUMIF('Сводный отчет'!$B$7:$B$17,Таблица1[[#This Row],[Профиль / размер]],'Сводный отчет'!$X$7:$X$17))^2</f>
        <v>2.0625656619595239E-4</v>
      </c>
    </row>
    <row r="327" spans="1:18" ht="11.25" customHeight="1" x14ac:dyDescent="0.25">
      <c r="A327" s="62" t="s">
        <v>271</v>
      </c>
      <c r="B327" s="62" t="str">
        <f>LEFT(Таблица1[[#This Row],[Номер плавки]],7)</f>
        <v>2050310</v>
      </c>
      <c r="C327" s="62" t="s">
        <v>8</v>
      </c>
      <c r="D327" s="62" t="s">
        <v>9</v>
      </c>
      <c r="E327" s="63">
        <v>588</v>
      </c>
      <c r="F327" s="64">
        <f>(Таблица1[[#This Row],[Предел текучести, Н/мм²]]-SUMIF('Сводный отчет'!$B$7:$B$17,Таблица1[[#This Row],[Профиль / размер]],'Сводный отчет'!$F$7:$F$17))^2</f>
        <v>952.82876468493851</v>
      </c>
      <c r="G327" s="63">
        <v>683</v>
      </c>
      <c r="H327" s="64">
        <f>(Таблица1[[#This Row],[Временное сопротивление, Н/мм²]]-SUMIF('Сводный отчет'!$B$7:$B$17,Таблица1[[#This Row],[Профиль / размер]],'Сводный отчет'!$I$7:$I$17))^2</f>
        <v>1026.6180234167948</v>
      </c>
      <c r="I327" s="65">
        <f>Таблица1[[#This Row],[Временное сопротивление, Н/мм²]]/Таблица1[[#This Row],[Предел текучести, Н/мм²]]</f>
        <v>1.16156462585034</v>
      </c>
      <c r="J327" s="66">
        <f>(Таблица1[[#This Row],[σв/σт]]-SUMIF('Сводный отчет'!$B$7:$B$17,Таблица1[[#This Row],[Профиль / размер]],'Сводный отчет'!$L$7:$L$17))^2</f>
        <v>4.9375932157743796E-5</v>
      </c>
      <c r="K327" s="63">
        <v>21</v>
      </c>
      <c r="L327" s="64">
        <f>(Таблица1[[#This Row],[Относительное удлинение, %]]-SUMIF('Сводный отчет'!$B$7:$B$17,Таблица1[[#This Row],[Профиль / размер]],'Сводный отчет'!$O$7:$O$17))^2</f>
        <v>4.3525156024066289</v>
      </c>
      <c r="M327" s="63">
        <v>7.6</v>
      </c>
      <c r="N32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327" s="67">
        <v>7.9</v>
      </c>
      <c r="P32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327" s="69">
        <v>7.6999999999999999E-2</v>
      </c>
      <c r="R327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328" spans="1:18" ht="11.25" customHeight="1" x14ac:dyDescent="0.25">
      <c r="A328" s="62" t="s">
        <v>272</v>
      </c>
      <c r="B328" s="62" t="str">
        <f>LEFT(Таблица1[[#This Row],[Номер плавки]],7)</f>
        <v>2050311</v>
      </c>
      <c r="C328" s="62" t="s">
        <v>8</v>
      </c>
      <c r="D328" s="62" t="s">
        <v>9</v>
      </c>
      <c r="E328" s="63">
        <v>570</v>
      </c>
      <c r="F328" s="64">
        <f>(Таблица1[[#This Row],[Предел текучести, Н/мм²]]-SUMIF('Сводный отчет'!$B$7:$B$17,Таблица1[[#This Row],[Профиль / размер]],'Сводный отчет'!$F$7:$F$17))^2</f>
        <v>165.58348166607217</v>
      </c>
      <c r="G328" s="63">
        <v>668</v>
      </c>
      <c r="H328" s="64">
        <f>(Таблица1[[#This Row],[Временное сопротивление, Н/мм²]]-SUMIF('Сводный отчет'!$B$7:$B$17,Таблица1[[#This Row],[Профиль / размер]],'Сводный отчет'!$I$7:$I$17))^2</f>
        <v>290.39160832245545</v>
      </c>
      <c r="I328" s="65">
        <f>Таблица1[[#This Row],[Временное сопротивление, Н/мм²]]/Таблица1[[#This Row],[Предел текучести, Н/мм²]]</f>
        <v>1.1719298245614036</v>
      </c>
      <c r="J328" s="66">
        <f>(Таблица1[[#This Row],[σв/σт]]-SUMIF('Сводный отчет'!$B$7:$B$17,Таблица1[[#This Row],[Профиль / размер]],'Сводный отчет'!$L$7:$L$17))^2</f>
        <v>1.1144899341779498E-5</v>
      </c>
      <c r="K328" s="63">
        <v>21</v>
      </c>
      <c r="L328" s="64">
        <f>(Таблица1[[#This Row],[Относительное удлинение, %]]-SUMIF('Сводный отчет'!$B$7:$B$17,Таблица1[[#This Row],[Профиль / размер]],'Сводный отчет'!$O$7:$O$17))^2</f>
        <v>4.3525156024066289</v>
      </c>
      <c r="M328" s="63">
        <v>7.9</v>
      </c>
      <c r="N32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0.12851548593804202</v>
      </c>
      <c r="O328" s="67">
        <v>8.1999999999999993</v>
      </c>
      <c r="P32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0.19930515450777525</v>
      </c>
      <c r="Q328" s="69">
        <v>7.2999999999999995E-2</v>
      </c>
      <c r="R328" s="70">
        <f>(Таблица1[[#This Row],[fr]]-SUMIF('Сводный отчет'!$B$7:$B$17,Таблица1[[#This Row],[Профиль / размер]],'Сводный отчет'!$X$7:$X$17))^2</f>
        <v>8.7640213994696456E-5</v>
      </c>
    </row>
    <row r="329" spans="1:18" ht="11.25" customHeight="1" x14ac:dyDescent="0.25">
      <c r="A329" s="62" t="s">
        <v>273</v>
      </c>
      <c r="B329" s="62" t="str">
        <f>LEFT(Таблица1[[#This Row],[Номер плавки]],7)</f>
        <v>2050311</v>
      </c>
      <c r="C329" s="62" t="s">
        <v>8</v>
      </c>
      <c r="D329" s="62" t="s">
        <v>9</v>
      </c>
      <c r="E329" s="63">
        <v>552</v>
      </c>
      <c r="F329" s="64">
        <f>(Таблица1[[#This Row],[Предел текучести, Н/мм²]]-SUMIF('Сводный отчет'!$B$7:$B$17,Таблица1[[#This Row],[Профиль / размер]],'Сводный отчет'!$F$7:$F$17))^2</f>
        <v>26.338198647205875</v>
      </c>
      <c r="G329" s="63">
        <v>646</v>
      </c>
      <c r="H329" s="64">
        <f>(Таблица1[[#This Row],[Временное сопротивление, Н/мм²]]-SUMIF('Сводный отчет'!$B$7:$B$17,Таблица1[[#This Row],[Профиль / размер]],'Сводный отчет'!$I$7:$I$17))^2</f>
        <v>24.59286618409087</v>
      </c>
      <c r="I329" s="65">
        <f>Таблица1[[#This Row],[Временное сопротивление, Н/мм²]]/Таблица1[[#This Row],[Предел текучести, Н/мм²]]</f>
        <v>1.1702898550724639</v>
      </c>
      <c r="J329" s="66">
        <f>(Таблица1[[#This Row],[σв/σт]]-SUMIF('Сводный отчет'!$B$7:$B$17,Таблица1[[#This Row],[Профиль / размер]],'Сводный отчет'!$L$7:$L$17))^2</f>
        <v>2.8846584585443423E-6</v>
      </c>
      <c r="K329" s="63">
        <v>23.6</v>
      </c>
      <c r="L329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329" s="63">
        <v>6.6</v>
      </c>
      <c r="N32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2.7505909576361058</v>
      </c>
      <c r="O329" s="67">
        <v>7.9</v>
      </c>
      <c r="P32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329" s="69">
        <v>6.8000000000000005E-2</v>
      </c>
      <c r="R329" s="70">
        <f>(Таблица1[[#This Row],[fr]]-SUMIF('Сводный отчет'!$B$7:$B$17,Таблица1[[#This Row],[Профиль / размер]],'Сводный отчет'!$X$7:$X$17))^2</f>
        <v>2.0625656619595239E-4</v>
      </c>
    </row>
    <row r="330" spans="1:18" ht="11.25" customHeight="1" x14ac:dyDescent="0.25">
      <c r="A330" s="62" t="s">
        <v>197</v>
      </c>
      <c r="B330" s="62" t="str">
        <f>LEFT(Таблица1[[#This Row],[Номер плавки]],7)</f>
        <v>2001015</v>
      </c>
      <c r="C330" s="62" t="s">
        <v>66</v>
      </c>
      <c r="D330" s="62" t="s">
        <v>72</v>
      </c>
      <c r="E330" s="63">
        <v>551</v>
      </c>
      <c r="F330" s="64">
        <f>(Таблица1[[#This Row],[Предел текучести, Н/мм²]]-SUMIF('Сводный отчет'!$B$7:$B$17,Таблица1[[#This Row],[Профиль / размер]],'Сводный отчет'!$F$7:$F$17))^2</f>
        <v>4.1311388723660615E-2</v>
      </c>
      <c r="G330" s="63">
        <v>645</v>
      </c>
      <c r="H330" s="64">
        <f>(Таблица1[[#This Row],[Временное сопротивление, Н/мм²]]-SUMIF('Сводный отчет'!$B$7:$B$17,Таблица1[[#This Row],[Профиль / размер]],'Сводный отчет'!$I$7:$I$17))^2</f>
        <v>10.949104369092117</v>
      </c>
      <c r="I330" s="65">
        <f>Таблица1[[#This Row],[Временное сопротивление, Н/мм²]]/Таблица1[[#This Row],[Предел текучести, Н/мм²]]</f>
        <v>1.1705989110707804</v>
      </c>
      <c r="J330" s="66">
        <f>(Таблица1[[#This Row],[σв/σт]]-SUMIF('Сводный отчет'!$B$7:$B$17,Таблица1[[#This Row],[Профиль / размер]],'Сводный отчет'!$L$7:$L$17))^2</f>
        <v>4.3147537405087315E-5</v>
      </c>
      <c r="K330" s="63">
        <v>21.2</v>
      </c>
      <c r="L330" s="64">
        <f>(Таблица1[[#This Row],[Относительное удлинение, %]]-SUMIF('Сводный отчет'!$B$7:$B$17,Таблица1[[#This Row],[Профиль / размер]],'Сводный отчет'!$O$7:$O$17))^2</f>
        <v>5.1071100388510624</v>
      </c>
      <c r="M330" s="63">
        <v>9.6</v>
      </c>
      <c r="N33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0.23901234567900892</v>
      </c>
      <c r="O330" s="67">
        <v>9.9</v>
      </c>
      <c r="P33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0.24140311836723014</v>
      </c>
      <c r="Q330" s="69">
        <v>8.3000000000000004E-2</v>
      </c>
      <c r="R330" s="70">
        <f>(Таблица1[[#This Row],[fr]]-SUMIF('Сводный отчет'!$B$7:$B$17,Таблица1[[#This Row],[Профиль / размер]],'Сводный отчет'!$X$7:$X$17))^2</f>
        <v>5.5137667907847689E-7</v>
      </c>
    </row>
    <row r="331" spans="1:18" ht="11.25" customHeight="1" x14ac:dyDescent="0.25">
      <c r="A331" s="62" t="s">
        <v>197</v>
      </c>
      <c r="B331" s="62" t="str">
        <f>LEFT(Таблица1[[#This Row],[Номер плавки]],7)</f>
        <v>2001015</v>
      </c>
      <c r="C331" s="62" t="s">
        <v>66</v>
      </c>
      <c r="D331" s="62" t="s">
        <v>72</v>
      </c>
      <c r="E331" s="63">
        <v>551</v>
      </c>
      <c r="F331" s="64">
        <f>(Таблица1[[#This Row],[Предел текучести, Н/мм²]]-SUMIF('Сводный отчет'!$B$7:$B$17,Таблица1[[#This Row],[Профиль / размер]],'Сводный отчет'!$F$7:$F$17))^2</f>
        <v>4.1311388723660615E-2</v>
      </c>
      <c r="G331" s="63">
        <v>647</v>
      </c>
      <c r="H331" s="64">
        <f>(Таблица1[[#This Row],[Временное сопротивление, Н/мм²]]-SUMIF('Сводный отчет'!$B$7:$B$17,Таблица1[[#This Row],[Профиль / размер]],'Сводный отчет'!$I$7:$I$17))^2</f>
        <v>1.7133320113687538</v>
      </c>
      <c r="I331" s="65">
        <f>Таблица1[[#This Row],[Временное сопротивление, Н/мм²]]/Таблица1[[#This Row],[Предел текучести, Н/мм²]]</f>
        <v>1.1742286751361162</v>
      </c>
      <c r="J331" s="66">
        <f>(Таблица1[[#This Row],[σв/σт]]-SUMIF('Сводный отчет'!$B$7:$B$17,Таблица1[[#This Row],[Профиль / размер]],'Сводный отчет'!$L$7:$L$17))^2</f>
        <v>8.6372181297676042E-6</v>
      </c>
      <c r="K331" s="63">
        <v>18.399999999999999</v>
      </c>
      <c r="L331" s="64">
        <f>(Таблица1[[#This Row],[Относительное удлинение, %]]-SUMIF('Сводный отчет'!$B$7:$B$17,Таблица1[[#This Row],[Профиль / размер]],'Сводный отчет'!$O$7:$O$17))^2</f>
        <v>0.29171708492152826</v>
      </c>
      <c r="M331" s="63">
        <v>8.8000000000000007</v>
      </c>
      <c r="N33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1.6612345679012228</v>
      </c>
      <c r="O331" s="67">
        <v>9.1</v>
      </c>
      <c r="P33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1.6675277796138495</v>
      </c>
      <c r="Q331" s="69">
        <v>6.6000000000000003E-2</v>
      </c>
      <c r="R331" s="70">
        <f>(Таблица1[[#This Row],[fr]]-SUMIF('Сводный отчет'!$B$7:$B$17,Таблица1[[#This Row],[Профиль / размер]],'Сводный отчет'!$X$7:$X$17))^2</f>
        <v>2.643047642129531E-4</v>
      </c>
    </row>
    <row r="332" spans="1:18" ht="11.25" customHeight="1" x14ac:dyDescent="0.25">
      <c r="A332" s="62" t="s">
        <v>187</v>
      </c>
      <c r="B332" s="62" t="str">
        <f>LEFT(Таблица1[[#This Row],[Номер плавки]],7)</f>
        <v>2000992</v>
      </c>
      <c r="C332" s="62" t="s">
        <v>66</v>
      </c>
      <c r="D332" s="62" t="s">
        <v>183</v>
      </c>
      <c r="E332" s="63">
        <v>520</v>
      </c>
      <c r="F332" s="64">
        <f>(Таблица1[[#This Row],[Предел текучести, Н/мм²]]-SUMIF('Сводный отчет'!$B$7:$B$17,Таблица1[[#This Row],[Профиль / размер]],'Сводный отчет'!$F$7:$F$17))^2</f>
        <v>474.05165289256109</v>
      </c>
      <c r="G332" s="63">
        <v>646</v>
      </c>
      <c r="H332" s="64">
        <f>(Таблица1[[#This Row],[Временное сопротивление, Н/мм²]]-SUMIF('Сводный отчет'!$B$7:$B$17,Таблица1[[#This Row],[Профиль / размер]],'Сводный отчет'!$I$7:$I$17))^2</f>
        <v>49.798682851238937</v>
      </c>
      <c r="I332" s="65">
        <f>Таблица1[[#This Row],[Временное сопротивление, Н/мм²]]/Таблица1[[#This Row],[Предел текучести, Н/мм²]]</f>
        <v>1.2423076923076923</v>
      </c>
      <c r="J332" s="66">
        <f>(Таблица1[[#This Row],[σв/σт]]-SUMIF('Сводный отчет'!$B$7:$B$17,Таблица1[[#This Row],[Профиль / размер]],'Сводный отчет'!$L$7:$L$17))^2</f>
        <v>1.3372792259998692E-3</v>
      </c>
      <c r="K332" s="63">
        <v>21.6</v>
      </c>
      <c r="L332" s="64">
        <f>(Таблица1[[#This Row],[Относительное удлинение, %]]-SUMIF('Сводный отчет'!$B$7:$B$17,Таблица1[[#This Row],[Профиль / размер]],'Сводный отчет'!$O$7:$O$17))^2</f>
        <v>11.886823347107399</v>
      </c>
      <c r="M332" s="63">
        <v>10.199999999999999</v>
      </c>
      <c r="N33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9.6947314049589631E-2</v>
      </c>
      <c r="O332" s="67">
        <v>10.5</v>
      </c>
      <c r="P33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9.9081869834709443E-2</v>
      </c>
      <c r="Q332" s="69">
        <v>7.6999999999999999E-2</v>
      </c>
      <c r="R332" s="70">
        <f>(Таблица1[[#This Row],[fr]]-SUMIF('Сводный отчет'!$B$7:$B$17,Таблица1[[#This Row],[Профиль / размер]],'Сводный отчет'!$X$7:$X$17))^2</f>
        <v>1.618233471074382E-5</v>
      </c>
    </row>
    <row r="333" spans="1:18" ht="11.25" customHeight="1" x14ac:dyDescent="0.25">
      <c r="A333" s="62" t="s">
        <v>274</v>
      </c>
      <c r="B333" s="62" t="str">
        <f>LEFT(Таблица1[[#This Row],[Номер плавки]],7)</f>
        <v>2050407</v>
      </c>
      <c r="C333" s="62" t="s">
        <v>8</v>
      </c>
      <c r="D333" s="62" t="s">
        <v>9</v>
      </c>
      <c r="E333" s="63">
        <v>538</v>
      </c>
      <c r="F333" s="64">
        <f>(Таблица1[[#This Row],[Предел текучести, Н/мм²]]-SUMIF('Сводный отчет'!$B$7:$B$17,Таблица1[[#This Row],[Профиль / размер]],'Сводный отчет'!$F$7:$F$17))^2</f>
        <v>366.03631185475433</v>
      </c>
      <c r="G333" s="63">
        <v>631</v>
      </c>
      <c r="H333" s="64">
        <f>(Таблица1[[#This Row],[Временное сопротивление, Н/мм²]]-SUMIF('Сводный отчет'!$B$7:$B$17,Таблица1[[#This Row],[Профиль / размер]],'Сводный отчет'!$I$7:$I$17))^2</f>
        <v>398.36645108975142</v>
      </c>
      <c r="I333" s="65">
        <f>Таблица1[[#This Row],[Временное сопротивление, Н/мм²]]/Таблица1[[#This Row],[Предел текучести, Н/мм²]]</f>
        <v>1.1728624535315986</v>
      </c>
      <c r="J333" s="66">
        <f>(Таблица1[[#This Row],[σв/σт]]-SUMIF('Сводный отчет'!$B$7:$B$17,Таблица1[[#This Row],[Профиль / размер]],'Сводный отчет'!$L$7:$L$17))^2</f>
        <v>1.8241668994598929E-5</v>
      </c>
      <c r="K333" s="63">
        <v>22</v>
      </c>
      <c r="L333" s="64">
        <f>(Таблица1[[#This Row],[Относительное удлинение, %]]-SUMIF('Сводный отчет'!$B$7:$B$17,Таблица1[[#This Row],[Профиль / размер]],'Сводный отчет'!$O$7:$O$17))^2</f>
        <v>1.1799789147756483</v>
      </c>
      <c r="M333" s="63">
        <v>7.5</v>
      </c>
      <c r="N33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0.5753079387682154</v>
      </c>
      <c r="O333" s="67">
        <v>7.8</v>
      </c>
      <c r="P33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0.71645400146794047</v>
      </c>
      <c r="Q333" s="69">
        <v>7.6999999999999999E-2</v>
      </c>
      <c r="R333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334" spans="1:18" ht="11.25" customHeight="1" x14ac:dyDescent="0.25">
      <c r="A334" s="62" t="s">
        <v>275</v>
      </c>
      <c r="B334" s="62" t="str">
        <f>LEFT(Таблица1[[#This Row],[Номер плавки]],7)</f>
        <v>2050407</v>
      </c>
      <c r="C334" s="62" t="s">
        <v>8</v>
      </c>
      <c r="D334" s="62" t="s">
        <v>9</v>
      </c>
      <c r="E334" s="63">
        <v>536</v>
      </c>
      <c r="F334" s="64">
        <f>(Таблица1[[#This Row],[Предел текучести, Н/мм²]]-SUMIF('Сводный отчет'!$B$7:$B$17,Таблица1[[#This Row],[Профиль / размер]],'Сводный отчет'!$F$7:$F$17))^2</f>
        <v>446.56461374154696</v>
      </c>
      <c r="G334" s="63">
        <v>622</v>
      </c>
      <c r="H334" s="64">
        <f>(Таблица1[[#This Row],[Временное сопротивление, Н/мм²]]-SUMIF('Сводный отчет'!$B$7:$B$17,Таблица1[[#This Row],[Профиль / размер]],'Сводный отчет'!$I$7:$I$17))^2</f>
        <v>838.63060203314774</v>
      </c>
      <c r="I334" s="65">
        <f>Таблица1[[#This Row],[Временное сопротивление, Н/мм²]]/Таблица1[[#This Row],[Предел текучести, Н/мм²]]</f>
        <v>1.1604477611940298</v>
      </c>
      <c r="J334" s="66">
        <f>(Таблица1[[#This Row],[σв/σт]]-SUMIF('Сводный отчет'!$B$7:$B$17,Таблица1[[#This Row],[Профиль / размер]],'Сводный отчет'!$L$7:$L$17))^2</f>
        <v>6.6319290164315792E-5</v>
      </c>
      <c r="K334" s="63">
        <v>21.2</v>
      </c>
      <c r="L334" s="64">
        <f>(Таблица1[[#This Row],[Относительное удлинение, %]]-SUMIF('Сводный отчет'!$B$7:$B$17,Таблица1[[#This Row],[Профиль / размер]],'Сводный отчет'!$O$7:$O$17))^2</f>
        <v>3.5580082648804354</v>
      </c>
      <c r="M334" s="63">
        <v>7.2</v>
      </c>
      <c r="N33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1.1204022783908447</v>
      </c>
      <c r="O334" s="67">
        <v>7.5</v>
      </c>
      <c r="P33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334" s="69">
        <v>8.5999999999999993E-2</v>
      </c>
      <c r="R334" s="70">
        <f>(Таблица1[[#This Row],[fr]]-SUMIF('Сводный отчет'!$B$7:$B$17,Таблица1[[#This Row],[Профиль / размер]],'Сводный отчет'!$X$7:$X$17))^2</f>
        <v>1.3237698271430334E-5</v>
      </c>
    </row>
    <row r="335" spans="1:18" ht="11.25" customHeight="1" x14ac:dyDescent="0.25">
      <c r="A335" s="62" t="s">
        <v>275</v>
      </c>
      <c r="B335" s="62" t="str">
        <f>LEFT(Таблица1[[#This Row],[Номер плавки]],7)</f>
        <v>2050407</v>
      </c>
      <c r="C335" s="62" t="s">
        <v>8</v>
      </c>
      <c r="D335" s="62" t="s">
        <v>9</v>
      </c>
      <c r="E335" s="63">
        <v>528</v>
      </c>
      <c r="F335" s="64">
        <f>(Таблица1[[#This Row],[Предел текучести, Н/мм²]]-SUMIF('Сводный отчет'!$B$7:$B$17,Таблица1[[#This Row],[Профиль / размер]],'Сводный отчет'!$F$7:$F$17))^2</f>
        <v>848.6778212887175</v>
      </c>
      <c r="G335" s="63">
        <v>617</v>
      </c>
      <c r="H335" s="64">
        <f>(Таблица1[[#This Row],[Временное сопротивление, Н/мм²]]-SUMIF('Сводный отчет'!$B$7:$B$17,Таблица1[[#This Row],[Профиль / размер]],'Сводный отчет'!$I$7:$I$17))^2</f>
        <v>1153.2217970017011</v>
      </c>
      <c r="I335" s="65">
        <f>Таблица1[[#This Row],[Временное сопротивление, Н/мм²]]/Таблица1[[#This Row],[Предел текучести, Н/мм²]]</f>
        <v>1.168560606060606</v>
      </c>
      <c r="J335" s="66">
        <f>(Таблица1[[#This Row],[σв/σт]]-SUMIF('Сводный отчет'!$B$7:$B$17,Таблица1[[#This Row],[Профиль / размер]],'Сводный отчет'!$L$7:$L$17))^2</f>
        <v>9.4992048393825842E-10</v>
      </c>
      <c r="K335" s="63">
        <v>24</v>
      </c>
      <c r="L335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335" s="63">
        <v>8.6</v>
      </c>
      <c r="N33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0.11662869348523913</v>
      </c>
      <c r="O335" s="67">
        <v>8.9</v>
      </c>
      <c r="P33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6.4294672327485092E-2</v>
      </c>
      <c r="Q335" s="69">
        <v>9.4E-2</v>
      </c>
      <c r="R335" s="70">
        <f>(Таблица1[[#This Row],[fr]]-SUMIF('Сводный отчет'!$B$7:$B$17,Таблица1[[#This Row],[Профиль / размер]],'Сводный отчет'!$X$7:$X$17))^2</f>
        <v>1.3545153474942055E-4</v>
      </c>
    </row>
    <row r="336" spans="1:18" ht="11.25" customHeight="1" x14ac:dyDescent="0.25">
      <c r="A336" s="62" t="s">
        <v>276</v>
      </c>
      <c r="B336" s="62" t="str">
        <f>LEFT(Таблица1[[#This Row],[Номер плавки]],7)</f>
        <v>2001255</v>
      </c>
      <c r="C336" s="62" t="s">
        <v>8</v>
      </c>
      <c r="D336" s="62" t="s">
        <v>9</v>
      </c>
      <c r="E336" s="63">
        <v>547</v>
      </c>
      <c r="F336" s="64">
        <f>(Таблица1[[#This Row],[Предел текучести, Н/мм²]]-SUMIF('Сводный отчет'!$B$7:$B$17,Таблица1[[#This Row],[Профиль / размер]],'Сводный отчет'!$F$7:$F$17))^2</f>
        <v>102.65895336418745</v>
      </c>
      <c r="G336" s="63">
        <v>641</v>
      </c>
      <c r="H336" s="64">
        <f>(Таблица1[[#This Row],[Временное сопротивление, Н/мм²]]-SUMIF('Сводный отчет'!$B$7:$B$17,Таблица1[[#This Row],[Профиль / размер]],'Сводный отчет'!$I$7:$I$17))^2</f>
        <v>99.184061152644375</v>
      </c>
      <c r="I336" s="65">
        <f>Таблица1[[#This Row],[Временное сопротивление, Н/мм²]]/Таблица1[[#This Row],[Предел текучести, Н/мм²]]</f>
        <v>1.1718464351005484</v>
      </c>
      <c r="J336" s="66">
        <f>(Таблица1[[#This Row],[σв/σт]]-SUMIF('Сводный отчет'!$B$7:$B$17,Таблица1[[#This Row],[Профиль / размер]],'Сводный отчет'!$L$7:$L$17))^2</f>
        <v>1.0595078771857458E-5</v>
      </c>
      <c r="K336" s="63">
        <v>21.2</v>
      </c>
      <c r="L336" s="64">
        <f>(Таблица1[[#This Row],[Относительное удлинение, %]]-SUMIF('Сводный отчет'!$B$7:$B$17,Таблица1[[#This Row],[Профиль / размер]],'Сводный отчет'!$O$7:$O$17))^2</f>
        <v>3.5580082648804354</v>
      </c>
      <c r="M336" s="63">
        <v>8.4</v>
      </c>
      <c r="N33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336" s="67">
        <v>8.6999999999999993</v>
      </c>
      <c r="P33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336" s="69">
        <v>8.2000000000000003E-2</v>
      </c>
      <c r="R336" s="70">
        <f>(Таблица1[[#This Row],[fr]]-SUMIF('Сводный отчет'!$B$7:$B$17,Таблица1[[#This Row],[Профиль / размер]],'Сводный отчет'!$X$7:$X$17))^2</f>
        <v>1.3078003243529928E-7</v>
      </c>
    </row>
    <row r="337" spans="1:18" ht="11.25" customHeight="1" x14ac:dyDescent="0.25">
      <c r="A337" s="62" t="s">
        <v>277</v>
      </c>
      <c r="B337" s="62" t="str">
        <f>LEFT(Таблица1[[#This Row],[Номер плавки]],7)</f>
        <v>2001255</v>
      </c>
      <c r="C337" s="62" t="s">
        <v>8</v>
      </c>
      <c r="D337" s="62" t="s">
        <v>9</v>
      </c>
      <c r="E337" s="63">
        <v>546</v>
      </c>
      <c r="F337" s="64">
        <f>(Таблица1[[#This Row],[Предел текучести, Н/мм²]]-SUMIF('Сводный отчет'!$B$7:$B$17,Таблица1[[#This Row],[Профиль / размер]],'Сводный отчет'!$F$7:$F$17))^2</f>
        <v>123.92310430758377</v>
      </c>
      <c r="G337" s="63">
        <v>641</v>
      </c>
      <c r="H337" s="64">
        <f>(Таблица1[[#This Row],[Временное сопротивление, Н/мм²]]-SUMIF('Сводный отчет'!$B$7:$B$17,Таблица1[[#This Row],[Профиль / размер]],'Сводный отчет'!$I$7:$I$17))^2</f>
        <v>99.184061152644375</v>
      </c>
      <c r="I337" s="65">
        <f>Таблица1[[#This Row],[Временное сопротивление, Н/мм²]]/Таблица1[[#This Row],[Предел текучести, Н/мм²]]</f>
        <v>1.173992673992674</v>
      </c>
      <c r="J337" s="66">
        <f>(Таблица1[[#This Row],[σв/σт]]-SUMIF('Сводный отчет'!$B$7:$B$17,Таблица1[[#This Row],[Профиль / размер]],'Сводный отчет'!$L$7:$L$17))^2</f>
        <v>2.9173470796999737E-5</v>
      </c>
      <c r="K337" s="63">
        <v>20.2</v>
      </c>
      <c r="L337" s="64">
        <f>(Таблица1[[#This Row],[Относительное удлинение, %]]-SUMIF('Сводный отчет'!$B$7:$B$17,Таблица1[[#This Row],[Профиль / размер]],'Сводный отчет'!$O$7:$O$17))^2</f>
        <v>8.330544952511417</v>
      </c>
      <c r="M337" s="63">
        <v>6.9</v>
      </c>
      <c r="N33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1.845496618013474</v>
      </c>
      <c r="O337" s="67">
        <v>7.2</v>
      </c>
      <c r="P33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2.0921772719081879</v>
      </c>
      <c r="Q337" s="69">
        <v>8.5999999999999993E-2</v>
      </c>
      <c r="R337" s="70">
        <f>(Таблица1[[#This Row],[fr]]-SUMIF('Сводный отчет'!$B$7:$B$17,Таблица1[[#This Row],[Профиль / размер]],'Сводный отчет'!$X$7:$X$17))^2</f>
        <v>1.3237698271430334E-5</v>
      </c>
    </row>
    <row r="338" spans="1:18" ht="11.25" customHeight="1" x14ac:dyDescent="0.25">
      <c r="A338" s="62" t="s">
        <v>278</v>
      </c>
      <c r="B338" s="62" t="str">
        <f>LEFT(Таблица1[[#This Row],[Номер плавки]],7)</f>
        <v>2001255</v>
      </c>
      <c r="C338" s="62" t="s">
        <v>8</v>
      </c>
      <c r="D338" s="62" t="s">
        <v>9</v>
      </c>
      <c r="E338" s="63">
        <v>534</v>
      </c>
      <c r="F338" s="64">
        <f>(Таблица1[[#This Row],[Предел текучести, Н/мм²]]-SUMIF('Сводный отчет'!$B$7:$B$17,Таблица1[[#This Row],[Профиль / размер]],'Сводный отчет'!$F$7:$F$17))^2</f>
        <v>535.0929156283396</v>
      </c>
      <c r="G338" s="63">
        <v>627</v>
      </c>
      <c r="H338" s="64">
        <f>(Таблица1[[#This Row],[Временное сопротивление, Н/мм²]]-SUMIF('Сводный отчет'!$B$7:$B$17,Таблица1[[#This Row],[Профиль / размер]],'Сводный отчет'!$I$7:$I$17))^2</f>
        <v>574.03940706459423</v>
      </c>
      <c r="I338" s="65">
        <f>Таблица1[[#This Row],[Временное сопротивление, Н/мм²]]/Таблица1[[#This Row],[Предел текучести, Н/мм²]]</f>
        <v>1.1741573033707866</v>
      </c>
      <c r="J338" s="66">
        <f>(Таблица1[[#This Row],[σв/σт]]-SUMIF('Сводный отчет'!$B$7:$B$17,Таблица1[[#This Row],[Профиль / размер]],'Сводный отчет'!$L$7:$L$17))^2</f>
        <v>3.0978981548469904E-5</v>
      </c>
      <c r="K338" s="63">
        <v>21.4</v>
      </c>
      <c r="L338" s="64">
        <f>(Таблица1[[#This Row],[Относительное удлинение, %]]-SUMIF('Сводный отчет'!$B$7:$B$17,Таблица1[[#This Row],[Профиль / размер]],'Сводный отчет'!$O$7:$O$17))^2</f>
        <v>2.8435009273542415</v>
      </c>
      <c r="M338" s="63">
        <v>7.2</v>
      </c>
      <c r="N33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1.1204022783908447</v>
      </c>
      <c r="O338" s="67">
        <v>7.5</v>
      </c>
      <c r="P33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338" s="69">
        <v>7.8E-2</v>
      </c>
      <c r="R338" s="70">
        <f>(Таблица1[[#This Row],[fr]]-SUMIF('Сводный отчет'!$B$7:$B$17,Таблица1[[#This Row],[Профиль / размер]],'Сводный отчет'!$X$7:$X$17))^2</f>
        <v>1.902386179344022E-5</v>
      </c>
    </row>
    <row r="339" spans="1:18" ht="11.25" customHeight="1" x14ac:dyDescent="0.25">
      <c r="A339" s="62" t="s">
        <v>279</v>
      </c>
      <c r="B339" s="62" t="str">
        <f>LEFT(Таблица1[[#This Row],[Номер плавки]],7)</f>
        <v>2050408</v>
      </c>
      <c r="C339" s="62" t="s">
        <v>8</v>
      </c>
      <c r="D339" s="62" t="s">
        <v>9</v>
      </c>
      <c r="E339" s="63">
        <v>531</v>
      </c>
      <c r="F339" s="64">
        <f>(Таблица1[[#This Row],[Предел текучести, Н/мм²]]-SUMIF('Сводный отчет'!$B$7:$B$17,Таблица1[[#This Row],[Профиль / размер]],'Сводный отчет'!$F$7:$F$17))^2</f>
        <v>682.88536845852855</v>
      </c>
      <c r="G339" s="63">
        <v>625</v>
      </c>
      <c r="H339" s="64">
        <f>(Таблица1[[#This Row],[Временное сопротивление, Н/мм²]]-SUMIF('Сводный отчет'!$B$7:$B$17,Таблица1[[#This Row],[Профиль / размер]],'Сводный отчет'!$I$7:$I$17))^2</f>
        <v>673.87588505201563</v>
      </c>
      <c r="I339" s="65">
        <f>Таблица1[[#This Row],[Временное сопротивление, Н/мм²]]/Таблица1[[#This Row],[Предел текучести, Н/мм²]]</f>
        <v>1.1770244821092279</v>
      </c>
      <c r="J339" s="66">
        <f>(Таблица1[[#This Row],[σв/σт]]-SUMIF('Сводный отчет'!$B$7:$B$17,Таблица1[[#This Row],[Профиль / размер]],'Сводный отчет'!$L$7:$L$17))^2</f>
        <v>7.1116421162502878E-5</v>
      </c>
      <c r="K339" s="63">
        <v>23.6</v>
      </c>
      <c r="L339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339" s="63">
        <v>8.4</v>
      </c>
      <c r="N33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339" s="67">
        <v>8.6999999999999993</v>
      </c>
      <c r="P33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339" s="69">
        <v>7.3999999999999996E-2</v>
      </c>
      <c r="R339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340" spans="1:18" ht="11.25" customHeight="1" x14ac:dyDescent="0.25">
      <c r="A340" s="62" t="s">
        <v>280</v>
      </c>
      <c r="B340" s="62" t="str">
        <f>LEFT(Таблица1[[#This Row],[Номер плавки]],7)</f>
        <v>2050408</v>
      </c>
      <c r="C340" s="62" t="s">
        <v>8</v>
      </c>
      <c r="D340" s="62" t="s">
        <v>9</v>
      </c>
      <c r="E340" s="63">
        <v>533</v>
      </c>
      <c r="F340" s="64">
        <f>(Таблица1[[#This Row],[Предел текучести, Н/мм²]]-SUMIF('Сводный отчет'!$B$7:$B$17,Таблица1[[#This Row],[Профиль / размер]],'Сводный отчет'!$F$7:$F$17))^2</f>
        <v>582.35706657173591</v>
      </c>
      <c r="G340" s="63">
        <v>628</v>
      </c>
      <c r="H340" s="64">
        <f>(Таблица1[[#This Row],[Временное сопротивление, Н/мм²]]-SUMIF('Сводный отчет'!$B$7:$B$17,Таблица1[[#This Row],[Профиль / размер]],'Сводный отчет'!$I$7:$I$17))^2</f>
        <v>527.12116807088353</v>
      </c>
      <c r="I340" s="65">
        <f>Таблица1[[#This Row],[Временное сопротивление, Н/мм²]]/Таблица1[[#This Row],[Предел текучести, Н/мм²]]</f>
        <v>1.1782363977485928</v>
      </c>
      <c r="J340" s="66">
        <f>(Таблица1[[#This Row],[σв/σт]]-SUMIF('Сводный отчет'!$B$7:$B$17,Таблица1[[#This Row],[Профиль / размер]],'Сводный отчет'!$L$7:$L$17))^2</f>
        <v>9.3025463814619779E-5</v>
      </c>
      <c r="K340" s="63">
        <v>20.6</v>
      </c>
      <c r="L340" s="64">
        <f>(Таблица1[[#This Row],[Относительное удлинение, %]]-SUMIF('Сводный отчет'!$B$7:$B$17,Таблица1[[#This Row],[Профиль / размер]],'Сводный отчет'!$O$7:$O$17))^2</f>
        <v>6.1815302774590144</v>
      </c>
      <c r="M340" s="63">
        <v>8.1999999999999993</v>
      </c>
      <c r="N34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340" s="67">
        <v>8.5</v>
      </c>
      <c r="P34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340" s="69">
        <v>6.5000000000000002E-2</v>
      </c>
      <c r="R340" s="70">
        <f>(Таблица1[[#This Row],[fr]]-SUMIF('Сводный отчет'!$B$7:$B$17,Таблица1[[#This Row],[Профиль / размер]],'Сводный отчет'!$X$7:$X$17))^2</f>
        <v>3.0142637751670614E-4</v>
      </c>
    </row>
    <row r="341" spans="1:18" ht="11.25" customHeight="1" x14ac:dyDescent="0.25">
      <c r="A341" s="62" t="s">
        <v>281</v>
      </c>
      <c r="B341" s="62" t="str">
        <f>LEFT(Таблица1[[#This Row],[Номер плавки]],7)</f>
        <v>2050408</v>
      </c>
      <c r="C341" s="62" t="s">
        <v>8</v>
      </c>
      <c r="D341" s="62" t="s">
        <v>9</v>
      </c>
      <c r="E341" s="63">
        <v>520</v>
      </c>
      <c r="F341" s="64">
        <f>(Таблица1[[#This Row],[Предел текучести, Н/мм²]]-SUMIF('Сводный отчет'!$B$7:$B$17,Таблица1[[#This Row],[Профиль / размер]],'Сводный отчет'!$F$7:$F$17))^2</f>
        <v>1378.791028835888</v>
      </c>
      <c r="G341" s="63">
        <v>615</v>
      </c>
      <c r="H341" s="64">
        <f>(Таблица1[[#This Row],[Временное сопротивление, Н/мм²]]-SUMIF('Сводный отчет'!$B$7:$B$17,Таблица1[[#This Row],[Профиль / размер]],'Сводный отчет'!$I$7:$I$17))^2</f>
        <v>1293.0582749891225</v>
      </c>
      <c r="I341" s="65">
        <f>Таблица1[[#This Row],[Временное сопротивление, Н/мм²]]/Таблица1[[#This Row],[Предел текучести, Н/мм²]]</f>
        <v>1.1826923076923077</v>
      </c>
      <c r="J341" s="66">
        <f>(Таблица1[[#This Row],[σв/σт]]-SUMIF('Сводный отчет'!$B$7:$B$17,Таблица1[[#This Row],[Профиль / размер]],'Сводный отчет'!$L$7:$L$17))^2</f>
        <v>1.9883484079199942E-4</v>
      </c>
      <c r="K341" s="63">
        <v>22.6</v>
      </c>
      <c r="L341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341" s="63">
        <v>7.5</v>
      </c>
      <c r="N34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0.5753079387682154</v>
      </c>
      <c r="O341" s="67">
        <v>7.8</v>
      </c>
      <c r="P34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0.71645400146794047</v>
      </c>
      <c r="Q341" s="69">
        <v>0.08</v>
      </c>
      <c r="R341" s="70">
        <f>(Таблица1[[#This Row],[fr]]-SUMIF('Сводный отчет'!$B$7:$B$17,Таблица1[[#This Row],[Профиль / размер]],'Сводный отчет'!$X$7:$X$17))^2</f>
        <v>5.5773209129377523E-6</v>
      </c>
    </row>
    <row r="342" spans="1:18" ht="11.25" customHeight="1" x14ac:dyDescent="0.25">
      <c r="A342" s="62" t="s">
        <v>282</v>
      </c>
      <c r="B342" s="62" t="str">
        <f>LEFT(Таблица1[[#This Row],[Номер плавки]],7)</f>
        <v>2050409</v>
      </c>
      <c r="C342" s="62" t="s">
        <v>8</v>
      </c>
      <c r="D342" s="62" t="s">
        <v>9</v>
      </c>
      <c r="E342" s="63">
        <v>561</v>
      </c>
      <c r="F342" s="64">
        <f>(Таблица1[[#This Row],[Предел текучести, Н/мм²]]-SUMIF('Сводный отчет'!$B$7:$B$17,Таблица1[[#This Row],[Профиль / размер]],'Сводный отчет'!$F$7:$F$17))^2</f>
        <v>14.960840156639025</v>
      </c>
      <c r="G342" s="63">
        <v>673</v>
      </c>
      <c r="H342" s="64">
        <f>(Таблица1[[#This Row],[Временное сопротивление, Н/мм²]]-SUMIF('Сводный отчет'!$B$7:$B$17,Таблица1[[#This Row],[Профиль / размер]],'Сводный отчет'!$I$7:$I$17))^2</f>
        <v>485.80041335390194</v>
      </c>
      <c r="I342" s="65">
        <f>Таблица1[[#This Row],[Временное сопротивление, Н/мм²]]/Таблица1[[#This Row],[Предел текучести, Н/мм²]]</f>
        <v>1.1996434937611409</v>
      </c>
      <c r="J342" s="66">
        <f>(Таблица1[[#This Row],[σв/σт]]-SUMIF('Сводный отчет'!$B$7:$B$17,Таблица1[[#This Row],[Профиль / размер]],'Сводный отчет'!$L$7:$L$17))^2</f>
        <v>9.6423086003321766E-4</v>
      </c>
      <c r="K342" s="63">
        <v>23.2</v>
      </c>
      <c r="L342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342" s="63">
        <v>8.4</v>
      </c>
      <c r="N34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342" s="67">
        <v>8.6999999999999993</v>
      </c>
      <c r="P34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342" s="69">
        <v>7.9000000000000001E-2</v>
      </c>
      <c r="R342" s="70">
        <f>(Таблица1[[#This Row],[fr]]-SUMIF('Сводный отчет'!$B$7:$B$17,Таблица1[[#This Row],[Профиль / размер]],'Сводный отчет'!$X$7:$X$17))^2</f>
        <v>1.1300591353188985E-5</v>
      </c>
    </row>
    <row r="343" spans="1:18" ht="11.25" customHeight="1" x14ac:dyDescent="0.25">
      <c r="A343" s="62" t="s">
        <v>283</v>
      </c>
      <c r="B343" s="62" t="str">
        <f>LEFT(Таблица1[[#This Row],[Номер плавки]],7)</f>
        <v>2050411</v>
      </c>
      <c r="C343" s="62" t="s">
        <v>8</v>
      </c>
      <c r="D343" s="62" t="s">
        <v>9</v>
      </c>
      <c r="E343" s="63">
        <v>536</v>
      </c>
      <c r="F343" s="64">
        <f>(Таблица1[[#This Row],[Предел текучести, Н/мм²]]-SUMIF('Сводный отчет'!$B$7:$B$17,Таблица1[[#This Row],[Профиль / размер]],'Сводный отчет'!$F$7:$F$17))^2</f>
        <v>446.56461374154696</v>
      </c>
      <c r="G343" s="63">
        <v>635</v>
      </c>
      <c r="H343" s="64">
        <f>(Таблица1[[#This Row],[Временное сопротивление, Н/мм²]]-SUMIF('Сводный отчет'!$B$7:$B$17,Таблица1[[#This Row],[Профиль / размер]],'Сводный отчет'!$I$7:$I$17))^2</f>
        <v>254.69349511490859</v>
      </c>
      <c r="I343" s="65">
        <f>Таблица1[[#This Row],[Временное сопротивление, Н/мм²]]/Таблица1[[#This Row],[Предел текучести, Н/мм²]]</f>
        <v>1.1847014925373134</v>
      </c>
      <c r="J343" s="66">
        <f>(Таблица1[[#This Row],[σв/σт]]-SUMIF('Сводный отчет'!$B$7:$B$17,Таблица1[[#This Row],[Профиль / размер]],'Сводный отчет'!$L$7:$L$17))^2</f>
        <v>2.5953421675007032E-4</v>
      </c>
      <c r="K343" s="63">
        <v>23.2</v>
      </c>
      <c r="L343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343" s="63">
        <v>7.6</v>
      </c>
      <c r="N34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343" s="67">
        <v>7.9</v>
      </c>
      <c r="P34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343" s="69">
        <v>7.5999999999999998E-2</v>
      </c>
      <c r="R343" s="70">
        <f>(Таблица1[[#This Row],[fr]]-SUMIF('Сводный отчет'!$B$7:$B$17,Таблица1[[#This Row],[Профиль / размер]],'Сводный отчет'!$X$7:$X$17))^2</f>
        <v>4.0470402673942703E-5</v>
      </c>
    </row>
    <row r="344" spans="1:18" ht="11.25" customHeight="1" x14ac:dyDescent="0.25">
      <c r="A344" s="62" t="s">
        <v>284</v>
      </c>
      <c r="B344" s="62" t="str">
        <f>LEFT(Таблица1[[#This Row],[Номер плавки]],7)</f>
        <v>2050411</v>
      </c>
      <c r="C344" s="62" t="s">
        <v>8</v>
      </c>
      <c r="D344" s="62" t="s">
        <v>9</v>
      </c>
      <c r="E344" s="63">
        <v>548</v>
      </c>
      <c r="F344" s="64">
        <f>(Таблица1[[#This Row],[Предел текучести, Н/мм²]]-SUMIF('Сводный отчет'!$B$7:$B$17,Таблица1[[#This Row],[Профиль / размер]],'Сводный отчет'!$F$7:$F$17))^2</f>
        <v>83.394802420791137</v>
      </c>
      <c r="G344" s="63">
        <v>647</v>
      </c>
      <c r="H344" s="64">
        <f>(Таблица1[[#This Row],[Временное сопротивление, Н/мм²]]-SUMIF('Сводный отчет'!$B$7:$B$17,Таблица1[[#This Row],[Профиль / размер]],'Сводный отчет'!$I$7:$I$17))^2</f>
        <v>15.674627190380168</v>
      </c>
      <c r="I344" s="65">
        <f>Таблица1[[#This Row],[Временное сопротивление, Н/мм²]]/Таблица1[[#This Row],[Предел текучести, Н/мм²]]</f>
        <v>1.1806569343065694</v>
      </c>
      <c r="J344" s="66">
        <f>(Таблица1[[#This Row],[σв/σт]]-SUMIF('Сводный отчет'!$B$7:$B$17,Таблица1[[#This Row],[Профиль / размер]],'Сводный отчет'!$L$7:$L$17))^2</f>
        <v>1.4557647040960197E-4</v>
      </c>
      <c r="K344" s="63">
        <v>23</v>
      </c>
      <c r="L344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344" s="63">
        <v>10.8</v>
      </c>
      <c r="N34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6.4592702029192912</v>
      </c>
      <c r="O344" s="67">
        <v>11.1</v>
      </c>
      <c r="P34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6.0199760140465726</v>
      </c>
      <c r="Q344" s="69">
        <v>7.3999999999999996E-2</v>
      </c>
      <c r="R344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345" spans="1:18" ht="11.25" customHeight="1" x14ac:dyDescent="0.25">
      <c r="A345" s="62" t="s">
        <v>285</v>
      </c>
      <c r="B345" s="62" t="str">
        <f>LEFT(Таблица1[[#This Row],[Номер плавки]],7)</f>
        <v>2050411</v>
      </c>
      <c r="C345" s="62" t="s">
        <v>8</v>
      </c>
      <c r="D345" s="62" t="s">
        <v>9</v>
      </c>
      <c r="E345" s="63">
        <v>534</v>
      </c>
      <c r="F345" s="64">
        <f>(Таблица1[[#This Row],[Предел текучести, Н/мм²]]-SUMIF('Сводный отчет'!$B$7:$B$17,Таблица1[[#This Row],[Профиль / размер]],'Сводный отчет'!$F$7:$F$17))^2</f>
        <v>535.0929156283396</v>
      </c>
      <c r="G345" s="63">
        <v>627</v>
      </c>
      <c r="H345" s="64">
        <f>(Таблица1[[#This Row],[Временное сопротивление, Н/мм²]]-SUMIF('Сводный отчет'!$B$7:$B$17,Таблица1[[#This Row],[Профиль / размер]],'Сводный отчет'!$I$7:$I$17))^2</f>
        <v>574.03940706459423</v>
      </c>
      <c r="I345" s="65">
        <f>Таблица1[[#This Row],[Временное сопротивление, Н/мм²]]/Таблица1[[#This Row],[Предел текучести, Н/мм²]]</f>
        <v>1.1741573033707866</v>
      </c>
      <c r="J345" s="66">
        <f>(Таблица1[[#This Row],[σв/σт]]-SUMIF('Сводный отчет'!$B$7:$B$17,Таблица1[[#This Row],[Профиль / размер]],'Сводный отчет'!$L$7:$L$17))^2</f>
        <v>3.0978981548469904E-5</v>
      </c>
      <c r="K345" s="63">
        <v>23.2</v>
      </c>
      <c r="L345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345" s="63">
        <v>9.1999999999999993</v>
      </c>
      <c r="N34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0.88644001423997842</v>
      </c>
      <c r="O345" s="67">
        <v>9.5</v>
      </c>
      <c r="P34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0.72857140188723657</v>
      </c>
      <c r="Q345" s="69">
        <v>7.6999999999999999E-2</v>
      </c>
      <c r="R345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346" spans="1:18" ht="11.25" customHeight="1" x14ac:dyDescent="0.25">
      <c r="A346" s="62" t="s">
        <v>286</v>
      </c>
      <c r="B346" s="62" t="str">
        <f>LEFT(Таблица1[[#This Row],[Номер плавки]],7)</f>
        <v>2050412</v>
      </c>
      <c r="C346" s="62" t="s">
        <v>8</v>
      </c>
      <c r="D346" s="62" t="s">
        <v>9</v>
      </c>
      <c r="E346" s="63">
        <v>582</v>
      </c>
      <c r="F346" s="64">
        <f>(Таблица1[[#This Row],[Предел текучести, Н/мм²]]-SUMIF('Сводный отчет'!$B$7:$B$17,Таблица1[[#This Row],[Профиль / размер]],'Сводный отчет'!$F$7:$F$17))^2</f>
        <v>618.4136703453164</v>
      </c>
      <c r="G346" s="63">
        <v>681</v>
      </c>
      <c r="H346" s="64">
        <f>(Таблица1[[#This Row],[Временное сопротивление, Н/мм²]]-SUMIF('Сводный отчет'!$B$7:$B$17,Таблица1[[#This Row],[Профиль / размер]],'Сводный отчет'!$I$7:$I$17))^2</f>
        <v>902.45450140421633</v>
      </c>
      <c r="I346" s="65">
        <f>Таблица1[[#This Row],[Временное сопротивление, Н/мм²]]/Таблица1[[#This Row],[Предел текучести, Н/мм²]]</f>
        <v>1.1701030927835052</v>
      </c>
      <c r="J346" s="66">
        <f>(Таблица1[[#This Row],[σв/σт]]-SUMIF('Сводный отчет'!$B$7:$B$17,Таблица1[[#This Row],[Профиль / размер]],'Сводный отчет'!$L$7:$L$17))^2</f>
        <v>2.2851339227189217E-6</v>
      </c>
      <c r="K346" s="63">
        <v>21.6</v>
      </c>
      <c r="L346" s="64">
        <f>(Таблица1[[#This Row],[Относительное удлинение, %]]-SUMIF('Сводный отчет'!$B$7:$B$17,Таблица1[[#This Row],[Профиль / размер]],'Сводный отчет'!$O$7:$O$17))^2</f>
        <v>2.2089935898280362</v>
      </c>
      <c r="M346" s="63">
        <v>7.7</v>
      </c>
      <c r="N34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0.31191171235312865</v>
      </c>
      <c r="O346" s="67">
        <v>8</v>
      </c>
      <c r="P34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0.41787957798785735</v>
      </c>
      <c r="Q346" s="69">
        <v>9.9000000000000005E-2</v>
      </c>
      <c r="R346" s="70">
        <f>(Таблица1[[#This Row],[fr]]-SUMIF('Сводный отчет'!$B$7:$B$17,Таблица1[[#This Row],[Профиль / размер]],'Сводный отчет'!$X$7:$X$17))^2</f>
        <v>2.7683518254816453E-4</v>
      </c>
    </row>
    <row r="347" spans="1:18" ht="11.25" customHeight="1" x14ac:dyDescent="0.25">
      <c r="A347" s="62" t="s">
        <v>287</v>
      </c>
      <c r="B347" s="62" t="str">
        <f>LEFT(Таблица1[[#This Row],[Номер плавки]],7)</f>
        <v>2050412</v>
      </c>
      <c r="C347" s="62" t="s">
        <v>8</v>
      </c>
      <c r="D347" s="62" t="s">
        <v>9</v>
      </c>
      <c r="E347" s="63">
        <v>569</v>
      </c>
      <c r="F347" s="64">
        <f>(Таблица1[[#This Row],[Предел текучести, Н/мм²]]-SUMIF('Сводный отчет'!$B$7:$B$17,Таблица1[[#This Row],[Профиль / размер]],'Сводный отчет'!$F$7:$F$17))^2</f>
        <v>140.84763260946849</v>
      </c>
      <c r="G347" s="63">
        <v>662</v>
      </c>
      <c r="H347" s="64">
        <f>(Таблица1[[#This Row],[Временное сопротивление, Н/мм²]]-SUMIF('Сводный отчет'!$B$7:$B$17,Таблица1[[#This Row],[Профиль / размер]],'Сводный отчет'!$I$7:$I$17))^2</f>
        <v>121.90104228471964</v>
      </c>
      <c r="I347" s="65">
        <f>Таблица1[[#This Row],[Временное сопротивление, Н/мм²]]/Таблица1[[#This Row],[Предел текучести, Н/мм²]]</f>
        <v>1.163444639718805</v>
      </c>
      <c r="J347" s="66">
        <f>(Таблица1[[#This Row],[σв/σт]]-SUMIF('Сводный отчет'!$B$7:$B$17,Таблица1[[#This Row],[Профиль / размер]],'Сводный отчет'!$L$7:$L$17))^2</f>
        <v>2.6489417677826309E-5</v>
      </c>
      <c r="K347" s="63">
        <v>23</v>
      </c>
      <c r="L347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347" s="63">
        <v>8.8000000000000007</v>
      </c>
      <c r="N34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347" s="67">
        <v>9.1</v>
      </c>
      <c r="P34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347" s="69">
        <v>7.5999999999999998E-2</v>
      </c>
      <c r="R347" s="70">
        <f>(Таблица1[[#This Row],[fr]]-SUMIF('Сводный отчет'!$B$7:$B$17,Таблица1[[#This Row],[Профиль / размер]],'Сводный отчет'!$X$7:$X$17))^2</f>
        <v>4.0470402673942703E-5</v>
      </c>
    </row>
    <row r="348" spans="1:18" ht="11.25" customHeight="1" x14ac:dyDescent="0.25">
      <c r="A348" s="62" t="s">
        <v>288</v>
      </c>
      <c r="B348" s="62" t="str">
        <f>LEFT(Таблица1[[#This Row],[Номер плавки]],7)</f>
        <v>2050412</v>
      </c>
      <c r="C348" s="62" t="s">
        <v>8</v>
      </c>
      <c r="D348" s="62" t="s">
        <v>9</v>
      </c>
      <c r="E348" s="63">
        <v>547</v>
      </c>
      <c r="F348" s="64">
        <f>(Таблица1[[#This Row],[Предел текучести, Н/мм²]]-SUMIF('Сводный отчет'!$B$7:$B$17,Таблица1[[#This Row],[Профиль / размер]],'Сводный отчет'!$F$7:$F$17))^2</f>
        <v>102.65895336418745</v>
      </c>
      <c r="G348" s="63">
        <v>646</v>
      </c>
      <c r="H348" s="64">
        <f>(Таблица1[[#This Row],[Временное сопротивление, Н/мм²]]-SUMIF('Сводный отчет'!$B$7:$B$17,Таблица1[[#This Row],[Профиль / размер]],'Сводный отчет'!$I$7:$I$17))^2</f>
        <v>24.59286618409087</v>
      </c>
      <c r="I348" s="65">
        <f>Таблица1[[#This Row],[Временное сопротивление, Н/мм²]]/Таблица1[[#This Row],[Предел текучести, Н/мм²]]</f>
        <v>1.1809872029250457</v>
      </c>
      <c r="J348" s="66">
        <f>(Таблица1[[#This Row],[σв/σт]]-SUMIF('Сводный отчет'!$B$7:$B$17,Таблица1[[#This Row],[Профиль / размер]],'Сводный отчет'!$L$7:$L$17))^2</f>
        <v>1.536552647339062E-4</v>
      </c>
      <c r="K348" s="63">
        <v>23.4</v>
      </c>
      <c r="L348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348" s="63">
        <v>8.6</v>
      </c>
      <c r="N34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0.11662869348523913</v>
      </c>
      <c r="O348" s="67">
        <v>8.9</v>
      </c>
      <c r="P34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6.4294672327485092E-2</v>
      </c>
      <c r="Q348" s="69">
        <v>0.09</v>
      </c>
      <c r="R348" s="70">
        <f>(Таблица1[[#This Row],[fr]]-SUMIF('Сводный отчет'!$B$7:$B$17,Таблица1[[#This Row],[Профиль / размер]],'Сводный отчет'!$X$7:$X$17))^2</f>
        <v>5.8344616510425416E-5</v>
      </c>
    </row>
    <row r="349" spans="1:18" ht="11.25" customHeight="1" x14ac:dyDescent="0.25">
      <c r="A349" s="62" t="s">
        <v>289</v>
      </c>
      <c r="B349" s="62" t="str">
        <f>LEFT(Таблица1[[#This Row],[Номер плавки]],7)</f>
        <v>2061333</v>
      </c>
      <c r="C349" s="62" t="s">
        <v>8</v>
      </c>
      <c r="D349" s="62" t="s">
        <v>9</v>
      </c>
      <c r="E349" s="63">
        <v>561</v>
      </c>
      <c r="F349" s="64">
        <f>(Таблица1[[#This Row],[Предел текучести, Н/мм²]]-SUMIF('Сводный отчет'!$B$7:$B$17,Таблица1[[#This Row],[Профиль / размер]],'Сводный отчет'!$F$7:$F$17))^2</f>
        <v>14.960840156639025</v>
      </c>
      <c r="G349" s="63">
        <v>650</v>
      </c>
      <c r="H349" s="64">
        <f>(Таблица1[[#This Row],[Временное сопротивление, Н/мм²]]-SUMIF('Сводный отчет'!$B$7:$B$17,Таблица1[[#This Row],[Профиль / размер]],'Сводный отчет'!$I$7:$I$17))^2</f>
        <v>0.91991020924806155</v>
      </c>
      <c r="I349" s="65">
        <f>Таблица1[[#This Row],[Временное сопротивление, Н/мм²]]/Таблица1[[#This Row],[Предел текучести, Н/мм²]]</f>
        <v>1.1586452762923352</v>
      </c>
      <c r="J349" s="66">
        <f>(Таблица1[[#This Row],[σв/σт]]-SUMIF('Сводный отчет'!$B$7:$B$17,Таблица1[[#This Row],[Профиль / размер]],'Сводный отчет'!$L$7:$L$17))^2</f>
        <v>9.8925910730200448E-5</v>
      </c>
      <c r="K349" s="63">
        <v>22.4</v>
      </c>
      <c r="L349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349" s="63">
        <v>9.1999999999999993</v>
      </c>
      <c r="N34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0.88644001423997842</v>
      </c>
      <c r="O349" s="67">
        <v>9.5</v>
      </c>
      <c r="P34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0.72857140188723657</v>
      </c>
      <c r="Q349" s="69">
        <v>9.2999999999999999E-2</v>
      </c>
      <c r="R349" s="70">
        <f>(Таблица1[[#This Row],[fr]]-SUMIF('Сводный отчет'!$B$7:$B$17,Таблица1[[#This Row],[Профиль / размер]],'Сводный отчет'!$X$7:$X$17))^2</f>
        <v>1.1317480518967177E-4</v>
      </c>
    </row>
    <row r="350" spans="1:18" ht="11.25" customHeight="1" x14ac:dyDescent="0.25">
      <c r="A350" s="62" t="s">
        <v>290</v>
      </c>
      <c r="B350" s="62" t="str">
        <f>LEFT(Таблица1[[#This Row],[Номер плавки]],7)</f>
        <v>2061635</v>
      </c>
      <c r="C350" s="62" t="s">
        <v>8</v>
      </c>
      <c r="D350" s="62" t="s">
        <v>9</v>
      </c>
      <c r="E350" s="63">
        <v>568</v>
      </c>
      <c r="F350" s="64">
        <f>(Таблица1[[#This Row],[Предел текучести, Н/мм²]]-SUMIF('Сводный отчет'!$B$7:$B$17,Таблица1[[#This Row],[Профиль / размер]],'Сводный отчет'!$F$7:$F$17))^2</f>
        <v>118.11178355286481</v>
      </c>
      <c r="G350" s="63">
        <v>657</v>
      </c>
      <c r="H350" s="64">
        <f>(Таблица1[[#This Row],[Временное сопротивление, Н/мм²]]-SUMIF('Сводный отчет'!$B$7:$B$17,Таблица1[[#This Row],[Профиль / размер]],'Сводный отчет'!$I$7:$I$17))^2</f>
        <v>36.492237253273146</v>
      </c>
      <c r="I350" s="65">
        <f>Таблица1[[#This Row],[Временное сопротивление, Н/мм²]]/Таблица1[[#This Row],[Предел текучести, Н/мм²]]</f>
        <v>1.1566901408450705</v>
      </c>
      <c r="J350" s="66">
        <f>(Таблица1[[#This Row],[σв/σт]]-SUMIF('Сводный отчет'!$B$7:$B$17,Таблица1[[#This Row],[Профиль / размер]],'Сводный отчет'!$L$7:$L$17))^2</f>
        <v>1.4164060834912355E-4</v>
      </c>
      <c r="K350" s="63">
        <v>22.6</v>
      </c>
      <c r="L350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350" s="63">
        <v>7.6</v>
      </c>
      <c r="N35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350" s="67">
        <v>7.9</v>
      </c>
      <c r="P35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350" s="69">
        <v>0.08</v>
      </c>
      <c r="R350" s="70">
        <f>(Таблица1[[#This Row],[fr]]-SUMIF('Сводный отчет'!$B$7:$B$17,Таблица1[[#This Row],[Профиль / размер]],'Сводный отчет'!$X$7:$X$17))^2</f>
        <v>5.5773209129377523E-6</v>
      </c>
    </row>
    <row r="351" spans="1:18" ht="11.25" customHeight="1" x14ac:dyDescent="0.25">
      <c r="A351" s="62" t="s">
        <v>291</v>
      </c>
      <c r="B351" s="62" t="str">
        <f>LEFT(Таблица1[[#This Row],[Номер плавки]],7)</f>
        <v>2061635</v>
      </c>
      <c r="C351" s="62" t="s">
        <v>8</v>
      </c>
      <c r="D351" s="62" t="s">
        <v>9</v>
      </c>
      <c r="E351" s="63">
        <v>553</v>
      </c>
      <c r="F351" s="64">
        <f>(Таблица1[[#This Row],[Предел текучести, Н/мм²]]-SUMIF('Сводный отчет'!$B$7:$B$17,Таблица1[[#This Row],[Профиль / размер]],'Сводный отчет'!$F$7:$F$17))^2</f>
        <v>17.074047703809558</v>
      </c>
      <c r="G351" s="63">
        <v>645</v>
      </c>
      <c r="H351" s="64">
        <f>(Таблица1[[#This Row],[Временное сопротивление, Н/мм²]]-SUMIF('Сводный отчет'!$B$7:$B$17,Таблица1[[#This Row],[Профиль / размер]],'Сводный отчет'!$I$7:$I$17))^2</f>
        <v>35.511105177801568</v>
      </c>
      <c r="I351" s="65">
        <f>Таблица1[[#This Row],[Временное сопротивление, Н/мм²]]/Таблица1[[#This Row],[Предел текучести, Н/мм²]]</f>
        <v>1.166365280289331</v>
      </c>
      <c r="J351" s="66">
        <f>(Таблица1[[#This Row],[σв/σт]]-SUMIF('Сводный отчет'!$B$7:$B$17,Таблица1[[#This Row],[Профиль / размер]],'Сводный отчет'!$L$7:$L$17))^2</f>
        <v>4.9557284680519335E-6</v>
      </c>
      <c r="K351" s="63">
        <v>24.4</v>
      </c>
      <c r="L351" s="64">
        <f>(Таблица1[[#This Row],[Относительное удлинение, %]]-SUMIF('Сводный отчет'!$B$7:$B$17,Таблица1[[#This Row],[Профиль / размер]],'Сводный отчет'!$O$7:$O$17))^2</f>
        <v>1.7258908644612911</v>
      </c>
      <c r="M351" s="63">
        <v>9.8000000000000007</v>
      </c>
      <c r="N35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2.3762513349947221</v>
      </c>
      <c r="O351" s="67">
        <v>10.1</v>
      </c>
      <c r="P35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2.1128481314469871</v>
      </c>
      <c r="Q351" s="69">
        <v>7.1999999999999995E-2</v>
      </c>
      <c r="R351" s="70">
        <f>(Таблица1[[#This Row],[fr]]-SUMIF('Сводный отчет'!$B$7:$B$17,Таблица1[[#This Row],[Профиль / размер]],'Сводный отчет'!$X$7:$X$17))^2</f>
        <v>1.073634844349477E-4</v>
      </c>
    </row>
    <row r="352" spans="1:18" ht="11.25" customHeight="1" x14ac:dyDescent="0.25">
      <c r="A352" s="62" t="s">
        <v>292</v>
      </c>
      <c r="B352" s="62" t="str">
        <f>LEFT(Таблица1[[#This Row],[Номер плавки]],7)</f>
        <v>2061637</v>
      </c>
      <c r="C352" s="62" t="s">
        <v>8</v>
      </c>
      <c r="D352" s="62" t="s">
        <v>9</v>
      </c>
      <c r="E352" s="63">
        <v>553</v>
      </c>
      <c r="F352" s="64">
        <f>(Таблица1[[#This Row],[Предел текучести, Н/мм²]]-SUMIF('Сводный отчет'!$B$7:$B$17,Таблица1[[#This Row],[Профиль / размер]],'Сводный отчет'!$F$7:$F$17))^2</f>
        <v>17.074047703809558</v>
      </c>
      <c r="G352" s="63">
        <v>643</v>
      </c>
      <c r="H352" s="64">
        <f>(Таблица1[[#This Row],[Временное сопротивление, Н/мм²]]-SUMIF('Сводный отчет'!$B$7:$B$17,Таблица1[[#This Row],[Профиль / размер]],'Сводный отчет'!$I$7:$I$17))^2</f>
        <v>63.347583165222972</v>
      </c>
      <c r="I352" s="65">
        <f>Таблица1[[#This Row],[Временное сопротивление, Н/мм²]]/Таблица1[[#This Row],[Предел текучести, Н/мм²]]</f>
        <v>1.1627486437613019</v>
      </c>
      <c r="J352" s="66">
        <f>(Таблица1[[#This Row],[σв/σт]]-SUMIF('Сводный отчет'!$B$7:$B$17,Таблица1[[#This Row],[Профиль / размер]],'Сводный отчет'!$L$7:$L$17))^2</f>
        <v>3.413811411258439E-5</v>
      </c>
      <c r="K352" s="63">
        <v>22.2</v>
      </c>
      <c r="L352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352" s="63">
        <v>7</v>
      </c>
      <c r="N35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1.5837985048059318</v>
      </c>
      <c r="O352" s="67">
        <v>7.3</v>
      </c>
      <c r="P35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1.8128900601681475</v>
      </c>
      <c r="Q352" s="69">
        <v>6.9000000000000006E-2</v>
      </c>
      <c r="R352" s="70">
        <f>(Таблица1[[#This Row],[fr]]-SUMIF('Сводный отчет'!$B$7:$B$17,Таблица1[[#This Row],[Профиль / размер]],'Сводный отчет'!$X$7:$X$17))^2</f>
        <v>1.7853329575570113E-4</v>
      </c>
    </row>
    <row r="353" spans="1:18" ht="11.25" customHeight="1" x14ac:dyDescent="0.25">
      <c r="A353" s="62" t="s">
        <v>293</v>
      </c>
      <c r="B353" s="62" t="str">
        <f>LEFT(Таблица1[[#This Row],[Номер плавки]],7)</f>
        <v>2061637</v>
      </c>
      <c r="C353" s="62" t="s">
        <v>8</v>
      </c>
      <c r="D353" s="62" t="s">
        <v>9</v>
      </c>
      <c r="E353" s="63">
        <v>557</v>
      </c>
      <c r="F353" s="64">
        <f>(Таблица1[[#This Row],[Предел текучести, Н/мм²]]-SUMIF('Сводный отчет'!$B$7:$B$17,Таблица1[[#This Row],[Профиль / размер]],'Сводный отчет'!$F$7:$F$17))^2</f>
        <v>1.7443930224291002E-2</v>
      </c>
      <c r="G353" s="63">
        <v>649</v>
      </c>
      <c r="H353" s="64">
        <f>(Таблица1[[#This Row],[Временное сопротивление, Н/мм²]]-SUMIF('Сводный отчет'!$B$7:$B$17,Таблица1[[#This Row],[Профиль / размер]],'Сводный отчет'!$I$7:$I$17))^2</f>
        <v>3.8381492029587632</v>
      </c>
      <c r="I353" s="65">
        <f>Таблица1[[#This Row],[Временное сопротивление, Н/мм²]]/Таблица1[[#This Row],[Предел текучести, Н/мм²]]</f>
        <v>1.1651705565529622</v>
      </c>
      <c r="J353" s="66">
        <f>(Таблица1[[#This Row],[σв/σт]]-SUMIF('Сводный отчет'!$B$7:$B$17,Таблица1[[#This Row],[Профиль / размер]],'Сводный отчет'!$L$7:$L$17))^2</f>
        <v>1.1702353525342327E-5</v>
      </c>
      <c r="K353" s="63">
        <v>24</v>
      </c>
      <c r="L353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353" s="63">
        <v>9.4</v>
      </c>
      <c r="N35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1.3030437878248939</v>
      </c>
      <c r="O353" s="67">
        <v>9.6999999999999993</v>
      </c>
      <c r="P35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1.1099969784071524</v>
      </c>
      <c r="Q353" s="69">
        <v>6.9000000000000006E-2</v>
      </c>
      <c r="R353" s="70">
        <f>(Таблица1[[#This Row],[fr]]-SUMIF('Сводный отчет'!$B$7:$B$17,Таблица1[[#This Row],[Профиль / размер]],'Сводный отчет'!$X$7:$X$17))^2</f>
        <v>1.7853329575570113E-4</v>
      </c>
    </row>
    <row r="354" spans="1:18" ht="11.25" customHeight="1" x14ac:dyDescent="0.25">
      <c r="A354" s="62" t="s">
        <v>294</v>
      </c>
      <c r="B354" s="62" t="str">
        <f>LEFT(Таблица1[[#This Row],[Номер плавки]],7)</f>
        <v>2061640</v>
      </c>
      <c r="C354" s="62" t="s">
        <v>8</v>
      </c>
      <c r="D354" s="62" t="s">
        <v>9</v>
      </c>
      <c r="E354" s="63">
        <v>541</v>
      </c>
      <c r="F354" s="64">
        <f>(Таблица1[[#This Row],[Предел текучести, Н/мм²]]-SUMIF('Сводный отчет'!$B$7:$B$17,Таблица1[[#This Row],[Профиль / размер]],'Сводный отчет'!$F$7:$F$17))^2</f>
        <v>260.24385902456538</v>
      </c>
      <c r="G354" s="63">
        <v>633</v>
      </c>
      <c r="H354" s="64">
        <f>(Таблица1[[#This Row],[Временное сопротивление, Н/мм²]]-SUMIF('Сводный отчет'!$B$7:$B$17,Таблица1[[#This Row],[Профиль / размер]],'Сводный отчет'!$I$7:$I$17))^2</f>
        <v>322.52997310233002</v>
      </c>
      <c r="I354" s="65">
        <f>Таблица1[[#This Row],[Временное сопротивление, Н/мм²]]/Таблица1[[#This Row],[Предел текучести, Н/мм²]]</f>
        <v>1.1700554528650646</v>
      </c>
      <c r="J354" s="66">
        <f>(Таблица1[[#This Row],[σв/σт]]-SUMIF('Сводный отчет'!$B$7:$B$17,Таблица1[[#This Row],[Профиль / размер]],'Сводный отчет'!$L$7:$L$17))^2</f>
        <v>2.143372200096057E-6</v>
      </c>
      <c r="K354" s="63">
        <v>25</v>
      </c>
      <c r="L354" s="64">
        <f>(Таблица1[[#This Row],[Относительное удлинение, %]]-SUMIF('Сводный отчет'!$B$7:$B$17,Таблица1[[#This Row],[Профиль / размер]],'Сводный отчет'!$O$7:$O$17))^2</f>
        <v>3.6623688518827064</v>
      </c>
      <c r="M354" s="63">
        <v>10.1</v>
      </c>
      <c r="N35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3.3911569953720888</v>
      </c>
      <c r="O354" s="67">
        <v>10.4</v>
      </c>
      <c r="P35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3.0749864962268654</v>
      </c>
      <c r="Q354" s="69">
        <v>9.9000000000000005E-2</v>
      </c>
      <c r="R354" s="70">
        <f>(Таблица1[[#This Row],[fr]]-SUMIF('Сводный отчет'!$B$7:$B$17,Таблица1[[#This Row],[Профиль / размер]],'Сводный отчет'!$X$7:$X$17))^2</f>
        <v>2.7683518254816453E-4</v>
      </c>
    </row>
    <row r="355" spans="1:18" ht="11.25" customHeight="1" x14ac:dyDescent="0.25">
      <c r="A355" s="62" t="s">
        <v>295</v>
      </c>
      <c r="B355" s="62" t="str">
        <f>LEFT(Таблица1[[#This Row],[Номер плавки]],7)</f>
        <v>2061640</v>
      </c>
      <c r="C355" s="62" t="s">
        <v>8</v>
      </c>
      <c r="D355" s="62" t="s">
        <v>9</v>
      </c>
      <c r="E355" s="63">
        <v>565</v>
      </c>
      <c r="F355" s="64">
        <f>(Таблица1[[#This Row],[Предел текучести, Н/мм²]]-SUMIF('Сводный отчет'!$B$7:$B$17,Таблица1[[#This Row],[Профиль / размер]],'Сводный отчет'!$F$7:$F$17))^2</f>
        <v>61.904236383053757</v>
      </c>
      <c r="G355" s="63">
        <v>658</v>
      </c>
      <c r="H355" s="64">
        <f>(Таблица1[[#This Row],[Временное сопротивление, Н/мм²]]-SUMIF('Сводный отчет'!$B$7:$B$17,Таблица1[[#This Row],[Профиль / размер]],'Сводный отчет'!$I$7:$I$17))^2</f>
        <v>49.573998259562444</v>
      </c>
      <c r="I355" s="65">
        <f>Таблица1[[#This Row],[Временное сопротивление, Н/мм²]]/Таблица1[[#This Row],[Предел текучести, Н/мм²]]</f>
        <v>1.1646017699115043</v>
      </c>
      <c r="J355" s="66">
        <f>(Таблица1[[#This Row],[σв/σт]]-SUMIF('Сводный отчет'!$B$7:$B$17,Таблица1[[#This Row],[Профиль / размер]],'Сводный отчет'!$L$7:$L$17))^2</f>
        <v>1.5917362412463335E-5</v>
      </c>
      <c r="K355" s="63">
        <v>24.6</v>
      </c>
      <c r="L355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355" s="63">
        <v>8.8000000000000007</v>
      </c>
      <c r="N35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355" s="67">
        <v>9.1</v>
      </c>
      <c r="P35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355" s="69">
        <v>8.4000000000000005E-2</v>
      </c>
      <c r="R355" s="70">
        <f>(Таблица1[[#This Row],[fr]]-SUMIF('Сводный отчет'!$B$7:$B$17,Таблица1[[#This Row],[Профиль / размер]],'Сводный отчет'!$X$7:$X$17))^2</f>
        <v>2.6842391519328601E-6</v>
      </c>
    </row>
    <row r="356" spans="1:18" ht="11.25" customHeight="1" x14ac:dyDescent="0.25">
      <c r="A356" s="62" t="s">
        <v>296</v>
      </c>
      <c r="B356" s="62" t="str">
        <f>LEFT(Таблица1[[#This Row],[Номер плавки]],7)</f>
        <v>2061642</v>
      </c>
      <c r="C356" s="62" t="s">
        <v>8</v>
      </c>
      <c r="D356" s="62" t="s">
        <v>9</v>
      </c>
      <c r="E356" s="63">
        <v>564</v>
      </c>
      <c r="F356" s="64">
        <f>(Таблица1[[#This Row],[Предел текучести, Н/мм²]]-SUMIF('Сводный отчет'!$B$7:$B$17,Таблица1[[#This Row],[Профиль / размер]],'Сводный отчет'!$F$7:$F$17))^2</f>
        <v>47.168387326450073</v>
      </c>
      <c r="G356" s="63">
        <v>662</v>
      </c>
      <c r="H356" s="64">
        <f>(Таблица1[[#This Row],[Временное сопротивление, Н/мм²]]-SUMIF('Сводный отчет'!$B$7:$B$17,Таблица1[[#This Row],[Профиль / размер]],'Сводный отчет'!$I$7:$I$17))^2</f>
        <v>121.90104228471964</v>
      </c>
      <c r="I356" s="65">
        <f>Таблица1[[#This Row],[Временное сопротивление, Н/мм²]]/Таблица1[[#This Row],[Предел текучести, Н/мм²]]</f>
        <v>1.1737588652482269</v>
      </c>
      <c r="J356" s="66">
        <f>(Таблица1[[#This Row],[σв/σт]]-SUMIF('Сводный отчет'!$B$7:$B$17,Таблица1[[#This Row],[Профиль / размер]],'Сводный отчет'!$L$7:$L$17))^2</f>
        <v>2.6702419695863799E-5</v>
      </c>
      <c r="K356" s="63">
        <v>23.4</v>
      </c>
      <c r="L356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356" s="63">
        <v>10.7</v>
      </c>
      <c r="N35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5.9609683161268272</v>
      </c>
      <c r="O356" s="67">
        <v>11</v>
      </c>
      <c r="P35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5.5392632257866161</v>
      </c>
      <c r="Q356" s="69">
        <v>7.6999999999999999E-2</v>
      </c>
      <c r="R356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357" spans="1:18" ht="11.25" customHeight="1" x14ac:dyDescent="0.25">
      <c r="A357" s="62" t="s">
        <v>297</v>
      </c>
      <c r="B357" s="62" t="str">
        <f>LEFT(Таблица1[[#This Row],[Номер плавки]],7)</f>
        <v>2061642</v>
      </c>
      <c r="C357" s="62" t="s">
        <v>8</v>
      </c>
      <c r="D357" s="62" t="s">
        <v>9</v>
      </c>
      <c r="E357" s="63">
        <v>581</v>
      </c>
      <c r="F357" s="64">
        <f>(Таблица1[[#This Row],[Предел текучести, Н/мм²]]-SUMIF('Сводный отчет'!$B$7:$B$17,Таблица1[[#This Row],[Профиль / размер]],'Сводный отчет'!$F$7:$F$17))^2</f>
        <v>569.67782128871272</v>
      </c>
      <c r="G357" s="63">
        <v>680</v>
      </c>
      <c r="H357" s="64">
        <f>(Таблица1[[#This Row],[Временное сопротивление, Н/мм²]]-SUMIF('Сводный отчет'!$B$7:$B$17,Таблица1[[#This Row],[Профиль / размер]],'Сводный отчет'!$I$7:$I$17))^2</f>
        <v>843.37274039792703</v>
      </c>
      <c r="I357" s="65">
        <f>Таблица1[[#This Row],[Временное сопротивление, Н/мм²]]/Таблица1[[#This Row],[Предел текучести, Н/мм²]]</f>
        <v>1.1703958691910499</v>
      </c>
      <c r="J357" s="66">
        <f>(Таблица1[[#This Row],[σв/σт]]-SUMIF('Сводный отчет'!$B$7:$B$17,Таблица1[[#This Row],[Профиль / размер]],'Сводный отчет'!$L$7:$L$17))^2</f>
        <v>3.256012195833752E-6</v>
      </c>
      <c r="K357" s="63">
        <v>22.2</v>
      </c>
      <c r="L357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357" s="63">
        <v>8.8000000000000007</v>
      </c>
      <c r="N35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357" s="67">
        <v>9.1</v>
      </c>
      <c r="P35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357" s="69">
        <v>8.5999999999999993E-2</v>
      </c>
      <c r="R357" s="70">
        <f>(Таблица1[[#This Row],[fr]]-SUMIF('Сводный отчет'!$B$7:$B$17,Таблица1[[#This Row],[Профиль / размер]],'Сводный отчет'!$X$7:$X$17))^2</f>
        <v>1.3237698271430334E-5</v>
      </c>
    </row>
    <row r="358" spans="1:18" ht="11.25" customHeight="1" x14ac:dyDescent="0.25">
      <c r="A358" s="62" t="s">
        <v>298</v>
      </c>
      <c r="B358" s="62" t="str">
        <f>LEFT(Таблица1[[#This Row],[Номер плавки]],7)</f>
        <v>2061644</v>
      </c>
      <c r="C358" s="62" t="s">
        <v>8</v>
      </c>
      <c r="D358" s="62" t="s">
        <v>9</v>
      </c>
      <c r="E358" s="63">
        <v>549</v>
      </c>
      <c r="F358" s="64">
        <f>(Таблица1[[#This Row],[Предел текучести, Н/мм²]]-SUMIF('Сводный отчет'!$B$7:$B$17,Таблица1[[#This Row],[Профиль / размер]],'Сводный отчет'!$F$7:$F$17))^2</f>
        <v>66.130651477394821</v>
      </c>
      <c r="G358" s="63">
        <v>639</v>
      </c>
      <c r="H358" s="64">
        <f>(Таблица1[[#This Row],[Временное сопротивление, Н/мм²]]-SUMIF('Сводный отчет'!$B$7:$B$17,Таблица1[[#This Row],[Профиль / размер]],'Сводный отчет'!$I$7:$I$17))^2</f>
        <v>143.02053914006578</v>
      </c>
      <c r="I358" s="65">
        <f>Таблица1[[#This Row],[Временное сопротивление, Н/мм²]]/Таблица1[[#This Row],[Предел текучести, Н/мм²]]</f>
        <v>1.1639344262295082</v>
      </c>
      <c r="J358" s="66">
        <f>(Таблица1[[#This Row],[σв/σт]]-SUMIF('Сводный отчет'!$B$7:$B$17,Таблица1[[#This Row],[Профиль / размер]],'Сводный отчет'!$L$7:$L$17))^2</f>
        <v>2.1687654692389393E-5</v>
      </c>
      <c r="K358" s="63">
        <v>24.2</v>
      </c>
      <c r="L358" s="64">
        <f>(Таблица1[[#This Row],[Относительное удлинение, %]]-SUMIF('Сводный отчет'!$B$7:$B$17,Таблица1[[#This Row],[Профиль / размер]],'Сводный отчет'!$O$7:$O$17))^2</f>
        <v>1.2403982019874893</v>
      </c>
      <c r="M358" s="63">
        <v>9.6999999999999993</v>
      </c>
      <c r="N35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2.0779494482022614</v>
      </c>
      <c r="O358" s="67">
        <v>10</v>
      </c>
      <c r="P35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1.8321353431870298</v>
      </c>
      <c r="Q358" s="69">
        <v>0.1</v>
      </c>
      <c r="R358" s="70">
        <f>(Таблица1[[#This Row],[fr]]-SUMIF('Сводный отчет'!$B$7:$B$17,Таблица1[[#This Row],[Профиль / размер]],'Сводный отчет'!$X$7:$X$17))^2</f>
        <v>3.1111191210791338E-4</v>
      </c>
    </row>
    <row r="359" spans="1:18" ht="11.25" customHeight="1" x14ac:dyDescent="0.25">
      <c r="A359" s="62" t="s">
        <v>299</v>
      </c>
      <c r="B359" s="62" t="str">
        <f>LEFT(Таблица1[[#This Row],[Номер плавки]],7)</f>
        <v>2061644</v>
      </c>
      <c r="C359" s="62" t="s">
        <v>8</v>
      </c>
      <c r="D359" s="62" t="s">
        <v>9</v>
      </c>
      <c r="E359" s="63">
        <v>541</v>
      </c>
      <c r="F359" s="64">
        <f>(Таблица1[[#This Row],[Предел текучести, Н/мм²]]-SUMIF('Сводный отчет'!$B$7:$B$17,Таблица1[[#This Row],[Профиль / размер]],'Сводный отчет'!$F$7:$F$17))^2</f>
        <v>260.24385902456538</v>
      </c>
      <c r="G359" s="63">
        <v>634</v>
      </c>
      <c r="H359" s="64">
        <f>(Таблица1[[#This Row],[Временное сопротивление, Н/мм²]]-SUMIF('Сводный отчет'!$B$7:$B$17,Таблица1[[#This Row],[Профиль / размер]],'Сводный отчет'!$I$7:$I$17))^2</f>
        <v>287.61173410861932</v>
      </c>
      <c r="I359" s="65">
        <f>Таблица1[[#This Row],[Временное сопротивление, Н/мм²]]/Таблица1[[#This Row],[Предел текучести, Н/мм²]]</f>
        <v>1.1719038817005545</v>
      </c>
      <c r="J359" s="66">
        <f>(Таблица1[[#This Row],[σв/σт]]-SUMIF('Сводный отчет'!$B$7:$B$17,Таблица1[[#This Row],[Профиль / размер]],'Сводный отчет'!$L$7:$L$17))^2</f>
        <v>1.0972357198752697E-5</v>
      </c>
      <c r="K359" s="63">
        <v>23.8</v>
      </c>
      <c r="L359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359" s="63">
        <v>8.9</v>
      </c>
      <c r="N35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0.41153435386261</v>
      </c>
      <c r="O359" s="67">
        <v>9.1999999999999993</v>
      </c>
      <c r="P35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0.30643303710735997</v>
      </c>
      <c r="Q359" s="69">
        <v>9.0999999999999998E-2</v>
      </c>
      <c r="R359" s="70">
        <f>(Таблица1[[#This Row],[fr]]-SUMIF('Сводный отчет'!$B$7:$B$17,Таблица1[[#This Row],[Профиль / размер]],'Сводный отчет'!$X$7:$X$17))^2</f>
        <v>7.4621346070174202E-5</v>
      </c>
    </row>
    <row r="360" spans="1:18" ht="11.25" customHeight="1" x14ac:dyDescent="0.25">
      <c r="A360" s="62" t="s">
        <v>300</v>
      </c>
      <c r="B360" s="62" t="str">
        <f>LEFT(Таблица1[[#This Row],[Номер плавки]],7)</f>
        <v>2061644</v>
      </c>
      <c r="C360" s="62" t="s">
        <v>8</v>
      </c>
      <c r="D360" s="62" t="s">
        <v>9</v>
      </c>
      <c r="E360" s="63">
        <v>570</v>
      </c>
      <c r="F360" s="64">
        <f>(Таблица1[[#This Row],[Предел текучести, Н/мм²]]-SUMIF('Сводный отчет'!$B$7:$B$17,Таблица1[[#This Row],[Профиль / размер]],'Сводный отчет'!$F$7:$F$17))^2</f>
        <v>165.58348166607217</v>
      </c>
      <c r="G360" s="63">
        <v>660</v>
      </c>
      <c r="H360" s="64">
        <f>(Таблица1[[#This Row],[Временное сопротивление, Н/мм²]]-SUMIF('Сводный отчет'!$B$7:$B$17,Таблица1[[#This Row],[Профиль / размер]],'Сводный отчет'!$I$7:$I$17))^2</f>
        <v>81.73752027214104</v>
      </c>
      <c r="I360" s="65">
        <f>Таблица1[[#This Row],[Временное сопротивление, Н/мм²]]/Таблица1[[#This Row],[Предел текучести, Н/мм²]]</f>
        <v>1.1578947368421053</v>
      </c>
      <c r="J360" s="66">
        <f>(Таблица1[[#This Row],[σв/σт]]-SUMIF('Сводный отчет'!$B$7:$B$17,Таблица1[[#This Row],[Профиль / размер]],'Сводный отчет'!$L$7:$L$17))^2</f>
        <v>1.1441917692545729E-4</v>
      </c>
      <c r="K360" s="63">
        <v>23.6</v>
      </c>
      <c r="L360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360" s="63">
        <v>9</v>
      </c>
      <c r="N36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0.54983624065506631</v>
      </c>
      <c r="O360" s="67">
        <v>9.3000000000000007</v>
      </c>
      <c r="P36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0.42714582536732032</v>
      </c>
      <c r="Q360" s="69">
        <v>8.3000000000000004E-2</v>
      </c>
      <c r="R360" s="70">
        <f>(Таблица1[[#This Row],[fr]]-SUMIF('Сводный отчет'!$B$7:$B$17,Таблица1[[#This Row],[Профиль / размер]],'Сводный отчет'!$X$7:$X$17))^2</f>
        <v>4.0750959218407797E-7</v>
      </c>
    </row>
    <row r="361" spans="1:18" ht="11.25" customHeight="1" x14ac:dyDescent="0.25">
      <c r="A361" s="62" t="s">
        <v>301</v>
      </c>
      <c r="B361" s="62" t="str">
        <f>LEFT(Таблица1[[#This Row],[Номер плавки]],7)</f>
        <v>2050413</v>
      </c>
      <c r="C361" s="62" t="s">
        <v>8</v>
      </c>
      <c r="D361" s="62" t="s">
        <v>9</v>
      </c>
      <c r="E361" s="63">
        <v>570</v>
      </c>
      <c r="F361" s="64">
        <f>(Таблица1[[#This Row],[Предел текучести, Н/мм²]]-SUMIF('Сводный отчет'!$B$7:$B$17,Таблица1[[#This Row],[Профиль / размер]],'Сводный отчет'!$F$7:$F$17))^2</f>
        <v>165.58348166607217</v>
      </c>
      <c r="G361" s="63">
        <v>659</v>
      </c>
      <c r="H361" s="64">
        <f>(Таблица1[[#This Row],[Временное сопротивление, Н/мм²]]-SUMIF('Сводный отчет'!$B$7:$B$17,Таблица1[[#This Row],[Профиль / размер]],'Сводный отчет'!$I$7:$I$17))^2</f>
        <v>64.655759265851742</v>
      </c>
      <c r="I361" s="65">
        <f>Таблица1[[#This Row],[Временное сопротивление, Н/мм²]]/Таблица1[[#This Row],[Предел текучести, Н/мм²]]</f>
        <v>1.156140350877193</v>
      </c>
      <c r="J361" s="66">
        <f>(Таблица1[[#This Row],[σв/σт]]-SUMIF('Сводный отчет'!$B$7:$B$17,Таблица1[[#This Row],[Профиль / размер]],'Сводный отчет'!$L$7:$L$17))^2</f>
        <v>1.5502929264834793E-4</v>
      </c>
      <c r="K361" s="63">
        <v>24.6</v>
      </c>
      <c r="L361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361" s="63">
        <v>9.5</v>
      </c>
      <c r="N36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1.5413456746173499</v>
      </c>
      <c r="O361" s="67">
        <v>9.8000000000000007</v>
      </c>
      <c r="P36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1.3307097666671142</v>
      </c>
      <c r="Q361" s="69">
        <v>8.3000000000000004E-2</v>
      </c>
      <c r="R361" s="70">
        <f>(Таблица1[[#This Row],[fr]]-SUMIF('Сводный отчет'!$B$7:$B$17,Таблица1[[#This Row],[Профиль / размер]],'Сводный отчет'!$X$7:$X$17))^2</f>
        <v>4.0750959218407797E-7</v>
      </c>
    </row>
    <row r="362" spans="1:18" ht="11.25" customHeight="1" x14ac:dyDescent="0.25">
      <c r="A362" s="62" t="s">
        <v>302</v>
      </c>
      <c r="B362" s="62" t="str">
        <f>LEFT(Таблица1[[#This Row],[Номер плавки]],7)</f>
        <v>2050413</v>
      </c>
      <c r="C362" s="62" t="s">
        <v>8</v>
      </c>
      <c r="D362" s="62" t="s">
        <v>9</v>
      </c>
      <c r="E362" s="63">
        <v>569</v>
      </c>
      <c r="F362" s="64">
        <f>(Таблица1[[#This Row],[Предел текучести, Н/мм²]]-SUMIF('Сводный отчет'!$B$7:$B$17,Таблица1[[#This Row],[Профиль / размер]],'Сводный отчет'!$F$7:$F$17))^2</f>
        <v>140.84763260946849</v>
      </c>
      <c r="G362" s="63">
        <v>667</v>
      </c>
      <c r="H362" s="64">
        <f>(Таблица1[[#This Row],[Временное сопротивление, Н/мм²]]-SUMIF('Сводный отчет'!$B$7:$B$17,Таблица1[[#This Row],[Профиль / размер]],'Сводный отчет'!$I$7:$I$17))^2</f>
        <v>257.30984731616616</v>
      </c>
      <c r="I362" s="65">
        <f>Таблица1[[#This Row],[Временное сопротивление, Н/мм²]]/Таблица1[[#This Row],[Предел текучести, Н/мм²]]</f>
        <v>1.1722319859402461</v>
      </c>
      <c r="J362" s="66">
        <f>(Таблица1[[#This Row],[σв/σт]]-SUMIF('Сводный отчет'!$B$7:$B$17,Таблица1[[#This Row],[Профиль / размер]],'Сводный отчет'!$L$7:$L$17))^2</f>
        <v>1.3253670557485015E-5</v>
      </c>
      <c r="K362" s="63">
        <v>23.8</v>
      </c>
      <c r="L362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362" s="63">
        <v>8.1999999999999993</v>
      </c>
      <c r="N36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362" s="67">
        <v>8.5</v>
      </c>
      <c r="P36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362" s="69">
        <v>8.6999999999999994E-2</v>
      </c>
      <c r="R362" s="70">
        <f>(Таблица1[[#This Row],[fr]]-SUMIF('Сводный отчет'!$B$7:$B$17,Таблица1[[#This Row],[Профиль / размер]],'Сводный отчет'!$X$7:$X$17))^2</f>
        <v>2.1514427831179098E-5</v>
      </c>
    </row>
    <row r="363" spans="1:18" ht="11.25" customHeight="1" x14ac:dyDescent="0.25">
      <c r="A363" s="62" t="s">
        <v>303</v>
      </c>
      <c r="B363" s="62" t="str">
        <f>LEFT(Таблица1[[#This Row],[Номер плавки]],7)</f>
        <v>2061646</v>
      </c>
      <c r="C363" s="62" t="s">
        <v>8</v>
      </c>
      <c r="D363" s="62" t="s">
        <v>9</v>
      </c>
      <c r="E363" s="63">
        <v>545</v>
      </c>
      <c r="F363" s="64">
        <f>(Таблица1[[#This Row],[Предел текучести, Н/мм²]]-SUMIF('Сводный отчет'!$B$7:$B$17,Таблица1[[#This Row],[Профиль / размер]],'Сводный отчет'!$F$7:$F$17))^2</f>
        <v>147.18725525098009</v>
      </c>
      <c r="G363" s="63">
        <v>644</v>
      </c>
      <c r="H363" s="64">
        <f>(Таблица1[[#This Row],[Временное сопротивление, Н/мм²]]-SUMIF('Сводный отчет'!$B$7:$B$17,Таблица1[[#This Row],[Профиль / размер]],'Сводный отчет'!$I$7:$I$17))^2</f>
        <v>48.42934417151227</v>
      </c>
      <c r="I363" s="65">
        <f>Таблица1[[#This Row],[Временное сопротивление, Н/мм²]]/Таблица1[[#This Row],[Предел текучести, Н/мм²]]</f>
        <v>1.1816513761467891</v>
      </c>
      <c r="J363" s="66">
        <f>(Таблица1[[#This Row],[σв/σт]]-SUMIF('Сводный отчет'!$B$7:$B$17,Таблица1[[#This Row],[Профиль / размер]],'Сводный отчет'!$L$7:$L$17))^2</f>
        <v>1.7056227587832219E-4</v>
      </c>
      <c r="K363" s="63">
        <v>24.2</v>
      </c>
      <c r="L363" s="64">
        <f>(Таблица1[[#This Row],[Относительное удлинение, %]]-SUMIF('Сводный отчет'!$B$7:$B$17,Таблица1[[#This Row],[Профиль / размер]],'Сводный отчет'!$O$7:$O$17))^2</f>
        <v>1.2403982019874893</v>
      </c>
      <c r="M363" s="63">
        <v>9.6</v>
      </c>
      <c r="N36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1.7996475614098058</v>
      </c>
      <c r="O363" s="67">
        <v>9.9</v>
      </c>
      <c r="P36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1.5714225549270719</v>
      </c>
      <c r="Q363" s="69">
        <v>8.5000000000000006E-2</v>
      </c>
      <c r="R363" s="70">
        <f>(Таблица1[[#This Row],[fr]]-SUMIF('Сводный отчет'!$B$7:$B$17,Таблица1[[#This Row],[Профиль / размер]],'Сводный отчет'!$X$7:$X$17))^2</f>
        <v>6.960968711681646E-6</v>
      </c>
    </row>
    <row r="364" spans="1:18" ht="11.25" customHeight="1" x14ac:dyDescent="0.25">
      <c r="A364" s="62" t="s">
        <v>304</v>
      </c>
      <c r="B364" s="62" t="str">
        <f>LEFT(Таблица1[[#This Row],[Номер плавки]],7)</f>
        <v>2061646</v>
      </c>
      <c r="C364" s="62" t="s">
        <v>8</v>
      </c>
      <c r="D364" s="62" t="s">
        <v>9</v>
      </c>
      <c r="E364" s="63">
        <v>540</v>
      </c>
      <c r="F364" s="64">
        <f>(Таблица1[[#This Row],[Предел текучести, Н/мм²]]-SUMIF('Сводный отчет'!$B$7:$B$17,Таблица1[[#This Row],[Профиль / размер]],'Сводный отчет'!$F$7:$F$17))^2</f>
        <v>293.5080099679617</v>
      </c>
      <c r="G364" s="63">
        <v>640</v>
      </c>
      <c r="H364" s="64">
        <f>(Таблица1[[#This Row],[Временное сопротивление, Н/мм²]]-SUMIF('Сводный отчет'!$B$7:$B$17,Таблица1[[#This Row],[Профиль / размер]],'Сводный отчет'!$I$7:$I$17))^2</f>
        <v>120.10230014635508</v>
      </c>
      <c r="I364" s="65">
        <f>Таблица1[[#This Row],[Временное сопротивление, Н/мм²]]/Таблица1[[#This Row],[Предел текучести, Н/мм²]]</f>
        <v>1.1851851851851851</v>
      </c>
      <c r="J364" s="66">
        <f>(Таблица1[[#This Row],[σв/σт]]-SUMIF('Сводный отчет'!$B$7:$B$17,Таблица1[[#This Row],[Профиль / размер]],'Сводный отчет'!$L$7:$L$17))^2</f>
        <v>2.7535281599606675E-4</v>
      </c>
      <c r="K364" s="63">
        <v>24.4</v>
      </c>
      <c r="L364" s="64">
        <f>(Таблица1[[#This Row],[Относительное удлинение, %]]-SUMIF('Сводный отчет'!$B$7:$B$17,Таблица1[[#This Row],[Профиль / размер]],'Сводный отчет'!$O$7:$O$17))^2</f>
        <v>1.7258908644612911</v>
      </c>
      <c r="M364" s="63">
        <v>9.6999999999999993</v>
      </c>
      <c r="N36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2.0779494482022614</v>
      </c>
      <c r="O364" s="67">
        <v>10</v>
      </c>
      <c r="P36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1.8321353431870298</v>
      </c>
      <c r="Q364" s="69">
        <v>9.8000000000000004E-2</v>
      </c>
      <c r="R364" s="70">
        <f>(Таблица1[[#This Row],[fr]]-SUMIF('Сводный отчет'!$B$7:$B$17,Таблица1[[#This Row],[Профиль / размер]],'Сводный отчет'!$X$7:$X$17))^2</f>
        <v>2.4455845298841574E-4</v>
      </c>
    </row>
    <row r="365" spans="1:18" ht="11.25" customHeight="1" x14ac:dyDescent="0.25">
      <c r="A365" s="62" t="s">
        <v>305</v>
      </c>
      <c r="B365" s="62" t="str">
        <f>LEFT(Таблица1[[#This Row],[Номер плавки]],7)</f>
        <v>2061646</v>
      </c>
      <c r="C365" s="62" t="s">
        <v>8</v>
      </c>
      <c r="D365" s="62" t="s">
        <v>9</v>
      </c>
      <c r="E365" s="63">
        <v>557</v>
      </c>
      <c r="F365" s="64">
        <f>(Таблица1[[#This Row],[Предел текучести, Н/мм²]]-SUMIF('Сводный отчет'!$B$7:$B$17,Таблица1[[#This Row],[Профиль / размер]],'Сводный отчет'!$F$7:$F$17))^2</f>
        <v>1.7443930224291002E-2</v>
      </c>
      <c r="G365" s="63">
        <v>657</v>
      </c>
      <c r="H365" s="64">
        <f>(Таблица1[[#This Row],[Временное сопротивление, Н/мм²]]-SUMIF('Сводный отчет'!$B$7:$B$17,Таблица1[[#This Row],[Профиль / размер]],'Сводный отчет'!$I$7:$I$17))^2</f>
        <v>36.492237253273146</v>
      </c>
      <c r="I365" s="65">
        <f>Таблица1[[#This Row],[Временное сопротивление, Н/мм²]]/Таблица1[[#This Row],[Предел текучести, Н/мм²]]</f>
        <v>1.1795332136445242</v>
      </c>
      <c r="J365" s="66">
        <f>(Таблица1[[#This Row],[σв/σт]]-SUMIF('Сводный отчет'!$B$7:$B$17,Таблица1[[#This Row],[Профиль / размер]],'Сводный отчет'!$L$7:$L$17))^2</f>
        <v>1.1972269846093384E-4</v>
      </c>
      <c r="K365" s="63">
        <v>23.8</v>
      </c>
      <c r="L365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365" s="63">
        <v>8.1999999999999993</v>
      </c>
      <c r="N36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365" s="67">
        <v>8.5</v>
      </c>
      <c r="P36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365" s="69">
        <v>6.7000000000000004E-2</v>
      </c>
      <c r="R365" s="70">
        <f>(Таблица1[[#This Row],[fr]]-SUMIF('Сводный отчет'!$B$7:$B$17,Таблица1[[#This Row],[Профиль / размер]],'Сводный отчет'!$X$7:$X$17))^2</f>
        <v>2.3597983663620361E-4</v>
      </c>
    </row>
    <row r="366" spans="1:18" ht="11.25" customHeight="1" x14ac:dyDescent="0.25">
      <c r="A366" s="62" t="s">
        <v>306</v>
      </c>
      <c r="B366" s="62" t="str">
        <f>LEFT(Таблица1[[#This Row],[Номер плавки]],7)</f>
        <v>2061648</v>
      </c>
      <c r="C366" s="62" t="s">
        <v>8</v>
      </c>
      <c r="D366" s="62" t="s">
        <v>9</v>
      </c>
      <c r="E366" s="63">
        <v>565</v>
      </c>
      <c r="F366" s="64">
        <f>(Таблица1[[#This Row],[Предел текучести, Н/мм²]]-SUMIF('Сводный отчет'!$B$7:$B$17,Таблица1[[#This Row],[Профиль / размер]],'Сводный отчет'!$F$7:$F$17))^2</f>
        <v>61.904236383053757</v>
      </c>
      <c r="G366" s="63">
        <v>663</v>
      </c>
      <c r="H366" s="64">
        <f>(Таблица1[[#This Row],[Временное сопротивление, Н/мм²]]-SUMIF('Сводный отчет'!$B$7:$B$17,Таблица1[[#This Row],[Профиль / размер]],'Сводный отчет'!$I$7:$I$17))^2</f>
        <v>144.98280329100893</v>
      </c>
      <c r="I366" s="65">
        <f>Таблица1[[#This Row],[Временное сопротивление, Н/мм²]]/Таблица1[[#This Row],[Предел текучести, Н/мм²]]</f>
        <v>1.1734513274336282</v>
      </c>
      <c r="J366" s="66">
        <f>(Таблица1[[#This Row],[σв/σт]]-SUMIF('Сводный отчет'!$B$7:$B$17,Таблица1[[#This Row],[Профиль / размер]],'Сводный отчет'!$L$7:$L$17))^2</f>
        <v>2.3618633773406971E-5</v>
      </c>
      <c r="K366" s="63">
        <v>23</v>
      </c>
      <c r="L366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366" s="63">
        <v>7.6</v>
      </c>
      <c r="N36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366" s="67">
        <v>7.9</v>
      </c>
      <c r="P36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366" s="69">
        <v>0.08</v>
      </c>
      <c r="R366" s="70">
        <f>(Таблица1[[#This Row],[fr]]-SUMIF('Сводный отчет'!$B$7:$B$17,Таблица1[[#This Row],[Профиль / размер]],'Сводный отчет'!$X$7:$X$17))^2</f>
        <v>5.5773209129377523E-6</v>
      </c>
    </row>
    <row r="367" spans="1:18" ht="11.25" customHeight="1" x14ac:dyDescent="0.25">
      <c r="A367" s="62" t="s">
        <v>307</v>
      </c>
      <c r="B367" s="62" t="str">
        <f>LEFT(Таблица1[[#This Row],[Номер плавки]],7)</f>
        <v>2061648</v>
      </c>
      <c r="C367" s="62" t="s">
        <v>8</v>
      </c>
      <c r="D367" s="62" t="s">
        <v>9</v>
      </c>
      <c r="E367" s="63">
        <v>559</v>
      </c>
      <c r="F367" s="64">
        <f>(Таблица1[[#This Row],[Предел текучести, Н/мм²]]-SUMIF('Сводный отчет'!$B$7:$B$17,Таблица1[[#This Row],[Профиль / размер]],'Сводный отчет'!$F$7:$F$17))^2</f>
        <v>3.489142043431658</v>
      </c>
      <c r="G367" s="63">
        <v>653</v>
      </c>
      <c r="H367" s="64">
        <f>(Таблица1[[#This Row],[Временное сопротивление, Н/мм²]]-SUMIF('Сводный отчет'!$B$7:$B$17,Таблица1[[#This Row],[Профиль / размер]],'Сводный отчет'!$I$7:$I$17))^2</f>
        <v>4.1651932281159558</v>
      </c>
      <c r="I367" s="65">
        <f>Таблица1[[#This Row],[Временное сопротивление, Н/мм²]]/Таблица1[[#This Row],[Предел текучести, Н/мм²]]</f>
        <v>1.1681574239713775</v>
      </c>
      <c r="J367" s="66">
        <f>(Таблица1[[#This Row],[σв/σт]]-SUMIF('Сводный отчет'!$B$7:$B$17,Таблица1[[#This Row],[Профиль / размер]],'Сводный отчет'!$L$7:$L$17))^2</f>
        <v>1.8835849055673845E-7</v>
      </c>
      <c r="K367" s="63">
        <v>23.6</v>
      </c>
      <c r="L367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367" s="63">
        <v>8.5</v>
      </c>
      <c r="N36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367" s="67">
        <v>8.8000000000000007</v>
      </c>
      <c r="P36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367" s="69">
        <v>7.9000000000000001E-2</v>
      </c>
      <c r="R367" s="70">
        <f>(Таблица1[[#This Row],[fr]]-SUMIF('Сводный отчет'!$B$7:$B$17,Таблица1[[#This Row],[Профиль / размер]],'Сводный отчет'!$X$7:$X$17))^2</f>
        <v>1.1300591353188985E-5</v>
      </c>
    </row>
    <row r="368" spans="1:18" ht="11.25" customHeight="1" x14ac:dyDescent="0.25">
      <c r="A368" s="62" t="s">
        <v>308</v>
      </c>
      <c r="B368" s="62" t="str">
        <f>LEFT(Таблица1[[#This Row],[Номер плавки]],7)</f>
        <v>2061648</v>
      </c>
      <c r="C368" s="62" t="s">
        <v>8</v>
      </c>
      <c r="D368" s="62" t="s">
        <v>9</v>
      </c>
      <c r="E368" s="63">
        <v>574</v>
      </c>
      <c r="F368" s="64">
        <f>(Таблица1[[#This Row],[Предел текучести, Н/мм²]]-SUMIF('Сводный отчет'!$B$7:$B$17,Таблица1[[#This Row],[Профиль / размер]],'Сводный отчет'!$F$7:$F$17))^2</f>
        <v>284.52687789248694</v>
      </c>
      <c r="G368" s="63">
        <v>670</v>
      </c>
      <c r="H368" s="64">
        <f>(Таблица1[[#This Row],[Временное сопротивление, Н/мм²]]-SUMIF('Сводный отчет'!$B$7:$B$17,Таблица1[[#This Row],[Профиль / размер]],'Сводный отчет'!$I$7:$I$17))^2</f>
        <v>362.55513033503405</v>
      </c>
      <c r="I368" s="65">
        <f>Таблица1[[#This Row],[Временное сопротивление, Н/мм²]]/Таблица1[[#This Row],[Предел текучести, Н/мм²]]</f>
        <v>1.1672473867595818</v>
      </c>
      <c r="J368" s="66">
        <f>(Таблица1[[#This Row],[σв/σт]]-SUMIF('Сводный отчет'!$B$7:$B$17,Таблица1[[#This Row],[Профиль / размер]],'Сводный отчет'!$L$7:$L$17))^2</f>
        <v>1.8064437395794367E-6</v>
      </c>
      <c r="K368" s="63">
        <v>24.2</v>
      </c>
      <c r="L368" s="64">
        <f>(Таблица1[[#This Row],[Относительное удлинение, %]]-SUMIF('Сводный отчет'!$B$7:$B$17,Таблица1[[#This Row],[Профиль / размер]],'Сводный отчет'!$O$7:$O$17))^2</f>
        <v>1.2403982019874893</v>
      </c>
      <c r="M368" s="63">
        <v>8.1999999999999993</v>
      </c>
      <c r="N36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368" s="67">
        <v>8.5</v>
      </c>
      <c r="P36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368" s="69">
        <v>8.7999999999999995E-2</v>
      </c>
      <c r="R368" s="70">
        <f>(Таблица1[[#This Row],[fr]]-SUMIF('Сводный отчет'!$B$7:$B$17,Таблица1[[#This Row],[Профиль / размер]],'Сводный отчет'!$X$7:$X$17))^2</f>
        <v>3.1791157390927867E-5</v>
      </c>
    </row>
    <row r="369" spans="1:18" ht="11.25" customHeight="1" x14ac:dyDescent="0.25">
      <c r="A369" s="62" t="s">
        <v>309</v>
      </c>
      <c r="B369" s="62" t="str">
        <f>LEFT(Таблица1[[#This Row],[Номер плавки]],7)</f>
        <v>2061650</v>
      </c>
      <c r="C369" s="62" t="s">
        <v>8</v>
      </c>
      <c r="D369" s="62" t="s">
        <v>9</v>
      </c>
      <c r="E369" s="63">
        <v>580</v>
      </c>
      <c r="F369" s="64">
        <f>(Таблица1[[#This Row],[Предел текучести, Н/мм²]]-SUMIF('Сводный отчет'!$B$7:$B$17,Таблица1[[#This Row],[Профиль / размер]],'Сводный отчет'!$F$7:$F$17))^2</f>
        <v>522.94197223210904</v>
      </c>
      <c r="G369" s="63">
        <v>670</v>
      </c>
      <c r="H369" s="64">
        <f>(Таблица1[[#This Row],[Временное сопротивление, Н/мм²]]-SUMIF('Сводный отчет'!$B$7:$B$17,Таблица1[[#This Row],[Профиль / размер]],'Сводный отчет'!$I$7:$I$17))^2</f>
        <v>362.55513033503405</v>
      </c>
      <c r="I369" s="65">
        <f>Таблица1[[#This Row],[Временное сопротивление, Н/мм²]]/Таблица1[[#This Row],[Предел текучести, Н/мм²]]</f>
        <v>1.1551724137931034</v>
      </c>
      <c r="J369" s="66">
        <f>(Таблица1[[#This Row],[σв/σт]]-SUMIF('Сводный отчет'!$B$7:$B$17,Таблица1[[#This Row],[Профиль / размер]],'Сводный отчет'!$L$7:$L$17))^2</f>
        <v>1.8006991117084154E-4</v>
      </c>
      <c r="K369" s="63">
        <v>23.2</v>
      </c>
      <c r="L369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369" s="63">
        <v>9.3000000000000007</v>
      </c>
      <c r="N36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1.0847419010324379</v>
      </c>
      <c r="O369" s="67">
        <v>9.6</v>
      </c>
      <c r="P36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0.90928419014719453</v>
      </c>
      <c r="Q369" s="69">
        <v>7.0000000000000007E-2</v>
      </c>
      <c r="R369" s="70">
        <f>(Таблица1[[#This Row],[fr]]-SUMIF('Сводный отчет'!$B$7:$B$17,Таблица1[[#This Row],[Профиль / размер]],'Сводный отчет'!$X$7:$X$17))^2</f>
        <v>1.528100253154499E-4</v>
      </c>
    </row>
    <row r="370" spans="1:18" ht="11.25" customHeight="1" x14ac:dyDescent="0.25">
      <c r="A370" s="62" t="s">
        <v>310</v>
      </c>
      <c r="B370" s="62" t="str">
        <f>LEFT(Таблица1[[#This Row],[Номер плавки]],7)</f>
        <v>2061650</v>
      </c>
      <c r="C370" s="62" t="s">
        <v>8</v>
      </c>
      <c r="D370" s="62" t="s">
        <v>9</v>
      </c>
      <c r="E370" s="63">
        <v>561</v>
      </c>
      <c r="F370" s="64">
        <f>(Таблица1[[#This Row],[Предел текучести, Н/мм²]]-SUMIF('Сводный отчет'!$B$7:$B$17,Таблица1[[#This Row],[Профиль / размер]],'Сводный отчет'!$F$7:$F$17))^2</f>
        <v>14.960840156639025</v>
      </c>
      <c r="G370" s="63">
        <v>658</v>
      </c>
      <c r="H370" s="64">
        <f>(Таблица1[[#This Row],[Временное сопротивление, Н/мм²]]-SUMIF('Сводный отчет'!$B$7:$B$17,Таблица1[[#This Row],[Профиль / размер]],'Сводный отчет'!$I$7:$I$17))^2</f>
        <v>49.573998259562444</v>
      </c>
      <c r="I370" s="65">
        <f>Таблица1[[#This Row],[Временное сопротивление, Н/мм²]]/Таблица1[[#This Row],[Предел текучести, Н/мм²]]</f>
        <v>1.1729055258467023</v>
      </c>
      <c r="J370" s="66">
        <f>(Таблица1[[#This Row],[σв/σт]]-SUMIF('Сводный отчет'!$B$7:$B$17,Таблица1[[#This Row],[Профиль / размер]],'Сводный отчет'!$L$7:$L$17))^2</f>
        <v>1.8611450233823028E-5</v>
      </c>
      <c r="K370" s="63">
        <v>24</v>
      </c>
      <c r="L370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370" s="63">
        <v>9.6999999999999993</v>
      </c>
      <c r="N37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2.0779494482022614</v>
      </c>
      <c r="O370" s="67">
        <v>10</v>
      </c>
      <c r="P37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1.8321353431870298</v>
      </c>
      <c r="Q370" s="69">
        <v>7.5999999999999998E-2</v>
      </c>
      <c r="R370" s="70">
        <f>(Таблица1[[#This Row],[fr]]-SUMIF('Сводный отчет'!$B$7:$B$17,Таблица1[[#This Row],[Профиль / размер]],'Сводный отчет'!$X$7:$X$17))^2</f>
        <v>4.0470402673942703E-5</v>
      </c>
    </row>
    <row r="371" spans="1:18" ht="11.25" customHeight="1" x14ac:dyDescent="0.25">
      <c r="A371" s="62" t="s">
        <v>311</v>
      </c>
      <c r="B371" s="62" t="str">
        <f>LEFT(Таблица1[[#This Row],[Номер плавки]],7)</f>
        <v>2061652</v>
      </c>
      <c r="C371" s="62" t="s">
        <v>8</v>
      </c>
      <c r="D371" s="62" t="s">
        <v>9</v>
      </c>
      <c r="E371" s="63">
        <v>556</v>
      </c>
      <c r="F371" s="64">
        <f>(Таблица1[[#This Row],[Предел текучести, Н/мм²]]-SUMIF('Сводный отчет'!$B$7:$B$17,Таблица1[[#This Row],[Профиль / размер]],'Сводный отчет'!$F$7:$F$17))^2</f>
        <v>1.2815948736206075</v>
      </c>
      <c r="G371" s="63">
        <v>649</v>
      </c>
      <c r="H371" s="64">
        <f>(Таблица1[[#This Row],[Временное сопротивление, Н/мм²]]-SUMIF('Сводный отчет'!$B$7:$B$17,Таблица1[[#This Row],[Профиль / размер]],'Сводный отчет'!$I$7:$I$17))^2</f>
        <v>3.8381492029587632</v>
      </c>
      <c r="I371" s="65">
        <f>Таблица1[[#This Row],[Временное сопротивление, Н/мм²]]/Таблица1[[#This Row],[Предел текучести, Н/мм²]]</f>
        <v>1.1672661870503598</v>
      </c>
      <c r="J371" s="66">
        <f>(Таблица1[[#This Row],[σв/σт]]-SUMIF('Сводный отчет'!$B$7:$B$17,Таблица1[[#This Row],[Профиль / размер]],'Сводный отчет'!$L$7:$L$17))^2</f>
        <v>1.7562605018293261E-6</v>
      </c>
      <c r="K371" s="63">
        <v>24.4</v>
      </c>
      <c r="L371" s="64">
        <f>(Таблица1[[#This Row],[Относительное удлинение, %]]-SUMIF('Сводный отчет'!$B$7:$B$17,Таблица1[[#This Row],[Профиль / размер]],'Сводный отчет'!$O$7:$O$17))^2</f>
        <v>1.7258908644612911</v>
      </c>
      <c r="M371" s="63">
        <v>8.6</v>
      </c>
      <c r="N37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0.11662869348523913</v>
      </c>
      <c r="O371" s="67">
        <v>8.9</v>
      </c>
      <c r="P37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6.4294672327485092E-2</v>
      </c>
      <c r="Q371" s="69">
        <v>0.09</v>
      </c>
      <c r="R371" s="70">
        <f>(Таблица1[[#This Row],[fr]]-SUMIF('Сводный отчет'!$B$7:$B$17,Таблица1[[#This Row],[Профиль / размер]],'Сводный отчет'!$X$7:$X$17))^2</f>
        <v>5.8344616510425416E-5</v>
      </c>
    </row>
    <row r="372" spans="1:18" ht="11.25" customHeight="1" x14ac:dyDescent="0.25">
      <c r="A372" s="62" t="s">
        <v>312</v>
      </c>
      <c r="B372" s="62" t="str">
        <f>LEFT(Таблица1[[#This Row],[Номер плавки]],7)</f>
        <v>2061652</v>
      </c>
      <c r="C372" s="62" t="s">
        <v>8</v>
      </c>
      <c r="D372" s="62" t="s">
        <v>9</v>
      </c>
      <c r="E372" s="63">
        <v>574</v>
      </c>
      <c r="F372" s="64">
        <f>(Таблица1[[#This Row],[Предел текучести, Н/мм²]]-SUMIF('Сводный отчет'!$B$7:$B$17,Таблица1[[#This Row],[Профиль / размер]],'Сводный отчет'!$F$7:$F$17))^2</f>
        <v>284.52687789248694</v>
      </c>
      <c r="G372" s="63">
        <v>667</v>
      </c>
      <c r="H372" s="64">
        <f>(Таблица1[[#This Row],[Временное сопротивление, Н/мм²]]-SUMIF('Сводный отчет'!$B$7:$B$17,Таблица1[[#This Row],[Профиль / размер]],'Сводный отчет'!$I$7:$I$17))^2</f>
        <v>257.30984731616616</v>
      </c>
      <c r="I372" s="65">
        <f>Таблица1[[#This Row],[Временное сопротивление, Н/мм²]]/Таблица1[[#This Row],[Предел текучести, Н/мм²]]</f>
        <v>1.1620209059233448</v>
      </c>
      <c r="J372" s="66">
        <f>(Таблица1[[#This Row],[σв/σт]]-SUMIF('Сводный отчет'!$B$7:$B$17,Таблица1[[#This Row],[Профиль / размер]],'Сводный отчет'!$L$7:$L$17))^2</f>
        <v>4.3171745125046446E-5</v>
      </c>
      <c r="K372" s="63">
        <v>24</v>
      </c>
      <c r="L372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372" s="63">
        <v>9.4</v>
      </c>
      <c r="N37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1.3030437878248939</v>
      </c>
      <c r="O372" s="67">
        <v>9.6999999999999993</v>
      </c>
      <c r="P37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1.1099969784071524</v>
      </c>
      <c r="Q372" s="69">
        <v>9.5000000000000001E-2</v>
      </c>
      <c r="R372" s="70">
        <f>(Таблица1[[#This Row],[fr]]-SUMIF('Сводный отчет'!$B$7:$B$17,Таблица1[[#This Row],[Профиль / размер]],'Сводный отчет'!$X$7:$X$17))^2</f>
        <v>1.5972826430916934E-4</v>
      </c>
    </row>
    <row r="373" spans="1:18" ht="11.25" customHeight="1" x14ac:dyDescent="0.25">
      <c r="A373" s="62" t="s">
        <v>313</v>
      </c>
      <c r="B373" s="62" t="str">
        <f>LEFT(Таблица1[[#This Row],[Номер плавки]],7)</f>
        <v>2061654</v>
      </c>
      <c r="C373" s="62" t="s">
        <v>8</v>
      </c>
      <c r="D373" s="62" t="s">
        <v>9</v>
      </c>
      <c r="E373" s="63">
        <v>573</v>
      </c>
      <c r="F373" s="64">
        <f>(Таблица1[[#This Row],[Предел текучести, Н/мм²]]-SUMIF('Сводный отчет'!$B$7:$B$17,Таблица1[[#This Row],[Профиль / размер]],'Сводный отчет'!$F$7:$F$17))^2</f>
        <v>251.79102883588322</v>
      </c>
      <c r="G373" s="63">
        <v>662</v>
      </c>
      <c r="H373" s="64">
        <f>(Таблица1[[#This Row],[Временное сопротивление, Н/мм²]]-SUMIF('Сводный отчет'!$B$7:$B$17,Таблица1[[#This Row],[Профиль / размер]],'Сводный отчет'!$I$7:$I$17))^2</f>
        <v>121.90104228471964</v>
      </c>
      <c r="I373" s="65">
        <f>Таблица1[[#This Row],[Временное сопротивление, Н/мм²]]/Таблица1[[#This Row],[Предел текучести, Н/мм²]]</f>
        <v>1.1553228621291449</v>
      </c>
      <c r="J373" s="66">
        <f>(Таблица1[[#This Row],[σв/σт]]-SUMIF('Сводный отчет'!$B$7:$B$17,Таблица1[[#This Row],[Профиль / размер]],'Сводный отчет'!$L$7:$L$17))^2</f>
        <v>1.7605480950400721E-4</v>
      </c>
      <c r="K373" s="63">
        <v>23.4</v>
      </c>
      <c r="L373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373" s="63">
        <v>9.6</v>
      </c>
      <c r="N37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1.7996475614098058</v>
      </c>
      <c r="O373" s="67">
        <v>9.9</v>
      </c>
      <c r="P37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1.5714225549270719</v>
      </c>
      <c r="Q373" s="69">
        <v>7.0000000000000007E-2</v>
      </c>
      <c r="R373" s="70">
        <f>(Таблица1[[#This Row],[fr]]-SUMIF('Сводный отчет'!$B$7:$B$17,Таблица1[[#This Row],[Профиль / размер]],'Сводный отчет'!$X$7:$X$17))^2</f>
        <v>1.528100253154499E-4</v>
      </c>
    </row>
    <row r="374" spans="1:18" ht="11.25" customHeight="1" x14ac:dyDescent="0.25">
      <c r="A374" s="62" t="s">
        <v>314</v>
      </c>
      <c r="B374" s="62" t="str">
        <f>LEFT(Таблица1[[#This Row],[Номер плавки]],7)</f>
        <v>2061654</v>
      </c>
      <c r="C374" s="62" t="s">
        <v>8</v>
      </c>
      <c r="D374" s="62" t="s">
        <v>9</v>
      </c>
      <c r="E374" s="63">
        <v>563</v>
      </c>
      <c r="F374" s="64">
        <f>(Таблица1[[#This Row],[Предел текучести, Н/мм²]]-SUMIF('Сводный отчет'!$B$7:$B$17,Таблица1[[#This Row],[Профиль / размер]],'Сводный отчет'!$F$7:$F$17))^2</f>
        <v>34.43253826984639</v>
      </c>
      <c r="G374" s="63">
        <v>654</v>
      </c>
      <c r="H374" s="64">
        <f>(Таблица1[[#This Row],[Временное сопротивление, Н/мм²]]-SUMIF('Сводный отчет'!$B$7:$B$17,Таблица1[[#This Row],[Профиль / размер]],'Сводный отчет'!$I$7:$I$17))^2</f>
        <v>9.2469542344052549</v>
      </c>
      <c r="I374" s="65">
        <f>Таблица1[[#This Row],[Временное сопротивление, Н/мм²]]/Таблица1[[#This Row],[Предел текучести, Н/мм²]]</f>
        <v>1.1616341030195383</v>
      </c>
      <c r="J374" s="66">
        <f>(Таблица1[[#This Row],[σв/σт]]-SUMIF('Сводный отчет'!$B$7:$B$17,Таблица1[[#This Row],[Профиль / размер]],'Сводный отчет'!$L$7:$L$17))^2</f>
        <v>4.8404354752128002E-5</v>
      </c>
      <c r="K374" s="63">
        <v>23.6</v>
      </c>
      <c r="L374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374" s="63">
        <v>9.3000000000000007</v>
      </c>
      <c r="N37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1.0847419010324379</v>
      </c>
      <c r="O374" s="67">
        <v>9.6</v>
      </c>
      <c r="P37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0.90928419014719453</v>
      </c>
      <c r="Q374" s="69">
        <v>9.8000000000000004E-2</v>
      </c>
      <c r="R374" s="70">
        <f>(Таблица1[[#This Row],[fr]]-SUMIF('Сводный отчет'!$B$7:$B$17,Таблица1[[#This Row],[Профиль / размер]],'Сводный отчет'!$X$7:$X$17))^2</f>
        <v>2.4455845298841574E-4</v>
      </c>
    </row>
    <row r="375" spans="1:18" ht="11.25" customHeight="1" x14ac:dyDescent="0.25">
      <c r="A375" s="62" t="s">
        <v>315</v>
      </c>
      <c r="B375" s="62" t="str">
        <f>LEFT(Таблица1[[#This Row],[Номер плавки]],7)</f>
        <v>2061654</v>
      </c>
      <c r="C375" s="62" t="s">
        <v>8</v>
      </c>
      <c r="D375" s="62" t="s">
        <v>9</v>
      </c>
      <c r="E375" s="63">
        <v>580</v>
      </c>
      <c r="F375" s="64">
        <f>(Таблица1[[#This Row],[Предел текучести, Н/мм²]]-SUMIF('Сводный отчет'!$B$7:$B$17,Таблица1[[#This Row],[Профиль / размер]],'Сводный отчет'!$F$7:$F$17))^2</f>
        <v>522.94197223210904</v>
      </c>
      <c r="G375" s="63">
        <v>673</v>
      </c>
      <c r="H375" s="64">
        <f>(Таблица1[[#This Row],[Временное сопротивление, Н/мм²]]-SUMIF('Сводный отчет'!$B$7:$B$17,Таблица1[[#This Row],[Профиль / размер]],'Сводный отчет'!$I$7:$I$17))^2</f>
        <v>485.80041335390194</v>
      </c>
      <c r="I375" s="65">
        <f>Таблица1[[#This Row],[Временное сопротивление, Н/мм²]]/Таблица1[[#This Row],[Предел текучести, Н/мм²]]</f>
        <v>1.1603448275862069</v>
      </c>
      <c r="J375" s="66">
        <f>(Таблица1[[#This Row],[σв/σт]]-SUMIF('Сводный отчет'!$B$7:$B$17,Таблица1[[#This Row],[Профиль / размер]],'Сводный отчет'!$L$7:$L$17))^2</f>
        <v>6.8006399263759599E-5</v>
      </c>
      <c r="K375" s="63">
        <v>24.2</v>
      </c>
      <c r="L375" s="64">
        <f>(Таблица1[[#This Row],[Относительное удлинение, %]]-SUMIF('Сводный отчет'!$B$7:$B$17,Таблица1[[#This Row],[Профиль / размер]],'Сводный отчет'!$O$7:$O$17))^2</f>
        <v>1.2403982019874893</v>
      </c>
      <c r="M375" s="63">
        <v>7.6</v>
      </c>
      <c r="N37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375" s="67">
        <v>7.9</v>
      </c>
      <c r="P37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375" s="69">
        <v>0.1</v>
      </c>
      <c r="R375" s="70">
        <f>(Таблица1[[#This Row],[fr]]-SUMIF('Сводный отчет'!$B$7:$B$17,Таблица1[[#This Row],[Профиль / размер]],'Сводный отчет'!$X$7:$X$17))^2</f>
        <v>3.1111191210791338E-4</v>
      </c>
    </row>
    <row r="376" spans="1:18" ht="11.25" customHeight="1" x14ac:dyDescent="0.25">
      <c r="A376" s="62" t="s">
        <v>316</v>
      </c>
      <c r="B376" s="62" t="str">
        <f>LEFT(Таблица1[[#This Row],[Номер плавки]],7)</f>
        <v>2061656</v>
      </c>
      <c r="C376" s="62" t="s">
        <v>8</v>
      </c>
      <c r="D376" s="62" t="s">
        <v>9</v>
      </c>
      <c r="E376" s="63">
        <v>576</v>
      </c>
      <c r="F376" s="64">
        <f>(Таблица1[[#This Row],[Предел текучести, Н/мм²]]-SUMIF('Сводный отчет'!$B$7:$B$17,Таблица1[[#This Row],[Профиль / размер]],'Сводный отчет'!$F$7:$F$17))^2</f>
        <v>355.9985760056943</v>
      </c>
      <c r="G376" s="63">
        <v>675</v>
      </c>
      <c r="H376" s="64">
        <f>(Таблица1[[#This Row],[Временное сопротивление, Н/мм²]]-SUMIF('Сводный отчет'!$B$7:$B$17,Таблица1[[#This Row],[Профиль / размер]],'Сводный отчет'!$I$7:$I$17))^2</f>
        <v>577.96393536648054</v>
      </c>
      <c r="I376" s="65">
        <f>Таблица1[[#This Row],[Временное сопротивление, Н/мм²]]/Таблица1[[#This Row],[Предел текучести, Н/мм²]]</f>
        <v>1.171875</v>
      </c>
      <c r="J376" s="66">
        <f>(Таблица1[[#This Row],[σв/σт]]-SUMIF('Сводный отчет'!$B$7:$B$17,Таблица1[[#This Row],[Профиль / размер]],'Сводный отчет'!$L$7:$L$17))^2</f>
        <v>1.078185269265293E-5</v>
      </c>
      <c r="K376" s="63">
        <v>23.4</v>
      </c>
      <c r="L376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376" s="63">
        <v>8.5</v>
      </c>
      <c r="N37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376" s="67">
        <v>8.8000000000000007</v>
      </c>
      <c r="P37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376" s="69">
        <v>7.9000000000000001E-2</v>
      </c>
      <c r="R376" s="70">
        <f>(Таблица1[[#This Row],[fr]]-SUMIF('Сводный отчет'!$B$7:$B$17,Таблица1[[#This Row],[Профиль / размер]],'Сводный отчет'!$X$7:$X$17))^2</f>
        <v>1.1300591353188985E-5</v>
      </c>
    </row>
    <row r="377" spans="1:18" ht="11.25" customHeight="1" x14ac:dyDescent="0.25">
      <c r="A377" s="62" t="s">
        <v>317</v>
      </c>
      <c r="B377" s="62" t="str">
        <f>LEFT(Таблица1[[#This Row],[Номер плавки]],7)</f>
        <v>2061660</v>
      </c>
      <c r="C377" s="62" t="s">
        <v>8</v>
      </c>
      <c r="D377" s="62" t="s">
        <v>9</v>
      </c>
      <c r="E377" s="63">
        <v>574</v>
      </c>
      <c r="F377" s="64">
        <f>(Таблица1[[#This Row],[Предел текучести, Н/мм²]]-SUMIF('Сводный отчет'!$B$7:$B$17,Таблица1[[#This Row],[Профиль / размер]],'Сводный отчет'!$F$7:$F$17))^2</f>
        <v>284.52687789248694</v>
      </c>
      <c r="G377" s="63">
        <v>666</v>
      </c>
      <c r="H377" s="64">
        <f>(Таблица1[[#This Row],[Временное сопротивление, Н/мм²]]-SUMIF('Сводный отчет'!$B$7:$B$17,Таблица1[[#This Row],[Профиль / размер]],'Сводный отчет'!$I$7:$I$17))^2</f>
        <v>226.22808630987683</v>
      </c>
      <c r="I377" s="65">
        <f>Таблица1[[#This Row],[Временное сопротивление, Н/мм²]]/Таблица1[[#This Row],[Предел текучести, Н/мм²]]</f>
        <v>1.1602787456445993</v>
      </c>
      <c r="J377" s="66">
        <f>(Таблица1[[#This Row],[σв/σт]]-SUMIF('Сводный отчет'!$B$7:$B$17,Таблица1[[#This Row],[Профиль / размер]],'Сводный отчет'!$L$7:$L$17))^2</f>
        <v>6.9100668667556383E-5</v>
      </c>
      <c r="K377" s="63">
        <v>23.4</v>
      </c>
      <c r="L377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377" s="63">
        <v>8.1</v>
      </c>
      <c r="N37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2.5119259522955843E-2</v>
      </c>
      <c r="O377" s="67">
        <v>8.4</v>
      </c>
      <c r="P37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6.0730731027691658E-2</v>
      </c>
      <c r="Q377" s="69">
        <v>7.5999999999999998E-2</v>
      </c>
      <c r="R377" s="70">
        <f>(Таблица1[[#This Row],[fr]]-SUMIF('Сводный отчет'!$B$7:$B$17,Таблица1[[#This Row],[Профиль / размер]],'Сводный отчет'!$X$7:$X$17))^2</f>
        <v>4.0470402673942703E-5</v>
      </c>
    </row>
    <row r="378" spans="1:18" ht="11.25" customHeight="1" x14ac:dyDescent="0.25">
      <c r="A378" s="62" t="s">
        <v>318</v>
      </c>
      <c r="B378" s="62" t="str">
        <f>LEFT(Таблица1[[#This Row],[Номер плавки]],7)</f>
        <v>2061660</v>
      </c>
      <c r="C378" s="62" t="s">
        <v>8</v>
      </c>
      <c r="D378" s="62" t="s">
        <v>9</v>
      </c>
      <c r="E378" s="63">
        <v>578</v>
      </c>
      <c r="F378" s="64">
        <f>(Таблица1[[#This Row],[Предел текучести, Н/мм²]]-SUMIF('Сводный отчет'!$B$7:$B$17,Таблица1[[#This Row],[Профиль / размер]],'Сводный отчет'!$F$7:$F$17))^2</f>
        <v>435.47027411890167</v>
      </c>
      <c r="G378" s="63">
        <v>670</v>
      </c>
      <c r="H378" s="64">
        <f>(Таблица1[[#This Row],[Временное сопротивление, Н/мм²]]-SUMIF('Сводный отчет'!$B$7:$B$17,Таблица1[[#This Row],[Профиль / размер]],'Сводный отчет'!$I$7:$I$17))^2</f>
        <v>362.55513033503405</v>
      </c>
      <c r="I378" s="65">
        <f>Таблица1[[#This Row],[Временное сопротивление, Н/мм²]]/Таблица1[[#This Row],[Предел текучести, Н/мм²]]</f>
        <v>1.1591695501730104</v>
      </c>
      <c r="J378" s="66">
        <f>(Таблица1[[#This Row],[σв/σт]]-SUMIF('Сводный отчет'!$B$7:$B$17,Таблица1[[#This Row],[Профиль / размер]],'Сводный отчет'!$L$7:$L$17))^2</f>
        <v>8.8771759940644668E-5</v>
      </c>
      <c r="K378" s="63">
        <v>20.399999999999999</v>
      </c>
      <c r="L378" s="64">
        <f>(Таблица1[[#This Row],[Относительное удлинение, %]]-SUMIF('Сводный отчет'!$B$7:$B$17,Таблица1[[#This Row],[Профиль / размер]],'Сводный отчет'!$O$7:$O$17))^2</f>
        <v>7.2160376149852246</v>
      </c>
      <c r="M378" s="63">
        <v>7.8</v>
      </c>
      <c r="N37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0.21021359914558571</v>
      </c>
      <c r="O378" s="67">
        <v>8.1</v>
      </c>
      <c r="P37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0.29859236624781638</v>
      </c>
      <c r="Q378" s="69">
        <v>8.8999999999999996E-2</v>
      </c>
      <c r="R378" s="70">
        <f>(Таблица1[[#This Row],[fr]]-SUMIF('Сводный отчет'!$B$7:$B$17,Таблица1[[#This Row],[Профиль / размер]],'Сводный отчет'!$X$7:$X$17))^2</f>
        <v>4.4067886950676638E-5</v>
      </c>
    </row>
    <row r="379" spans="1:18" ht="11.25" customHeight="1" x14ac:dyDescent="0.25">
      <c r="A379" s="62" t="s">
        <v>319</v>
      </c>
      <c r="B379" s="62" t="str">
        <f>LEFT(Таблица1[[#This Row],[Номер плавки]],7)</f>
        <v>2061658</v>
      </c>
      <c r="C379" s="62" t="s">
        <v>8</v>
      </c>
      <c r="D379" s="62" t="s">
        <v>9</v>
      </c>
      <c r="E379" s="63">
        <v>567</v>
      </c>
      <c r="F379" s="64">
        <f>(Таблица1[[#This Row],[Предел текучести, Н/мм²]]-SUMIF('Сводный отчет'!$B$7:$B$17,Таблица1[[#This Row],[Профиль / размер]],'Сводный отчет'!$F$7:$F$17))^2</f>
        <v>97.375934496261124</v>
      </c>
      <c r="G379" s="63">
        <v>657</v>
      </c>
      <c r="H379" s="64">
        <f>(Таблица1[[#This Row],[Временное сопротивление, Н/мм²]]-SUMIF('Сводный отчет'!$B$7:$B$17,Таблица1[[#This Row],[Профиль / размер]],'Сводный отчет'!$I$7:$I$17))^2</f>
        <v>36.492237253273146</v>
      </c>
      <c r="I379" s="65">
        <f>Таблица1[[#This Row],[Временное сопротивление, Н/мм²]]/Таблица1[[#This Row],[Предел текучести, Н/мм²]]</f>
        <v>1.1587301587301588</v>
      </c>
      <c r="J379" s="66">
        <f>(Таблица1[[#This Row],[σв/σт]]-SUMIF('Сводный отчет'!$B$7:$B$17,Таблица1[[#This Row],[Профиль / размер]],'Сводный отчет'!$L$7:$L$17))^2</f>
        <v>9.7244608747442963E-5</v>
      </c>
      <c r="K379" s="63">
        <v>20.8</v>
      </c>
      <c r="L379" s="64">
        <f>(Таблица1[[#This Row],[Относительное удлинение, %]]-SUMIF('Сводный отчет'!$B$7:$B$17,Таблица1[[#This Row],[Профиль / размер]],'Сводный отчет'!$O$7:$O$17))^2</f>
        <v>5.2270229399328221</v>
      </c>
      <c r="M379" s="63">
        <v>9</v>
      </c>
      <c r="N37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0.54983624065506631</v>
      </c>
      <c r="O379" s="67">
        <v>9.3000000000000007</v>
      </c>
      <c r="P37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0.42714582536732032</v>
      </c>
      <c r="Q379" s="69">
        <v>9.2999999999999999E-2</v>
      </c>
      <c r="R379" s="70">
        <f>(Таблица1[[#This Row],[fr]]-SUMIF('Сводный отчет'!$B$7:$B$17,Таблица1[[#This Row],[Профиль / размер]],'Сводный отчет'!$X$7:$X$17))^2</f>
        <v>1.1317480518967177E-4</v>
      </c>
    </row>
    <row r="380" spans="1:18" ht="11.25" customHeight="1" x14ac:dyDescent="0.25">
      <c r="A380" s="62" t="s">
        <v>320</v>
      </c>
      <c r="B380" s="62" t="str">
        <f>LEFT(Таблица1[[#This Row],[Номер плавки]],7)</f>
        <v>2061658</v>
      </c>
      <c r="C380" s="62" t="s">
        <v>8</v>
      </c>
      <c r="D380" s="62" t="s">
        <v>9</v>
      </c>
      <c r="E380" s="63">
        <v>575</v>
      </c>
      <c r="F380" s="64">
        <f>(Таблица1[[#This Row],[Предел текучести, Н/мм²]]-SUMIF('Сводный отчет'!$B$7:$B$17,Таблица1[[#This Row],[Профиль / размер]],'Сводный отчет'!$F$7:$F$17))^2</f>
        <v>319.26272694909062</v>
      </c>
      <c r="G380" s="63">
        <v>667</v>
      </c>
      <c r="H380" s="64">
        <f>(Таблица1[[#This Row],[Временное сопротивление, Н/мм²]]-SUMIF('Сводный отчет'!$B$7:$B$17,Таблица1[[#This Row],[Профиль / размер]],'Сводный отчет'!$I$7:$I$17))^2</f>
        <v>257.30984731616616</v>
      </c>
      <c r="I380" s="65">
        <f>Таблица1[[#This Row],[Временное сопротивление, Н/мм²]]/Таблица1[[#This Row],[Предел текучести, Н/мм²]]</f>
        <v>1.1599999999999999</v>
      </c>
      <c r="J380" s="66">
        <f>(Таблица1[[#This Row],[σв/σт]]-SUMIF('Сводный отчет'!$B$7:$B$17,Таблица1[[#This Row],[Профиль / размер]],'Сводный отчет'!$L$7:$L$17))^2</f>
        <v>7.3812615158637209E-5</v>
      </c>
      <c r="K380" s="63">
        <v>23.8</v>
      </c>
      <c r="L380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380" s="63">
        <v>8.4</v>
      </c>
      <c r="N38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380" s="67">
        <v>8.6999999999999993</v>
      </c>
      <c r="P38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380" s="69">
        <v>8.1000000000000003E-2</v>
      </c>
      <c r="R380" s="70">
        <f>(Таблица1[[#This Row],[fr]]-SUMIF('Сводный отчет'!$B$7:$B$17,Таблица1[[#This Row],[Профиль / размер]],'Сводный отчет'!$X$7:$X$17))^2</f>
        <v>1.8540504726865241E-6</v>
      </c>
    </row>
    <row r="381" spans="1:18" ht="11.25" customHeight="1" x14ac:dyDescent="0.25">
      <c r="A381" s="62" t="s">
        <v>321</v>
      </c>
      <c r="B381" s="62" t="str">
        <f>LEFT(Таблица1[[#This Row],[Номер плавки]],7)</f>
        <v>2061662</v>
      </c>
      <c r="C381" s="62" t="s">
        <v>8</v>
      </c>
      <c r="D381" s="62" t="s">
        <v>9</v>
      </c>
      <c r="E381" s="63">
        <v>581</v>
      </c>
      <c r="F381" s="64">
        <f>(Таблица1[[#This Row],[Предел текучести, Н/мм²]]-SUMIF('Сводный отчет'!$B$7:$B$17,Таблица1[[#This Row],[Профиль / размер]],'Сводный отчет'!$F$7:$F$17))^2</f>
        <v>569.67782128871272</v>
      </c>
      <c r="G381" s="63">
        <v>672</v>
      </c>
      <c r="H381" s="64">
        <f>(Таблица1[[#This Row],[Временное сопротивление, Н/мм²]]-SUMIF('Сводный отчет'!$B$7:$B$17,Таблица1[[#This Row],[Профиль / размер]],'Сводный отчет'!$I$7:$I$17))^2</f>
        <v>442.71865234761265</v>
      </c>
      <c r="I381" s="65">
        <f>Таблица1[[#This Row],[Временное сопротивление, Н/мм²]]/Таблица1[[#This Row],[Предел текучести, Н/мм²]]</f>
        <v>1.1566265060240963</v>
      </c>
      <c r="J381" s="66">
        <f>(Таблица1[[#This Row],[σв/σт]]-SUMIF('Сводный отчет'!$B$7:$B$17,Таблица1[[#This Row],[Профиль / размер]],'Сводный отчет'!$L$7:$L$17))^2</f>
        <v>1.4315933014694875E-4</v>
      </c>
      <c r="K381" s="63">
        <v>22.2</v>
      </c>
      <c r="L381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381" s="63">
        <v>7.3</v>
      </c>
      <c r="N38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0.91870416518330222</v>
      </c>
      <c r="O381" s="67">
        <v>7.6</v>
      </c>
      <c r="P38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1.0950284249480238</v>
      </c>
      <c r="Q381" s="69">
        <v>9.7000000000000003E-2</v>
      </c>
      <c r="R381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382" spans="1:18" ht="11.25" customHeight="1" x14ac:dyDescent="0.25">
      <c r="A382" s="62" t="s">
        <v>322</v>
      </c>
      <c r="B382" s="62" t="str">
        <f>LEFT(Таблица1[[#This Row],[Номер плавки]],7)</f>
        <v>2061662</v>
      </c>
      <c r="C382" s="62" t="s">
        <v>8</v>
      </c>
      <c r="D382" s="62" t="s">
        <v>9</v>
      </c>
      <c r="E382" s="63">
        <v>563</v>
      </c>
      <c r="F382" s="64">
        <f>(Таблица1[[#This Row],[Предел текучести, Н/мм²]]-SUMIF('Сводный отчет'!$B$7:$B$17,Таблица1[[#This Row],[Профиль / размер]],'Сводный отчет'!$F$7:$F$17))^2</f>
        <v>34.43253826984639</v>
      </c>
      <c r="G382" s="63">
        <v>659</v>
      </c>
      <c r="H382" s="64">
        <f>(Таблица1[[#This Row],[Временное сопротивление, Н/мм²]]-SUMIF('Сводный отчет'!$B$7:$B$17,Таблица1[[#This Row],[Профиль / размер]],'Сводный отчет'!$I$7:$I$17))^2</f>
        <v>64.655759265851742</v>
      </c>
      <c r="I382" s="65">
        <f>Таблица1[[#This Row],[Временное сопротивление, Н/мм²]]/Таблица1[[#This Row],[Предел текучести, Н/мм²]]</f>
        <v>1.1705150976909413</v>
      </c>
      <c r="J382" s="66">
        <f>(Таблица1[[#This Row],[σв/σт]]-SUMIF('Сводный отчет'!$B$7:$B$17,Таблица1[[#This Row],[Профиль / размер]],'Сводный отчет'!$L$7:$L$17))^2</f>
        <v>3.7005095401721343E-6</v>
      </c>
      <c r="K382" s="63">
        <v>24.6</v>
      </c>
      <c r="L382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382" s="63">
        <v>8.1999999999999993</v>
      </c>
      <c r="N38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382" s="67">
        <v>8.5</v>
      </c>
      <c r="P38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382" s="69">
        <v>8.1000000000000003E-2</v>
      </c>
      <c r="R382" s="70">
        <f>(Таблица1[[#This Row],[fr]]-SUMIF('Сводный отчет'!$B$7:$B$17,Таблица1[[#This Row],[Профиль / размер]],'Сводный отчет'!$X$7:$X$17))^2</f>
        <v>1.8540504726865241E-6</v>
      </c>
    </row>
    <row r="383" spans="1:18" ht="11.25" customHeight="1" x14ac:dyDescent="0.25">
      <c r="A383" s="62" t="s">
        <v>323</v>
      </c>
      <c r="B383" s="62" t="str">
        <f>LEFT(Таблица1[[#This Row],[Номер плавки]],7)</f>
        <v>2061662</v>
      </c>
      <c r="C383" s="62" t="s">
        <v>8</v>
      </c>
      <c r="D383" s="62" t="s">
        <v>9</v>
      </c>
      <c r="E383" s="63">
        <v>571</v>
      </c>
      <c r="F383" s="64">
        <f>(Таблица1[[#This Row],[Предел текучести, Н/мм²]]-SUMIF('Сводный отчет'!$B$7:$B$17,Таблица1[[#This Row],[Профиль / размер]],'Сводный отчет'!$F$7:$F$17))^2</f>
        <v>192.31933072267586</v>
      </c>
      <c r="G383" s="63">
        <v>669</v>
      </c>
      <c r="H383" s="64">
        <f>(Таблица1[[#This Row],[Временное сопротивление, Н/мм²]]-SUMIF('Сводный отчет'!$B$7:$B$17,Таблица1[[#This Row],[Профиль / размер]],'Сводный отчет'!$I$7:$I$17))^2</f>
        <v>325.47336932874475</v>
      </c>
      <c r="I383" s="65">
        <f>Таблица1[[#This Row],[Временное сопротивление, Н/мм²]]/Таблица1[[#This Row],[Предел текучести, Н/мм²]]</f>
        <v>1.1716287215411558</v>
      </c>
      <c r="J383" s="66">
        <f>(Таблица1[[#This Row],[σв/σт]]-SUMIF('Сводный отчет'!$B$7:$B$17,Таблица1[[#This Row],[Профиль / размер]],'Сводный отчет'!$L$7:$L$17))^2</f>
        <v>9.2251590975812793E-6</v>
      </c>
      <c r="K383" s="63">
        <v>23</v>
      </c>
      <c r="L383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383" s="63">
        <v>7.7</v>
      </c>
      <c r="N38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0.31191171235312865</v>
      </c>
      <c r="O383" s="67">
        <v>8</v>
      </c>
      <c r="P38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0.41787957798785735</v>
      </c>
      <c r="Q383" s="69">
        <v>9.2999999999999999E-2</v>
      </c>
      <c r="R383" s="70">
        <f>(Таблица1[[#This Row],[fr]]-SUMIF('Сводный отчет'!$B$7:$B$17,Таблица1[[#This Row],[Профиль / размер]],'Сводный отчет'!$X$7:$X$17))^2</f>
        <v>1.1317480518967177E-4</v>
      </c>
    </row>
    <row r="384" spans="1:18" ht="11.25" customHeight="1" x14ac:dyDescent="0.25">
      <c r="A384" s="62" t="s">
        <v>324</v>
      </c>
      <c r="B384" s="62" t="str">
        <f>LEFT(Таблица1[[#This Row],[Номер плавки]],7)</f>
        <v>2061664</v>
      </c>
      <c r="C384" s="62" t="s">
        <v>8</v>
      </c>
      <c r="D384" s="62" t="s">
        <v>9</v>
      </c>
      <c r="E384" s="63">
        <v>571</v>
      </c>
      <c r="F384" s="64">
        <f>(Таблица1[[#This Row],[Предел текучести, Н/мм²]]-SUMIF('Сводный отчет'!$B$7:$B$17,Таблица1[[#This Row],[Профиль / размер]],'Сводный отчет'!$F$7:$F$17))^2</f>
        <v>192.31933072267586</v>
      </c>
      <c r="G384" s="63">
        <v>669</v>
      </c>
      <c r="H384" s="64">
        <f>(Таблица1[[#This Row],[Временное сопротивление, Н/мм²]]-SUMIF('Сводный отчет'!$B$7:$B$17,Таблица1[[#This Row],[Профиль / размер]],'Сводный отчет'!$I$7:$I$17))^2</f>
        <v>325.47336932874475</v>
      </c>
      <c r="I384" s="65">
        <f>Таблица1[[#This Row],[Временное сопротивление, Н/мм²]]/Таблица1[[#This Row],[Предел текучести, Н/мм²]]</f>
        <v>1.1716287215411558</v>
      </c>
      <c r="J384" s="66">
        <f>(Таблица1[[#This Row],[σв/σт]]-SUMIF('Сводный отчет'!$B$7:$B$17,Таблица1[[#This Row],[Профиль / размер]],'Сводный отчет'!$L$7:$L$17))^2</f>
        <v>9.2251590975812793E-6</v>
      </c>
      <c r="K384" s="63">
        <v>22</v>
      </c>
      <c r="L384" s="64">
        <f>(Таблица1[[#This Row],[Относительное удлинение, %]]-SUMIF('Сводный отчет'!$B$7:$B$17,Таблица1[[#This Row],[Профиль / размер]],'Сводный отчет'!$O$7:$O$17))^2</f>
        <v>1.1799789147756483</v>
      </c>
      <c r="M384" s="63">
        <v>7.6</v>
      </c>
      <c r="N38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384" s="67">
        <v>7.9</v>
      </c>
      <c r="P38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384" s="69">
        <v>9.2999999999999999E-2</v>
      </c>
      <c r="R384" s="70">
        <f>(Таблица1[[#This Row],[fr]]-SUMIF('Сводный отчет'!$B$7:$B$17,Таблица1[[#This Row],[Профиль / размер]],'Сводный отчет'!$X$7:$X$17))^2</f>
        <v>1.1317480518967177E-4</v>
      </c>
    </row>
    <row r="385" spans="1:18" ht="11.25" customHeight="1" x14ac:dyDescent="0.25">
      <c r="A385" s="62" t="s">
        <v>325</v>
      </c>
      <c r="B385" s="62" t="str">
        <f>LEFT(Таблица1[[#This Row],[Номер плавки]],7)</f>
        <v>2061664</v>
      </c>
      <c r="C385" s="62" t="s">
        <v>8</v>
      </c>
      <c r="D385" s="62" t="s">
        <v>9</v>
      </c>
      <c r="E385" s="63">
        <v>579</v>
      </c>
      <c r="F385" s="64">
        <f>(Таблица1[[#This Row],[Предел текучести, Н/мм²]]-SUMIF('Сводный отчет'!$B$7:$B$17,Таблица1[[#This Row],[Профиль / размер]],'Сводный отчет'!$F$7:$F$17))^2</f>
        <v>478.20612317550535</v>
      </c>
      <c r="G385" s="63">
        <v>669</v>
      </c>
      <c r="H385" s="64">
        <f>(Таблица1[[#This Row],[Временное сопротивление, Н/мм²]]-SUMIF('Сводный отчет'!$B$7:$B$17,Таблица1[[#This Row],[Профиль / размер]],'Сводный отчет'!$I$7:$I$17))^2</f>
        <v>325.47336932874475</v>
      </c>
      <c r="I385" s="65">
        <f>Таблица1[[#This Row],[Временное сопротивление, Н/мм²]]/Таблица1[[#This Row],[Предел текучести, Н/мм²]]</f>
        <v>1.1554404145077721</v>
      </c>
      <c r="J385" s="66">
        <f>(Таблица1[[#This Row],[σв/σт]]-SUMIF('Сводный отчет'!$B$7:$B$17,Таблица1[[#This Row],[Профиль / размер]],'Сводный отчет'!$L$7:$L$17))^2</f>
        <v>1.7294912538010987E-4</v>
      </c>
      <c r="K385" s="63">
        <v>24</v>
      </c>
      <c r="L385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385" s="63">
        <v>9.1</v>
      </c>
      <c r="N38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0.70813812744752236</v>
      </c>
      <c r="O385" s="67">
        <v>9.4</v>
      </c>
      <c r="P38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0.56785861362727852</v>
      </c>
      <c r="Q385" s="69">
        <v>8.6999999999999994E-2</v>
      </c>
      <c r="R385" s="70">
        <f>(Таблица1[[#This Row],[fr]]-SUMIF('Сводный отчет'!$B$7:$B$17,Таблица1[[#This Row],[Профиль / размер]],'Сводный отчет'!$X$7:$X$17))^2</f>
        <v>2.1514427831179098E-5</v>
      </c>
    </row>
    <row r="386" spans="1:18" ht="11.25" customHeight="1" x14ac:dyDescent="0.25">
      <c r="A386" s="62" t="s">
        <v>326</v>
      </c>
      <c r="B386" s="62" t="str">
        <f>LEFT(Таблица1[[#This Row],[Номер плавки]],7)</f>
        <v>2061664</v>
      </c>
      <c r="C386" s="62" t="s">
        <v>8</v>
      </c>
      <c r="D386" s="62" t="s">
        <v>9</v>
      </c>
      <c r="E386" s="63">
        <v>575</v>
      </c>
      <c r="F386" s="64">
        <f>(Таблица1[[#This Row],[Предел текучести, Н/мм²]]-SUMIF('Сводный отчет'!$B$7:$B$17,Таблица1[[#This Row],[Профиль / размер]],'Сводный отчет'!$F$7:$F$17))^2</f>
        <v>319.26272694909062</v>
      </c>
      <c r="G386" s="63">
        <v>668</v>
      </c>
      <c r="H386" s="64">
        <f>(Таблица1[[#This Row],[Временное сопротивление, Н/мм²]]-SUMIF('Сводный отчет'!$B$7:$B$17,Таблица1[[#This Row],[Профиль / размер]],'Сводный отчет'!$I$7:$I$17))^2</f>
        <v>290.39160832245545</v>
      </c>
      <c r="I386" s="65">
        <f>Таблица1[[#This Row],[Временное сопротивление, Н/мм²]]/Таблица1[[#This Row],[Предел текучести, Н/мм²]]</f>
        <v>1.1617391304347826</v>
      </c>
      <c r="J386" s="66">
        <f>(Таблица1[[#This Row],[σв/σт]]-SUMIF('Сводный отчет'!$B$7:$B$17,Таблица1[[#This Row],[Профиль / размер]],'Сводный отчет'!$L$7:$L$17))^2</f>
        <v>4.69539660341779E-5</v>
      </c>
      <c r="K386" s="63">
        <v>21</v>
      </c>
      <c r="L386" s="64">
        <f>(Таблица1[[#This Row],[Относительное удлинение, %]]-SUMIF('Сводный отчет'!$B$7:$B$17,Таблица1[[#This Row],[Профиль / размер]],'Сводный отчет'!$O$7:$O$17))^2</f>
        <v>4.3525156024066289</v>
      </c>
      <c r="M386" s="63">
        <v>7.4</v>
      </c>
      <c r="N38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0.73700605197575808</v>
      </c>
      <c r="O386" s="67">
        <v>7.7</v>
      </c>
      <c r="P38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386" s="69">
        <v>8.5000000000000006E-2</v>
      </c>
      <c r="R386" s="70">
        <f>(Таблица1[[#This Row],[fr]]-SUMIF('Сводный отчет'!$B$7:$B$17,Таблица1[[#This Row],[Профиль / размер]],'Сводный отчет'!$X$7:$X$17))^2</f>
        <v>6.960968711681646E-6</v>
      </c>
    </row>
    <row r="387" spans="1:18" ht="11.25" customHeight="1" x14ac:dyDescent="0.25">
      <c r="A387" s="62" t="s">
        <v>327</v>
      </c>
      <c r="B387" s="62" t="str">
        <f>LEFT(Таблица1[[#This Row],[Номер плавки]],7)</f>
        <v>2061666</v>
      </c>
      <c r="C387" s="62" t="s">
        <v>8</v>
      </c>
      <c r="D387" s="62" t="s">
        <v>9</v>
      </c>
      <c r="E387" s="63">
        <v>564</v>
      </c>
      <c r="F387" s="64">
        <f>(Таблица1[[#This Row],[Предел текучести, Н/мм²]]-SUMIF('Сводный отчет'!$B$7:$B$17,Таблица1[[#This Row],[Профиль / размер]],'Сводный отчет'!$F$7:$F$17))^2</f>
        <v>47.168387326450073</v>
      </c>
      <c r="G387" s="63">
        <v>653</v>
      </c>
      <c r="H387" s="64">
        <f>(Таблица1[[#This Row],[Временное сопротивление, Н/мм²]]-SUMIF('Сводный отчет'!$B$7:$B$17,Таблица1[[#This Row],[Профиль / размер]],'Сводный отчет'!$I$7:$I$17))^2</f>
        <v>4.1651932281159558</v>
      </c>
      <c r="I387" s="65">
        <f>Таблица1[[#This Row],[Временное сопротивление, Н/мм²]]/Таблица1[[#This Row],[Предел текучести, Н/мм²]]</f>
        <v>1.1578014184397163</v>
      </c>
      <c r="J387" s="66">
        <f>(Таблица1[[#This Row],[σв/σт]]-SUMIF('Сводный отчет'!$B$7:$B$17,Таблица1[[#This Row],[Профиль / размер]],'Сводный отчет'!$L$7:$L$17))^2</f>
        <v>1.1642428129271561E-4</v>
      </c>
      <c r="K387" s="63">
        <v>22</v>
      </c>
      <c r="L387" s="64">
        <f>(Таблица1[[#This Row],[Относительное удлинение, %]]-SUMIF('Сводный отчет'!$B$7:$B$17,Таблица1[[#This Row],[Профиль / размер]],'Сводный отчет'!$O$7:$O$17))^2</f>
        <v>1.1799789147756483</v>
      </c>
      <c r="M387" s="63">
        <v>6.8</v>
      </c>
      <c r="N38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2.1271947312210187</v>
      </c>
      <c r="O387" s="67">
        <v>7.1</v>
      </c>
      <c r="P38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2.3914644836482308</v>
      </c>
      <c r="Q387" s="69">
        <v>0.09</v>
      </c>
      <c r="R387" s="70">
        <f>(Таблица1[[#This Row],[fr]]-SUMIF('Сводный отчет'!$B$7:$B$17,Таблица1[[#This Row],[Профиль / размер]],'Сводный отчет'!$X$7:$X$17))^2</f>
        <v>5.8344616510425416E-5</v>
      </c>
    </row>
    <row r="388" spans="1:18" ht="11.25" customHeight="1" x14ac:dyDescent="0.25">
      <c r="A388" s="62" t="s">
        <v>328</v>
      </c>
      <c r="B388" s="62" t="str">
        <f>LEFT(Таблица1[[#This Row],[Номер плавки]],7)</f>
        <v>2061666</v>
      </c>
      <c r="C388" s="62" t="s">
        <v>8</v>
      </c>
      <c r="D388" s="62" t="s">
        <v>9</v>
      </c>
      <c r="E388" s="63">
        <v>566</v>
      </c>
      <c r="F388" s="64">
        <f>(Таблица1[[#This Row],[Предел текучести, Н/мм²]]-SUMIF('Сводный отчет'!$B$7:$B$17,Таблица1[[#This Row],[Профиль / размер]],'Сводный отчет'!$F$7:$F$17))^2</f>
        <v>78.64008543965744</v>
      </c>
      <c r="G388" s="63">
        <v>656</v>
      </c>
      <c r="H388" s="64">
        <f>(Таблица1[[#This Row],[Временное сопротивление, Н/мм²]]-SUMIF('Сводный отчет'!$B$7:$B$17,Таблица1[[#This Row],[Профиль / размер]],'Сводный отчет'!$I$7:$I$17))^2</f>
        <v>25.410476246983851</v>
      </c>
      <c r="I388" s="65">
        <f>Таблица1[[#This Row],[Временное сопротивление, Н/мм²]]/Таблица1[[#This Row],[Предел текучести, Н/мм²]]</f>
        <v>1.1590106007067138</v>
      </c>
      <c r="J388" s="66">
        <f>(Таблица1[[#This Row],[σв/σт]]-SUMIF('Сводный отчет'!$B$7:$B$17,Таблица1[[#This Row],[Профиль / размер]],'Сводный отчет'!$L$7:$L$17))^2</f>
        <v>9.1792229409154899E-5</v>
      </c>
      <c r="K388" s="63">
        <v>24.2</v>
      </c>
      <c r="L388" s="64">
        <f>(Таблица1[[#This Row],[Относительное удлинение, %]]-SUMIF('Сводный отчет'!$B$7:$B$17,Таблица1[[#This Row],[Профиль / размер]],'Сводный отчет'!$O$7:$O$17))^2</f>
        <v>1.2403982019874893</v>
      </c>
      <c r="M388" s="63">
        <v>7.6</v>
      </c>
      <c r="N38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388" s="67">
        <v>7.9</v>
      </c>
      <c r="P38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388" s="69">
        <v>6.5000000000000002E-2</v>
      </c>
      <c r="R388" s="70">
        <f>(Таблица1[[#This Row],[fr]]-SUMIF('Сводный отчет'!$B$7:$B$17,Таблица1[[#This Row],[Профиль / размер]],'Сводный отчет'!$X$7:$X$17))^2</f>
        <v>3.0142637751670614E-4</v>
      </c>
    </row>
    <row r="389" spans="1:18" ht="11.25" customHeight="1" x14ac:dyDescent="0.25">
      <c r="A389" s="62" t="s">
        <v>329</v>
      </c>
      <c r="B389" s="62" t="str">
        <f>LEFT(Таблица1[[#This Row],[Номер плавки]],7)</f>
        <v>2061668</v>
      </c>
      <c r="C389" s="62" t="s">
        <v>8</v>
      </c>
      <c r="D389" s="62" t="s">
        <v>9</v>
      </c>
      <c r="E389" s="63">
        <v>548</v>
      </c>
      <c r="F389" s="64">
        <f>(Таблица1[[#This Row],[Предел текучести, Н/мм²]]-SUMIF('Сводный отчет'!$B$7:$B$17,Таблица1[[#This Row],[Профиль / размер]],'Сводный отчет'!$F$7:$F$17))^2</f>
        <v>83.394802420791137</v>
      </c>
      <c r="G389" s="63">
        <v>642</v>
      </c>
      <c r="H389" s="64">
        <f>(Таблица1[[#This Row],[Временное сопротивление, Н/мм²]]-SUMIF('Сводный отчет'!$B$7:$B$17,Таблица1[[#This Row],[Профиль / размер]],'Сводный отчет'!$I$7:$I$17))^2</f>
        <v>80.265822158933673</v>
      </c>
      <c r="I389" s="65">
        <f>Таблица1[[#This Row],[Временное сопротивление, Н/мм²]]/Таблица1[[#This Row],[Предел текучести, Н/мм²]]</f>
        <v>1.1715328467153285</v>
      </c>
      <c r="J389" s="66">
        <f>(Таблица1[[#This Row],[σв/σт]]-SUMIF('Сводный отчет'!$B$7:$B$17,Таблица1[[#This Row],[Профиль / размер]],'Сводный отчет'!$L$7:$L$17))^2</f>
        <v>8.6519508790187945E-6</v>
      </c>
      <c r="K389" s="63">
        <v>21.6</v>
      </c>
      <c r="L389" s="64">
        <f>(Таблица1[[#This Row],[Относительное удлинение, %]]-SUMIF('Сводный отчет'!$B$7:$B$17,Таблица1[[#This Row],[Профиль / размер]],'Сводный отчет'!$O$7:$O$17))^2</f>
        <v>2.2089935898280362</v>
      </c>
      <c r="M389" s="63">
        <v>7.8</v>
      </c>
      <c r="N38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0.21021359914558571</v>
      </c>
      <c r="O389" s="67">
        <v>8.1</v>
      </c>
      <c r="P38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0.29859236624781638</v>
      </c>
      <c r="Q389" s="69">
        <v>7.6999999999999999E-2</v>
      </c>
      <c r="R389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390" spans="1:18" ht="11.25" customHeight="1" x14ac:dyDescent="0.25">
      <c r="A390" s="62" t="s">
        <v>330</v>
      </c>
      <c r="B390" s="62" t="str">
        <f>LEFT(Таблица1[[#This Row],[Номер плавки]],7)</f>
        <v>2061670</v>
      </c>
      <c r="C390" s="62" t="s">
        <v>8</v>
      </c>
      <c r="D390" s="62" t="s">
        <v>9</v>
      </c>
      <c r="E390" s="63">
        <v>566</v>
      </c>
      <c r="F390" s="64">
        <f>(Таблица1[[#This Row],[Предел текучести, Н/мм²]]-SUMIF('Сводный отчет'!$B$7:$B$17,Таблица1[[#This Row],[Профиль / размер]],'Сводный отчет'!$F$7:$F$17))^2</f>
        <v>78.64008543965744</v>
      </c>
      <c r="G390" s="63">
        <v>654</v>
      </c>
      <c r="H390" s="64">
        <f>(Таблица1[[#This Row],[Временное сопротивление, Н/мм²]]-SUMIF('Сводный отчет'!$B$7:$B$17,Таблица1[[#This Row],[Профиль / размер]],'Сводный отчет'!$I$7:$I$17))^2</f>
        <v>9.2469542344052549</v>
      </c>
      <c r="I390" s="65">
        <f>Таблица1[[#This Row],[Временное сопротивление, Н/мм²]]/Таблица1[[#This Row],[Предел текучести, Н/мм²]]</f>
        <v>1.1554770318021201</v>
      </c>
      <c r="J390" s="66">
        <f>(Таблица1[[#This Row],[σв/σт]]-SUMIF('Сводный отчет'!$B$7:$B$17,Таблица1[[#This Row],[Профиль / размер]],'Сводный отчет'!$L$7:$L$17))^2</f>
        <v>1.7198735722721904E-4</v>
      </c>
      <c r="K390" s="63">
        <v>21.8</v>
      </c>
      <c r="L390" s="64">
        <f>(Таблица1[[#This Row],[Относительное удлинение, %]]-SUMIF('Сводный отчет'!$B$7:$B$17,Таблица1[[#This Row],[Профиль / размер]],'Сводный отчет'!$O$7:$O$17))^2</f>
        <v>1.6544862523018427</v>
      </c>
      <c r="M390" s="63">
        <v>8.8000000000000007</v>
      </c>
      <c r="N39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390" s="67">
        <v>9.1</v>
      </c>
      <c r="P39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390" s="69">
        <v>8.3000000000000004E-2</v>
      </c>
      <c r="R390" s="70">
        <f>(Таблица1[[#This Row],[fr]]-SUMIF('Сводный отчет'!$B$7:$B$17,Таблица1[[#This Row],[Профиль / размер]],'Сводный отчет'!$X$7:$X$17))^2</f>
        <v>4.0750959218407797E-7</v>
      </c>
    </row>
    <row r="391" spans="1:18" ht="11.25" customHeight="1" x14ac:dyDescent="0.25">
      <c r="A391" s="62" t="s">
        <v>331</v>
      </c>
      <c r="B391" s="62" t="str">
        <f>LEFT(Таблица1[[#This Row],[Номер плавки]],7)</f>
        <v>2061670</v>
      </c>
      <c r="C391" s="62" t="s">
        <v>8</v>
      </c>
      <c r="D391" s="62" t="s">
        <v>9</v>
      </c>
      <c r="E391" s="63">
        <v>554</v>
      </c>
      <c r="F391" s="64">
        <f>(Таблица1[[#This Row],[Предел текучести, Н/мм²]]-SUMIF('Сводный отчет'!$B$7:$B$17,Таблица1[[#This Row],[Профиль / размер]],'Сводный отчет'!$F$7:$F$17))^2</f>
        <v>9.8098967604132401</v>
      </c>
      <c r="G391" s="63">
        <v>642</v>
      </c>
      <c r="H391" s="64">
        <f>(Таблица1[[#This Row],[Временное сопротивление, Н/мм²]]-SUMIF('Сводный отчет'!$B$7:$B$17,Таблица1[[#This Row],[Профиль / размер]],'Сводный отчет'!$I$7:$I$17))^2</f>
        <v>80.265822158933673</v>
      </c>
      <c r="I391" s="65">
        <f>Таблица1[[#This Row],[Временное сопротивление, Н/мм²]]/Таблица1[[#This Row],[Предел текучести, Н/мм²]]</f>
        <v>1.1588447653429603</v>
      </c>
      <c r="J391" s="66">
        <f>(Таблица1[[#This Row],[σв/σт]]-SUMIF('Сводный отчет'!$B$7:$B$17,Таблица1[[#This Row],[Профиль / размер]],'Сводный отчет'!$L$7:$L$17))^2</f>
        <v>9.4997410350993974E-5</v>
      </c>
      <c r="K391" s="63">
        <v>21.6</v>
      </c>
      <c r="L391" s="64">
        <f>(Таблица1[[#This Row],[Относительное удлинение, %]]-SUMIF('Сводный отчет'!$B$7:$B$17,Таблица1[[#This Row],[Профиль / размер]],'Сводный отчет'!$O$7:$O$17))^2</f>
        <v>2.2089935898280362</v>
      </c>
      <c r="M391" s="63">
        <v>8.3000000000000007</v>
      </c>
      <c r="N39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1.7230331078692453E-3</v>
      </c>
      <c r="O391" s="67">
        <v>8.6</v>
      </c>
      <c r="P39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2.1563075476090966E-3</v>
      </c>
      <c r="Q391" s="69">
        <v>8.7999999999999995E-2</v>
      </c>
      <c r="R391" s="70">
        <f>(Таблица1[[#This Row],[fr]]-SUMIF('Сводный отчет'!$B$7:$B$17,Таблица1[[#This Row],[Профиль / размер]],'Сводный отчет'!$X$7:$X$17))^2</f>
        <v>3.1791157390927867E-5</v>
      </c>
    </row>
    <row r="392" spans="1:18" ht="11.25" customHeight="1" x14ac:dyDescent="0.25">
      <c r="A392" s="62" t="s">
        <v>332</v>
      </c>
      <c r="B392" s="62" t="str">
        <f>LEFT(Таблица1[[#This Row],[Номер плавки]],7)</f>
        <v>2061670</v>
      </c>
      <c r="C392" s="62" t="s">
        <v>8</v>
      </c>
      <c r="D392" s="62" t="s">
        <v>9</v>
      </c>
      <c r="E392" s="63">
        <v>535</v>
      </c>
      <c r="F392" s="64">
        <f>(Таблица1[[#This Row],[Предел текучести, Н/мм²]]-SUMIF('Сводный отчет'!$B$7:$B$17,Таблица1[[#This Row],[Профиль / размер]],'Сводный отчет'!$F$7:$F$17))^2</f>
        <v>489.82876468494328</v>
      </c>
      <c r="G392" s="63">
        <v>630</v>
      </c>
      <c r="H392" s="64">
        <f>(Таблица1[[#This Row],[Временное сопротивление, Н/мм²]]-SUMIF('Сводный отчет'!$B$7:$B$17,Таблица1[[#This Row],[Профиль / размер]],'Сводный отчет'!$I$7:$I$17))^2</f>
        <v>439.28469008346212</v>
      </c>
      <c r="I392" s="65">
        <f>Таблица1[[#This Row],[Временное сопротивление, Н/мм²]]/Таблица1[[#This Row],[Предел текучести, Н/мм²]]</f>
        <v>1.1775700934579438</v>
      </c>
      <c r="J392" s="66">
        <f>(Таблица1[[#This Row],[σв/σт]]-SUMIF('Сводный отчет'!$B$7:$B$17,Таблица1[[#This Row],[Профиль / размер]],'Сводный отчет'!$L$7:$L$17))^2</f>
        <v>8.061645422409432E-5</v>
      </c>
      <c r="K392" s="63">
        <v>22.2</v>
      </c>
      <c r="L392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392" s="63">
        <v>9.1</v>
      </c>
      <c r="N39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0.70813812744752236</v>
      </c>
      <c r="O392" s="67">
        <v>9.4</v>
      </c>
      <c r="P39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0.56785861362727852</v>
      </c>
      <c r="Q392" s="69">
        <v>7.0000000000000007E-2</v>
      </c>
      <c r="R392" s="70">
        <f>(Таблица1[[#This Row],[fr]]-SUMIF('Сводный отчет'!$B$7:$B$17,Таблица1[[#This Row],[Профиль / размер]],'Сводный отчет'!$X$7:$X$17))^2</f>
        <v>1.528100253154499E-4</v>
      </c>
    </row>
    <row r="393" spans="1:18" ht="11.25" customHeight="1" x14ac:dyDescent="0.25">
      <c r="A393" s="62" t="s">
        <v>333</v>
      </c>
      <c r="B393" s="62" t="str">
        <f>LEFT(Таблица1[[#This Row],[Номер плавки]],7)</f>
        <v>2061672</v>
      </c>
      <c r="C393" s="62" t="s">
        <v>8</v>
      </c>
      <c r="D393" s="62" t="s">
        <v>9</v>
      </c>
      <c r="E393" s="63">
        <v>572</v>
      </c>
      <c r="F393" s="64">
        <f>(Таблица1[[#This Row],[Предел текучести, Н/мм²]]-SUMIF('Сводный отчет'!$B$7:$B$17,Таблица1[[#This Row],[Профиль / размер]],'Сводный отчет'!$F$7:$F$17))^2</f>
        <v>221.05517977927954</v>
      </c>
      <c r="G393" s="63">
        <v>664</v>
      </c>
      <c r="H393" s="64">
        <f>(Таблица1[[#This Row],[Временное сопротивление, Н/мм²]]-SUMIF('Сводный отчет'!$B$7:$B$17,Таблица1[[#This Row],[Профиль / размер]],'Сводный отчет'!$I$7:$I$17))^2</f>
        <v>170.06456429729823</v>
      </c>
      <c r="I393" s="65">
        <f>Таблица1[[#This Row],[Временное сопротивление, Н/мм²]]/Таблица1[[#This Row],[Предел текучести, Н/мм²]]</f>
        <v>1.1608391608391608</v>
      </c>
      <c r="J393" s="66">
        <f>(Таблица1[[#This Row],[σв/σт]]-SUMIF('Сводный отчет'!$B$7:$B$17,Таблица1[[#This Row],[Профиль / размер]],'Сводный отчет'!$L$7:$L$17))^2</f>
        <v>6.0097628158200888E-5</v>
      </c>
      <c r="K393" s="63">
        <v>22.6</v>
      </c>
      <c r="L393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393" s="63">
        <v>8</v>
      </c>
      <c r="N39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393" s="67">
        <v>8.3000000000000007</v>
      </c>
      <c r="P39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393" s="69">
        <v>8.8999999999999996E-2</v>
      </c>
      <c r="R393" s="70">
        <f>(Таблица1[[#This Row],[fr]]-SUMIF('Сводный отчет'!$B$7:$B$17,Таблица1[[#This Row],[Профиль / размер]],'Сводный отчет'!$X$7:$X$17))^2</f>
        <v>4.4067886950676638E-5</v>
      </c>
    </row>
    <row r="394" spans="1:18" ht="11.25" customHeight="1" x14ac:dyDescent="0.25">
      <c r="A394" s="62" t="s">
        <v>334</v>
      </c>
      <c r="B394" s="62" t="str">
        <f>LEFT(Таблица1[[#This Row],[Номер плавки]],7)</f>
        <v>2061672</v>
      </c>
      <c r="C394" s="62" t="s">
        <v>8</v>
      </c>
      <c r="D394" s="62" t="s">
        <v>9</v>
      </c>
      <c r="E394" s="63">
        <v>568</v>
      </c>
      <c r="F394" s="64">
        <f>(Таблица1[[#This Row],[Предел текучести, Н/мм²]]-SUMIF('Сводный отчет'!$B$7:$B$17,Таблица1[[#This Row],[Профиль / размер]],'Сводный отчет'!$F$7:$F$17))^2</f>
        <v>118.11178355286481</v>
      </c>
      <c r="G394" s="63">
        <v>666</v>
      </c>
      <c r="H394" s="64">
        <f>(Таблица1[[#This Row],[Временное сопротивление, Н/мм²]]-SUMIF('Сводный отчет'!$B$7:$B$17,Таблица1[[#This Row],[Профиль / размер]],'Сводный отчет'!$I$7:$I$17))^2</f>
        <v>226.22808630987683</v>
      </c>
      <c r="I394" s="65">
        <f>Таблица1[[#This Row],[Временное сопротивление, Н/мм²]]/Таблица1[[#This Row],[Предел текучести, Н/мм²]]</f>
        <v>1.1725352112676057</v>
      </c>
      <c r="J394" s="66">
        <f>(Таблица1[[#This Row],[σв/σт]]-SUMIF('Сводный отчет'!$B$7:$B$17,Таблица1[[#This Row],[Профиль / размер]],'Сводный отчет'!$L$7:$L$17))^2</f>
        <v>1.555343560611746E-5</v>
      </c>
      <c r="K394" s="63">
        <v>21.2</v>
      </c>
      <c r="L394" s="64">
        <f>(Таблица1[[#This Row],[Относительное удлинение, %]]-SUMIF('Сводный отчет'!$B$7:$B$17,Таблица1[[#This Row],[Профиль / размер]],'Сводный отчет'!$O$7:$O$17))^2</f>
        <v>3.5580082648804354</v>
      </c>
      <c r="M394" s="63">
        <v>7.6</v>
      </c>
      <c r="N39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394" s="67">
        <v>7.9</v>
      </c>
      <c r="P39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394" s="69">
        <v>9.7000000000000003E-2</v>
      </c>
      <c r="R394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395" spans="1:18" ht="11.25" customHeight="1" x14ac:dyDescent="0.25">
      <c r="A395" s="62" t="s">
        <v>335</v>
      </c>
      <c r="B395" s="62" t="str">
        <f>LEFT(Таблица1[[#This Row],[Номер плавки]],7)</f>
        <v>2061675</v>
      </c>
      <c r="C395" s="62" t="s">
        <v>8</v>
      </c>
      <c r="D395" s="62" t="s">
        <v>9</v>
      </c>
      <c r="E395" s="63">
        <v>550</v>
      </c>
      <c r="F395" s="64">
        <f>(Таблица1[[#This Row],[Предел текучести, Н/мм²]]-SUMIF('Сводный отчет'!$B$7:$B$17,Таблица1[[#This Row],[Профиль / размер]],'Сводный отчет'!$F$7:$F$17))^2</f>
        <v>50.866500533998504</v>
      </c>
      <c r="G395" s="63">
        <v>640</v>
      </c>
      <c r="H395" s="64">
        <f>(Таблица1[[#This Row],[Временное сопротивление, Н/мм²]]-SUMIF('Сводный отчет'!$B$7:$B$17,Таблица1[[#This Row],[Профиль / размер]],'Сводный отчет'!$I$7:$I$17))^2</f>
        <v>120.10230014635508</v>
      </c>
      <c r="I395" s="65">
        <f>Таблица1[[#This Row],[Временное сопротивление, Н/мм²]]/Таблица1[[#This Row],[Предел текучести, Н/мм²]]</f>
        <v>1.1636363636363636</v>
      </c>
      <c r="J395" s="66">
        <f>(Таблица1[[#This Row],[σв/σт]]-SUMIF('Сводный отчет'!$B$7:$B$17,Таблица1[[#This Row],[Профиль / размер]],'Сводный отчет'!$L$7:$L$17))^2</f>
        <v>2.4552651358700786E-5</v>
      </c>
      <c r="K395" s="63">
        <v>26.2</v>
      </c>
      <c r="L395" s="64">
        <f>(Таблица1[[#This Row],[Относительное удлинение, %]]-SUMIF('Сводный отчет'!$B$7:$B$17,Таблица1[[#This Row],[Профиль / размер]],'Сводный отчет'!$O$7:$O$17))^2</f>
        <v>9.6953248267255248</v>
      </c>
      <c r="M395" s="63">
        <v>9</v>
      </c>
      <c r="N39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0.54983624065506631</v>
      </c>
      <c r="O395" s="67">
        <v>9.3000000000000007</v>
      </c>
      <c r="P39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0.42714582536732032</v>
      </c>
      <c r="Q395" s="69">
        <v>7.2999999999999995E-2</v>
      </c>
      <c r="R395" s="70">
        <f>(Таблица1[[#This Row],[fr]]-SUMIF('Сводный отчет'!$B$7:$B$17,Таблица1[[#This Row],[Профиль / размер]],'Сводный отчет'!$X$7:$X$17))^2</f>
        <v>8.7640213994696456E-5</v>
      </c>
    </row>
    <row r="396" spans="1:18" ht="11.25" customHeight="1" x14ac:dyDescent="0.25">
      <c r="A396" s="62" t="s">
        <v>336</v>
      </c>
      <c r="B396" s="62" t="str">
        <f>LEFT(Таблица1[[#This Row],[Номер плавки]],7)</f>
        <v>2061675</v>
      </c>
      <c r="C396" s="62" t="s">
        <v>8</v>
      </c>
      <c r="D396" s="62" t="s">
        <v>9</v>
      </c>
      <c r="E396" s="63">
        <v>538</v>
      </c>
      <c r="F396" s="64">
        <f>(Таблица1[[#This Row],[Предел текучести, Н/мм²]]-SUMIF('Сводный отчет'!$B$7:$B$17,Таблица1[[#This Row],[Профиль / размер]],'Сводный отчет'!$F$7:$F$17))^2</f>
        <v>366.03631185475433</v>
      </c>
      <c r="G396" s="63">
        <v>631</v>
      </c>
      <c r="H396" s="64">
        <f>(Таблица1[[#This Row],[Временное сопротивление, Н/мм²]]-SUMIF('Сводный отчет'!$B$7:$B$17,Таблица1[[#This Row],[Профиль / размер]],'Сводный отчет'!$I$7:$I$17))^2</f>
        <v>398.36645108975142</v>
      </c>
      <c r="I396" s="65">
        <f>Таблица1[[#This Row],[Временное сопротивление, Н/мм²]]/Таблица1[[#This Row],[Предел текучести, Н/мм²]]</f>
        <v>1.1728624535315986</v>
      </c>
      <c r="J396" s="66">
        <f>(Таблица1[[#This Row],[σв/σт]]-SUMIF('Сводный отчет'!$B$7:$B$17,Таблица1[[#This Row],[Профиль / размер]],'Сводный отчет'!$L$7:$L$17))^2</f>
        <v>1.8241668994598929E-5</v>
      </c>
      <c r="K396" s="63">
        <v>21</v>
      </c>
      <c r="L396" s="64">
        <f>(Таблица1[[#This Row],[Относительное удлинение, %]]-SUMIF('Сводный отчет'!$B$7:$B$17,Таблица1[[#This Row],[Профиль / размер]],'Сводный отчет'!$O$7:$O$17))^2</f>
        <v>4.3525156024066289</v>
      </c>
      <c r="M396" s="63">
        <v>7.2</v>
      </c>
      <c r="N39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1.1204022783908447</v>
      </c>
      <c r="O396" s="67">
        <v>7.5</v>
      </c>
      <c r="P39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396" s="69">
        <v>7.0999999999999994E-2</v>
      </c>
      <c r="R396" s="70">
        <f>(Таблица1[[#This Row],[fr]]-SUMIF('Сводный отчет'!$B$7:$B$17,Таблица1[[#This Row],[Профиль / размер]],'Сводный отчет'!$X$7:$X$17))^2</f>
        <v>1.2908675487519896E-4</v>
      </c>
    </row>
    <row r="397" spans="1:18" ht="11.25" customHeight="1" x14ac:dyDescent="0.25">
      <c r="A397" s="62" t="s">
        <v>337</v>
      </c>
      <c r="B397" s="62" t="str">
        <f>LEFT(Таблица1[[#This Row],[Номер плавки]],7)</f>
        <v>2061677</v>
      </c>
      <c r="C397" s="62" t="s">
        <v>8</v>
      </c>
      <c r="D397" s="62" t="s">
        <v>9</v>
      </c>
      <c r="E397" s="63">
        <v>542</v>
      </c>
      <c r="F397" s="64">
        <f>(Таблица1[[#This Row],[Предел текучести, Н/мм²]]-SUMIF('Сводный отчет'!$B$7:$B$17,Таблица1[[#This Row],[Профиль / размер]],'Сводный отчет'!$F$7:$F$17))^2</f>
        <v>228.97970808116904</v>
      </c>
      <c r="G397" s="63">
        <v>635</v>
      </c>
      <c r="H397" s="64">
        <f>(Таблица1[[#This Row],[Временное сопротивление, Н/мм²]]-SUMIF('Сводный отчет'!$B$7:$B$17,Таблица1[[#This Row],[Профиль / размер]],'Сводный отчет'!$I$7:$I$17))^2</f>
        <v>254.69349511490859</v>
      </c>
      <c r="I397" s="65">
        <f>Таблица1[[#This Row],[Временное сопротивление, Н/мм²]]/Таблица1[[#This Row],[Предел текучести, Н/мм²]]</f>
        <v>1.1715867158671587</v>
      </c>
      <c r="J397" s="66">
        <f>(Таблица1[[#This Row],[σв/σт]]-SUMIF('Сводный отчет'!$B$7:$B$17,Таблица1[[#This Row],[Профиль / размер]],'Сводный отчет'!$L$7:$L$17))^2</f>
        <v>8.9717563521857394E-6</v>
      </c>
      <c r="K397" s="63">
        <v>21</v>
      </c>
      <c r="L397" s="64">
        <f>(Таблица1[[#This Row],[Относительное удлинение, %]]-SUMIF('Сводный отчет'!$B$7:$B$17,Таблица1[[#This Row],[Профиль / размер]],'Сводный отчет'!$O$7:$O$17))^2</f>
        <v>4.3525156024066289</v>
      </c>
      <c r="M397" s="63">
        <v>8.5</v>
      </c>
      <c r="N39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397" s="67">
        <v>8.8000000000000007</v>
      </c>
      <c r="P39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397" s="69">
        <v>7.9000000000000001E-2</v>
      </c>
      <c r="R397" s="70">
        <f>(Таблица1[[#This Row],[fr]]-SUMIF('Сводный отчет'!$B$7:$B$17,Таблица1[[#This Row],[Профиль / размер]],'Сводный отчет'!$X$7:$X$17))^2</f>
        <v>1.1300591353188985E-5</v>
      </c>
    </row>
    <row r="398" spans="1:18" ht="11.25" customHeight="1" x14ac:dyDescent="0.25">
      <c r="A398" s="62" t="s">
        <v>338</v>
      </c>
      <c r="B398" s="62" t="str">
        <f>LEFT(Таблица1[[#This Row],[Номер плавки]],7)</f>
        <v>2061679</v>
      </c>
      <c r="C398" s="62" t="s">
        <v>8</v>
      </c>
      <c r="D398" s="62" t="s">
        <v>9</v>
      </c>
      <c r="E398" s="63">
        <v>530</v>
      </c>
      <c r="F398" s="64">
        <f>(Таблица1[[#This Row],[Предел текучести, Н/мм²]]-SUMIF('Сводный отчет'!$B$7:$B$17,Таблица1[[#This Row],[Профиль / размер]],'Сводный отчет'!$F$7:$F$17))^2</f>
        <v>736.14951940192486</v>
      </c>
      <c r="G398" s="63">
        <v>625</v>
      </c>
      <c r="H398" s="64">
        <f>(Таблица1[[#This Row],[Временное сопротивление, Н/мм²]]-SUMIF('Сводный отчет'!$B$7:$B$17,Таблица1[[#This Row],[Профиль / размер]],'Сводный отчет'!$I$7:$I$17))^2</f>
        <v>673.87588505201563</v>
      </c>
      <c r="I398" s="65">
        <f>Таблица1[[#This Row],[Временное сопротивление, Н/мм²]]/Таблица1[[#This Row],[Предел текучести, Н/мм²]]</f>
        <v>1.179245283018868</v>
      </c>
      <c r="J398" s="66">
        <f>(Таблица1[[#This Row],[σв/σт]]-SUMIF('Сводный отчет'!$B$7:$B$17,Таблица1[[#This Row],[Профиль / размер]],'Сводный отчет'!$L$7:$L$17))^2</f>
        <v>1.1350465146566444E-4</v>
      </c>
      <c r="K398" s="63">
        <v>24.4</v>
      </c>
      <c r="L398" s="64">
        <f>(Таблица1[[#This Row],[Относительное удлинение, %]]-SUMIF('Сводный отчет'!$B$7:$B$17,Таблица1[[#This Row],[Профиль / размер]],'Сводный отчет'!$O$7:$O$17))^2</f>
        <v>1.7258908644612911</v>
      </c>
      <c r="M398" s="63">
        <v>8.1</v>
      </c>
      <c r="N39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2.5119259522955843E-2</v>
      </c>
      <c r="O398" s="67">
        <v>8.4</v>
      </c>
      <c r="P39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6.0730731027691658E-2</v>
      </c>
      <c r="Q398" s="69">
        <v>7.4999999999999997E-2</v>
      </c>
      <c r="R398" s="70">
        <f>(Таблица1[[#This Row],[fr]]-SUMIF('Сводный отчет'!$B$7:$B$17,Таблица1[[#This Row],[Профиль / размер]],'Сводный отчет'!$X$7:$X$17))^2</f>
        <v>5.4193673114193948E-5</v>
      </c>
    </row>
    <row r="399" spans="1:18" ht="11.25" customHeight="1" x14ac:dyDescent="0.25">
      <c r="A399" s="62" t="s">
        <v>339</v>
      </c>
      <c r="B399" s="62" t="str">
        <f>LEFT(Таблица1[[#This Row],[Номер плавки]],7)</f>
        <v>2061679</v>
      </c>
      <c r="C399" s="62" t="s">
        <v>8</v>
      </c>
      <c r="D399" s="62" t="s">
        <v>9</v>
      </c>
      <c r="E399" s="63">
        <v>543</v>
      </c>
      <c r="F399" s="64">
        <f>(Таблица1[[#This Row],[Предел текучести, Н/мм²]]-SUMIF('Сводный отчет'!$B$7:$B$17,Таблица1[[#This Row],[Профиль / размер]],'Сводный отчет'!$F$7:$F$17))^2</f>
        <v>199.71555713777272</v>
      </c>
      <c r="G399" s="63">
        <v>629</v>
      </c>
      <c r="H399" s="64">
        <f>(Таблица1[[#This Row],[Временное сопротивление, Н/мм²]]-SUMIF('Сводный отчет'!$B$7:$B$17,Таблица1[[#This Row],[Профиль / размер]],'Сводный отчет'!$I$7:$I$17))^2</f>
        <v>482.20292907717283</v>
      </c>
      <c r="I399" s="65">
        <f>Таблица1[[#This Row],[Временное сопротивление, Н/мм²]]/Таблица1[[#This Row],[Предел текучести, Н/мм²]]</f>
        <v>1.1583793738489871</v>
      </c>
      <c r="J399" s="66">
        <f>(Таблица1[[#This Row],[σв/σт]]-SUMIF('Сводный отчет'!$B$7:$B$17,Таблица1[[#This Row],[Профиль / размер]],'Сводный отчет'!$L$7:$L$17))^2</f>
        <v>1.0428602630499922E-4</v>
      </c>
      <c r="K399" s="63">
        <v>23.4</v>
      </c>
      <c r="L399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399" s="63">
        <v>7.8</v>
      </c>
      <c r="N39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0.21021359914558571</v>
      </c>
      <c r="O399" s="67">
        <v>8.1</v>
      </c>
      <c r="P39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0.29859236624781638</v>
      </c>
      <c r="Q399" s="69">
        <v>8.6999999999999994E-2</v>
      </c>
      <c r="R399" s="70">
        <f>(Таблица1[[#This Row],[fr]]-SUMIF('Сводный отчет'!$B$7:$B$17,Таблица1[[#This Row],[Профиль / размер]],'Сводный отчет'!$X$7:$X$17))^2</f>
        <v>2.1514427831179098E-5</v>
      </c>
    </row>
    <row r="400" spans="1:18" ht="11.25" customHeight="1" x14ac:dyDescent="0.25">
      <c r="A400" s="62" t="s">
        <v>340</v>
      </c>
      <c r="B400" s="62" t="str">
        <f>LEFT(Таблица1[[#This Row],[Номер плавки]],7)</f>
        <v>2061679</v>
      </c>
      <c r="C400" s="62" t="s">
        <v>8</v>
      </c>
      <c r="D400" s="62" t="s">
        <v>9</v>
      </c>
      <c r="E400" s="63">
        <v>546</v>
      </c>
      <c r="F400" s="64">
        <f>(Таблица1[[#This Row],[Предел текучести, Н/мм²]]-SUMIF('Сводный отчет'!$B$7:$B$17,Таблица1[[#This Row],[Профиль / размер]],'Сводный отчет'!$F$7:$F$17))^2</f>
        <v>123.92310430758377</v>
      </c>
      <c r="G400" s="63">
        <v>634</v>
      </c>
      <c r="H400" s="64">
        <f>(Таблица1[[#This Row],[Временное сопротивление, Н/мм²]]-SUMIF('Сводный отчет'!$B$7:$B$17,Таблица1[[#This Row],[Профиль / размер]],'Сводный отчет'!$I$7:$I$17))^2</f>
        <v>287.61173410861932</v>
      </c>
      <c r="I400" s="65">
        <f>Таблица1[[#This Row],[Временное сопротивление, Н/мм²]]/Таблица1[[#This Row],[Предел текучести, Н/мм²]]</f>
        <v>1.1611721611721613</v>
      </c>
      <c r="J400" s="66">
        <f>(Таблица1[[#This Row],[σв/σт]]-SUMIF('Сводный отчет'!$B$7:$B$17,Таблица1[[#This Row],[Профиль / размер]],'Сводный отчет'!$L$7:$L$17))^2</f>
        <v>5.5045503059956341E-5</v>
      </c>
      <c r="K400" s="63">
        <v>22.2</v>
      </c>
      <c r="L400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400" s="63">
        <v>7.6</v>
      </c>
      <c r="N40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400" s="67">
        <v>7.9</v>
      </c>
      <c r="P40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400" s="69">
        <v>8.7999999999999995E-2</v>
      </c>
      <c r="R400" s="70">
        <f>(Таблица1[[#This Row],[fr]]-SUMIF('Сводный отчет'!$B$7:$B$17,Таблица1[[#This Row],[Профиль / размер]],'Сводный отчет'!$X$7:$X$17))^2</f>
        <v>3.1791157390927867E-5</v>
      </c>
    </row>
    <row r="401" spans="1:18" ht="11.25" customHeight="1" x14ac:dyDescent="0.25">
      <c r="A401" s="62" t="s">
        <v>341</v>
      </c>
      <c r="B401" s="62" t="str">
        <f>LEFT(Таблица1[[#This Row],[Номер плавки]],7)</f>
        <v>2050414</v>
      </c>
      <c r="C401" s="62" t="s">
        <v>8</v>
      </c>
      <c r="D401" s="62" t="s">
        <v>9</v>
      </c>
      <c r="E401" s="63">
        <v>542</v>
      </c>
      <c r="F401" s="64">
        <f>(Таблица1[[#This Row],[Предел текучести, Н/мм²]]-SUMIF('Сводный отчет'!$B$7:$B$17,Таблица1[[#This Row],[Профиль / размер]],'Сводный отчет'!$F$7:$F$17))^2</f>
        <v>228.97970808116904</v>
      </c>
      <c r="G401" s="63">
        <v>636</v>
      </c>
      <c r="H401" s="64">
        <f>(Таблица1[[#This Row],[Временное сопротивление, Н/мм²]]-SUMIF('Сводный отчет'!$B$7:$B$17,Таблица1[[#This Row],[Профиль / размер]],'Сводный отчет'!$I$7:$I$17))^2</f>
        <v>223.77525612119788</v>
      </c>
      <c r="I401" s="65">
        <f>Таблица1[[#This Row],[Временное сопротивление, Н/мм²]]/Таблица1[[#This Row],[Предел текучести, Н/мм²]]</f>
        <v>1.1734317343173433</v>
      </c>
      <c r="J401" s="66">
        <f>(Таблица1[[#This Row],[σв/σт]]-SUMIF('Сводный отчет'!$B$7:$B$17,Таблица1[[#This Row],[Профиль / размер]],'Сводный отчет'!$L$7:$L$17))^2</f>
        <v>2.342857646871043E-5</v>
      </c>
      <c r="K401" s="63">
        <v>22.6</v>
      </c>
      <c r="L401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401" s="63">
        <v>8.4</v>
      </c>
      <c r="N40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401" s="67">
        <v>8.6999999999999993</v>
      </c>
      <c r="P40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401" s="69">
        <v>8.8999999999999996E-2</v>
      </c>
      <c r="R401" s="70">
        <f>(Таблица1[[#This Row],[fr]]-SUMIF('Сводный отчет'!$B$7:$B$17,Таблица1[[#This Row],[Профиль / размер]],'Сводный отчет'!$X$7:$X$17))^2</f>
        <v>4.4067886950676638E-5</v>
      </c>
    </row>
    <row r="402" spans="1:18" ht="11.25" customHeight="1" x14ac:dyDescent="0.25">
      <c r="A402" s="62" t="s">
        <v>342</v>
      </c>
      <c r="B402" s="62" t="str">
        <f>LEFT(Таблица1[[#This Row],[Номер плавки]],7)</f>
        <v>2050414</v>
      </c>
      <c r="C402" s="62" t="s">
        <v>8</v>
      </c>
      <c r="D402" s="62" t="s">
        <v>9</v>
      </c>
      <c r="E402" s="63">
        <v>540</v>
      </c>
      <c r="F402" s="64">
        <f>(Таблица1[[#This Row],[Предел текучести, Н/мм²]]-SUMIF('Сводный отчет'!$B$7:$B$17,Таблица1[[#This Row],[Профиль / размер]],'Сводный отчет'!$F$7:$F$17))^2</f>
        <v>293.5080099679617</v>
      </c>
      <c r="G402" s="63">
        <v>632</v>
      </c>
      <c r="H402" s="64">
        <f>(Таблица1[[#This Row],[Временное сопротивление, Н/мм²]]-SUMIF('Сводный отчет'!$B$7:$B$17,Таблица1[[#This Row],[Профиль / размер]],'Сводный отчет'!$I$7:$I$17))^2</f>
        <v>359.44821209604072</v>
      </c>
      <c r="I402" s="65">
        <f>Таблица1[[#This Row],[Временное сопротивление, Н/мм²]]/Таблица1[[#This Row],[Предел текучести, Н/мм²]]</f>
        <v>1.1703703703703703</v>
      </c>
      <c r="J402" s="66">
        <f>(Таблица1[[#This Row],[σв/σт]]-SUMIF('Сводный отчет'!$B$7:$B$17,Таблица1[[#This Row],[Профиль / размер]],'Сводный отчет'!$L$7:$L$17))^2</f>
        <v>3.1646400818519557E-6</v>
      </c>
      <c r="K402" s="63">
        <v>23.6</v>
      </c>
      <c r="L402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402" s="63">
        <v>7.9</v>
      </c>
      <c r="N40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0.12851548593804202</v>
      </c>
      <c r="O402" s="67">
        <v>8.1999999999999993</v>
      </c>
      <c r="P40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0.19930515450777525</v>
      </c>
      <c r="Q402" s="69">
        <v>9.8000000000000004E-2</v>
      </c>
      <c r="R402" s="70">
        <f>(Таблица1[[#This Row],[fr]]-SUMIF('Сводный отчет'!$B$7:$B$17,Таблица1[[#This Row],[Профиль / размер]],'Сводный отчет'!$X$7:$X$17))^2</f>
        <v>2.4455845298841574E-4</v>
      </c>
    </row>
    <row r="403" spans="1:18" ht="11.25" customHeight="1" x14ac:dyDescent="0.25">
      <c r="A403" s="62" t="s">
        <v>343</v>
      </c>
      <c r="B403" s="62" t="str">
        <f>LEFT(Таблица1[[#This Row],[Номер плавки]],7)</f>
        <v>2061681</v>
      </c>
      <c r="C403" s="62" t="s">
        <v>8</v>
      </c>
      <c r="D403" s="62" t="s">
        <v>9</v>
      </c>
      <c r="E403" s="63">
        <v>520</v>
      </c>
      <c r="F403" s="64">
        <f>(Таблица1[[#This Row],[Предел текучести, Н/мм²]]-SUMIF('Сводный отчет'!$B$7:$B$17,Таблица1[[#This Row],[Профиль / размер]],'Сводный отчет'!$F$7:$F$17))^2</f>
        <v>1378.791028835888</v>
      </c>
      <c r="G403" s="63">
        <v>611</v>
      </c>
      <c r="H403" s="64">
        <f>(Таблица1[[#This Row],[Временное сопротивление, Н/мм²]]-SUMIF('Сводный отчет'!$B$7:$B$17,Таблица1[[#This Row],[Профиль / размер]],'Сводный отчет'!$I$7:$I$17))^2</f>
        <v>1596.7312309639653</v>
      </c>
      <c r="I403" s="65">
        <f>Таблица1[[#This Row],[Временное сопротивление, Н/мм²]]/Таблица1[[#This Row],[Предел текучести, Н/мм²]]</f>
        <v>1.175</v>
      </c>
      <c r="J403" s="66">
        <f>(Таблица1[[#This Row],[σв/σт]]-SUMIF('Сводный отчет'!$B$7:$B$17,Таблица1[[#This Row],[Профиль / размер]],'Сводный отчет'!$L$7:$L$17))^2</f>
        <v>4.1069809938447469E-5</v>
      </c>
      <c r="K403" s="63">
        <v>21.6</v>
      </c>
      <c r="L403" s="64">
        <f>(Таблица1[[#This Row],[Относительное удлинение, %]]-SUMIF('Сводный отчет'!$B$7:$B$17,Таблица1[[#This Row],[Профиль / размер]],'Сводный отчет'!$O$7:$O$17))^2</f>
        <v>2.2089935898280362</v>
      </c>
      <c r="M403" s="63">
        <v>7.8</v>
      </c>
      <c r="N40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0.21021359914558571</v>
      </c>
      <c r="O403" s="67">
        <v>8.1</v>
      </c>
      <c r="P40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0.29859236624781638</v>
      </c>
      <c r="Q403" s="69">
        <v>8.5999999999999993E-2</v>
      </c>
      <c r="R403" s="70">
        <f>(Таблица1[[#This Row],[fr]]-SUMIF('Сводный отчет'!$B$7:$B$17,Таблица1[[#This Row],[Профиль / размер]],'Сводный отчет'!$X$7:$X$17))^2</f>
        <v>1.3237698271430334E-5</v>
      </c>
    </row>
    <row r="404" spans="1:18" ht="11.25" customHeight="1" x14ac:dyDescent="0.25">
      <c r="A404" s="62" t="s">
        <v>344</v>
      </c>
      <c r="B404" s="62" t="str">
        <f>LEFT(Таблица1[[#This Row],[Номер плавки]],7)</f>
        <v>2061681</v>
      </c>
      <c r="C404" s="62" t="s">
        <v>8</v>
      </c>
      <c r="D404" s="62" t="s">
        <v>9</v>
      </c>
      <c r="E404" s="63">
        <v>525</v>
      </c>
      <c r="F404" s="64">
        <f>(Таблица1[[#This Row],[Предел текучести, Н/мм²]]-SUMIF('Сводный отчет'!$B$7:$B$17,Таблица1[[#This Row],[Профиль / размер]],'Сводный отчет'!$F$7:$F$17))^2</f>
        <v>1032.4702741189064</v>
      </c>
      <c r="G404" s="63">
        <v>609</v>
      </c>
      <c r="H404" s="64">
        <f>(Таблица1[[#This Row],[Временное сопротивление, Н/мм²]]-SUMIF('Сводный отчет'!$B$7:$B$17,Таблица1[[#This Row],[Профиль / размер]],'Сводный отчет'!$I$7:$I$17))^2</f>
        <v>1760.5677089513867</v>
      </c>
      <c r="I404" s="65">
        <f>Таблица1[[#This Row],[Временное сопротивление, Н/мм²]]/Таблица1[[#This Row],[Предел текучести, Н/мм²]]</f>
        <v>1.1599999999999999</v>
      </c>
      <c r="J404" s="66">
        <f>(Таблица1[[#This Row],[σв/σт]]-SUMIF('Сводный отчет'!$B$7:$B$17,Таблица1[[#This Row],[Профиль / размер]],'Сводный отчет'!$L$7:$L$17))^2</f>
        <v>7.3812615158637209E-5</v>
      </c>
      <c r="K404" s="63">
        <v>22.8</v>
      </c>
      <c r="L404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404" s="63">
        <v>8.1</v>
      </c>
      <c r="N40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2.5119259522955843E-2</v>
      </c>
      <c r="O404" s="67">
        <v>8.4</v>
      </c>
      <c r="P40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6.0730731027691658E-2</v>
      </c>
      <c r="Q404" s="69">
        <v>9.7000000000000003E-2</v>
      </c>
      <c r="R404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405" spans="1:18" ht="11.25" customHeight="1" x14ac:dyDescent="0.25">
      <c r="A405" s="62" t="s">
        <v>345</v>
      </c>
      <c r="B405" s="62" t="str">
        <f>LEFT(Таблица1[[#This Row],[Номер плавки]],7)</f>
        <v>2061683</v>
      </c>
      <c r="C405" s="62" t="s">
        <v>8</v>
      </c>
      <c r="D405" s="62" t="s">
        <v>9</v>
      </c>
      <c r="E405" s="63">
        <v>539</v>
      </c>
      <c r="F405" s="64">
        <f>(Таблица1[[#This Row],[Предел текучести, Н/мм²]]-SUMIF('Сводный отчет'!$B$7:$B$17,Таблица1[[#This Row],[Профиль / размер]],'Сводный отчет'!$F$7:$F$17))^2</f>
        <v>328.77216091135801</v>
      </c>
      <c r="G405" s="63">
        <v>636</v>
      </c>
      <c r="H405" s="64">
        <f>(Таблица1[[#This Row],[Временное сопротивление, Н/мм²]]-SUMIF('Сводный отчет'!$B$7:$B$17,Таблица1[[#This Row],[Профиль / размер]],'Сводный отчет'!$I$7:$I$17))^2</f>
        <v>223.77525612119788</v>
      </c>
      <c r="I405" s="65">
        <f>Таблица1[[#This Row],[Временное сопротивление, Н/мм²]]/Таблица1[[#This Row],[Предел текучести, Н/мм²]]</f>
        <v>1.1799628942486085</v>
      </c>
      <c r="J405" s="66">
        <f>(Таблица1[[#This Row],[σв/σт]]-SUMIF('Сводный отчет'!$B$7:$B$17,Таблица1[[#This Row],[Профиль / размер]],'Сводный отчет'!$L$7:$L$17))^2</f>
        <v>1.2931027100973903E-4</v>
      </c>
      <c r="K405" s="63">
        <v>24.4</v>
      </c>
      <c r="L405" s="64">
        <f>(Таблица1[[#This Row],[Относительное удлинение, %]]-SUMIF('Сводный отчет'!$B$7:$B$17,Таблица1[[#This Row],[Профиль / размер]],'Сводный отчет'!$O$7:$O$17))^2</f>
        <v>1.7258908644612911</v>
      </c>
      <c r="M405" s="63">
        <v>7.2</v>
      </c>
      <c r="N40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1.1204022783908447</v>
      </c>
      <c r="O405" s="67">
        <v>7.5</v>
      </c>
      <c r="P40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405" s="69">
        <v>9.2999999999999999E-2</v>
      </c>
      <c r="R405" s="70">
        <f>(Таблица1[[#This Row],[fr]]-SUMIF('Сводный отчет'!$B$7:$B$17,Таблица1[[#This Row],[Профиль / размер]],'Сводный отчет'!$X$7:$X$17))^2</f>
        <v>1.1317480518967177E-4</v>
      </c>
    </row>
    <row r="406" spans="1:18" ht="11.25" customHeight="1" x14ac:dyDescent="0.25">
      <c r="A406" s="62" t="s">
        <v>345</v>
      </c>
      <c r="B406" s="62" t="str">
        <f>LEFT(Таблица1[[#This Row],[Номер плавки]],7)</f>
        <v>2061683</v>
      </c>
      <c r="C406" s="62" t="s">
        <v>8</v>
      </c>
      <c r="D406" s="62" t="s">
        <v>9</v>
      </c>
      <c r="E406" s="63">
        <v>550</v>
      </c>
      <c r="F406" s="64">
        <f>(Таблица1[[#This Row],[Предел текучести, Н/мм²]]-SUMIF('Сводный отчет'!$B$7:$B$17,Таблица1[[#This Row],[Профиль / размер]],'Сводный отчет'!$F$7:$F$17))^2</f>
        <v>50.866500533998504</v>
      </c>
      <c r="G406" s="63">
        <v>637</v>
      </c>
      <c r="H406" s="64">
        <f>(Таблица1[[#This Row],[Временное сопротивление, Н/мм²]]-SUMIF('Сводный отчет'!$B$7:$B$17,Таблица1[[#This Row],[Профиль / размер]],'Сводный отчет'!$I$7:$I$17))^2</f>
        <v>194.85701712748718</v>
      </c>
      <c r="I406" s="65">
        <f>Таблица1[[#This Row],[Временное сопротивление, Н/мм²]]/Таблица1[[#This Row],[Предел текучести, Н/мм²]]</f>
        <v>1.1581818181818182</v>
      </c>
      <c r="J406" s="66">
        <f>(Таблица1[[#This Row],[σв/σт]]-SUMIF('Сводный отчет'!$B$7:$B$17,Таблица1[[#This Row],[Профиль / размер]],'Сводный отчет'!$L$7:$L$17))^2</f>
        <v>1.0835995243050406E-4</v>
      </c>
      <c r="K406" s="63">
        <v>23.4</v>
      </c>
      <c r="L406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406" s="63">
        <v>7.8</v>
      </c>
      <c r="N40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0.21021359914558571</v>
      </c>
      <c r="O406" s="67">
        <v>8.1</v>
      </c>
      <c r="P40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0.29859236624781638</v>
      </c>
      <c r="Q406" s="69">
        <v>9.5000000000000001E-2</v>
      </c>
      <c r="R406" s="70">
        <f>(Таблица1[[#This Row],[fr]]-SUMIF('Сводный отчет'!$B$7:$B$17,Таблица1[[#This Row],[Профиль / размер]],'Сводный отчет'!$X$7:$X$17))^2</f>
        <v>1.5972826430916934E-4</v>
      </c>
    </row>
    <row r="407" spans="1:18" ht="11.25" customHeight="1" x14ac:dyDescent="0.25">
      <c r="A407" s="62" t="s">
        <v>346</v>
      </c>
      <c r="B407" s="62" t="str">
        <f>LEFT(Таблица1[[#This Row],[Номер плавки]],7)</f>
        <v>2061683</v>
      </c>
      <c r="C407" s="62" t="s">
        <v>8</v>
      </c>
      <c r="D407" s="62" t="s">
        <v>9</v>
      </c>
      <c r="E407" s="63">
        <v>545</v>
      </c>
      <c r="F407" s="64">
        <f>(Таблица1[[#This Row],[Предел текучести, Н/мм²]]-SUMIF('Сводный отчет'!$B$7:$B$17,Таблица1[[#This Row],[Профиль / размер]],'Сводный отчет'!$F$7:$F$17))^2</f>
        <v>147.18725525098009</v>
      </c>
      <c r="G407" s="63">
        <v>637</v>
      </c>
      <c r="H407" s="64">
        <f>(Таблица1[[#This Row],[Временное сопротивление, Н/мм²]]-SUMIF('Сводный отчет'!$B$7:$B$17,Таблица1[[#This Row],[Профиль / размер]],'Сводный отчет'!$I$7:$I$17))^2</f>
        <v>194.85701712748718</v>
      </c>
      <c r="I407" s="65">
        <f>Таблица1[[#This Row],[Временное сопротивление, Н/мм²]]/Таблица1[[#This Row],[Предел текучести, Н/мм²]]</f>
        <v>1.1688073394495413</v>
      </c>
      <c r="J407" s="66">
        <f>(Таблица1[[#This Row],[σв/σт]]-SUMIF('Сводный отчет'!$B$7:$B$17,Таблица1[[#This Row],[Профиль / размер]],'Сводный отчет'!$L$7:$L$17))^2</f>
        <v>4.6618254668328202E-8</v>
      </c>
      <c r="K407" s="63">
        <v>25</v>
      </c>
      <c r="L407" s="64">
        <f>(Таблица1[[#This Row],[Относительное удлинение, %]]-SUMIF('Сводный отчет'!$B$7:$B$17,Таблица1[[#This Row],[Профиль / размер]],'Сводный отчет'!$O$7:$O$17))^2</f>
        <v>3.6623688518827064</v>
      </c>
      <c r="M407" s="63">
        <v>8.3000000000000007</v>
      </c>
      <c r="N40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1.7230331078692453E-3</v>
      </c>
      <c r="O407" s="67">
        <v>8.6</v>
      </c>
      <c r="P40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2.1563075476090966E-3</v>
      </c>
      <c r="Q407" s="69">
        <v>6.9000000000000006E-2</v>
      </c>
      <c r="R407" s="70">
        <f>(Таблица1[[#This Row],[fr]]-SUMIF('Сводный отчет'!$B$7:$B$17,Таблица1[[#This Row],[Профиль / размер]],'Сводный отчет'!$X$7:$X$17))^2</f>
        <v>1.7853329575570113E-4</v>
      </c>
    </row>
    <row r="408" spans="1:18" ht="11.25" customHeight="1" x14ac:dyDescent="0.25">
      <c r="A408" s="62" t="s">
        <v>347</v>
      </c>
      <c r="B408" s="62" t="str">
        <f>LEFT(Таблица1[[#This Row],[Номер плавки]],7)</f>
        <v>2061685</v>
      </c>
      <c r="C408" s="62" t="s">
        <v>8</v>
      </c>
      <c r="D408" s="62" t="s">
        <v>9</v>
      </c>
      <c r="E408" s="63">
        <v>523</v>
      </c>
      <c r="F408" s="64">
        <f>(Таблица1[[#This Row],[Предел текучести, Н/мм²]]-SUMIF('Сводный отчет'!$B$7:$B$17,Таблица1[[#This Row],[Профиль / размер]],'Сводный отчет'!$F$7:$F$17))^2</f>
        <v>1164.9985760056991</v>
      </c>
      <c r="G408" s="63">
        <v>620</v>
      </c>
      <c r="H408" s="64">
        <f>(Таблица1[[#This Row],[Временное сопротивление, Н/мм²]]-SUMIF('Сводный отчет'!$B$7:$B$17,Таблица1[[#This Row],[Профиль / размер]],'Сводный отчет'!$I$7:$I$17))^2</f>
        <v>958.46708002056914</v>
      </c>
      <c r="I408" s="65">
        <f>Таблица1[[#This Row],[Временное сопротивление, Н/мм²]]/Таблица1[[#This Row],[Предел текучести, Н/мм²]]</f>
        <v>1.1854684512428297</v>
      </c>
      <c r="J408" s="66">
        <f>(Таблица1[[#This Row],[σв/σт]]-SUMIF('Сводный отчет'!$B$7:$B$17,Таблица1[[#This Row],[Профиль / размер]],'Сводный отчет'!$L$7:$L$17))^2</f>
        <v>2.8483395267099511E-4</v>
      </c>
      <c r="K408" s="63">
        <v>23.6</v>
      </c>
      <c r="L408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408" s="63">
        <v>7.6</v>
      </c>
      <c r="N40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408" s="67">
        <v>7.9</v>
      </c>
      <c r="P40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408" s="69">
        <v>9.4E-2</v>
      </c>
      <c r="R408" s="70">
        <f>(Таблица1[[#This Row],[fr]]-SUMIF('Сводный отчет'!$B$7:$B$17,Таблица1[[#This Row],[Профиль / размер]],'Сводный отчет'!$X$7:$X$17))^2</f>
        <v>1.3545153474942055E-4</v>
      </c>
    </row>
    <row r="409" spans="1:18" ht="11.25" customHeight="1" x14ac:dyDescent="0.25">
      <c r="A409" s="62" t="s">
        <v>348</v>
      </c>
      <c r="B409" s="62" t="str">
        <f>LEFT(Таблица1[[#This Row],[Номер плавки]],7)</f>
        <v>2061685</v>
      </c>
      <c r="C409" s="62" t="s">
        <v>8</v>
      </c>
      <c r="D409" s="62" t="s">
        <v>9</v>
      </c>
      <c r="E409" s="63">
        <v>524</v>
      </c>
      <c r="F409" s="64">
        <f>(Таблица1[[#This Row],[Предел текучести, Н/мм²]]-SUMIF('Сводный отчет'!$B$7:$B$17,Таблица1[[#This Row],[Профиль / размер]],'Сводный отчет'!$F$7:$F$17))^2</f>
        <v>1097.7344250623028</v>
      </c>
      <c r="G409" s="63">
        <v>610</v>
      </c>
      <c r="H409" s="64">
        <f>(Таблица1[[#This Row],[Временное сопротивление, Н/мм²]]-SUMIF('Сводный отчет'!$B$7:$B$17,Таблица1[[#This Row],[Профиль / размер]],'Сводный отчет'!$I$7:$I$17))^2</f>
        <v>1677.649469957676</v>
      </c>
      <c r="I409" s="65">
        <f>Таблица1[[#This Row],[Временное сопротивление, Н/мм²]]/Таблица1[[#This Row],[Предел текучести, Н/мм²]]</f>
        <v>1.1641221374045803</v>
      </c>
      <c r="J409" s="66">
        <f>(Таблица1[[#This Row],[σв/σт]]-SUMIF('Сводный отчет'!$B$7:$B$17,Таблица1[[#This Row],[Профиль / размер]],'Сводный отчет'!$L$7:$L$17))^2</f>
        <v>1.9974548063569848E-5</v>
      </c>
      <c r="K409" s="63">
        <v>23.2</v>
      </c>
      <c r="L409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409" s="63">
        <v>8.1999999999999993</v>
      </c>
      <c r="N40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409" s="67">
        <v>8.5</v>
      </c>
      <c r="P40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409" s="69">
        <v>6.7000000000000004E-2</v>
      </c>
      <c r="R409" s="70">
        <f>(Таблица1[[#This Row],[fr]]-SUMIF('Сводный отчет'!$B$7:$B$17,Таблица1[[#This Row],[Профиль / размер]],'Сводный отчет'!$X$7:$X$17))^2</f>
        <v>2.3597983663620361E-4</v>
      </c>
    </row>
    <row r="410" spans="1:18" ht="11.25" customHeight="1" x14ac:dyDescent="0.25">
      <c r="A410" s="62" t="s">
        <v>349</v>
      </c>
      <c r="B410" s="62" t="str">
        <f>LEFT(Таблица1[[#This Row],[Номер плавки]],7)</f>
        <v>2061686</v>
      </c>
      <c r="C410" s="62" t="s">
        <v>8</v>
      </c>
      <c r="D410" s="62" t="s">
        <v>9</v>
      </c>
      <c r="E410" s="63">
        <v>559</v>
      </c>
      <c r="F410" s="64">
        <f>(Таблица1[[#This Row],[Предел текучести, Н/мм²]]-SUMIF('Сводный отчет'!$B$7:$B$17,Таблица1[[#This Row],[Профиль / размер]],'Сводный отчет'!$F$7:$F$17))^2</f>
        <v>3.489142043431658</v>
      </c>
      <c r="G410" s="63">
        <v>649</v>
      </c>
      <c r="H410" s="64">
        <f>(Таблица1[[#This Row],[Временное сопротивление, Н/мм²]]-SUMIF('Сводный отчет'!$B$7:$B$17,Таблица1[[#This Row],[Профиль / размер]],'Сводный отчет'!$I$7:$I$17))^2</f>
        <v>3.8381492029587632</v>
      </c>
      <c r="I410" s="65">
        <f>Таблица1[[#This Row],[Временное сопротивление, Н/мм²]]/Таблица1[[#This Row],[Предел текучести, Н/мм²]]</f>
        <v>1.1610017889087656</v>
      </c>
      <c r="J410" s="66">
        <f>(Таблица1[[#This Row],[σв/σт]]-SUMIF('Сводный отчет'!$B$7:$B$17,Таблица1[[#This Row],[Профиль / размер]],'Сводный отчет'!$L$7:$L$17))^2</f>
        <v>5.7602603937447133E-5</v>
      </c>
      <c r="K410" s="63">
        <v>24.2</v>
      </c>
      <c r="L410" s="64">
        <f>(Таблица1[[#This Row],[Относительное удлинение, %]]-SUMIF('Сводный отчет'!$B$7:$B$17,Таблица1[[#This Row],[Профиль / размер]],'Сводный отчет'!$O$7:$O$17))^2</f>
        <v>1.2403982019874893</v>
      </c>
      <c r="M410" s="63">
        <v>8.4</v>
      </c>
      <c r="N41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410" s="67">
        <v>8.6999999999999993</v>
      </c>
      <c r="P41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410" s="69">
        <v>7.2999999999999995E-2</v>
      </c>
      <c r="R410" s="70">
        <f>(Таблица1[[#This Row],[fr]]-SUMIF('Сводный отчет'!$B$7:$B$17,Таблица1[[#This Row],[Профиль / размер]],'Сводный отчет'!$X$7:$X$17))^2</f>
        <v>8.7640213994696456E-5</v>
      </c>
    </row>
    <row r="411" spans="1:18" ht="11.25" customHeight="1" x14ac:dyDescent="0.25">
      <c r="A411" s="62" t="s">
        <v>350</v>
      </c>
      <c r="B411" s="62" t="str">
        <f>LEFT(Таблица1[[#This Row],[Номер плавки]],7)</f>
        <v>2061686</v>
      </c>
      <c r="C411" s="62" t="s">
        <v>8</v>
      </c>
      <c r="D411" s="62" t="s">
        <v>9</v>
      </c>
      <c r="E411" s="63">
        <v>567</v>
      </c>
      <c r="F411" s="64">
        <f>(Таблица1[[#This Row],[Предел текучести, Н/мм²]]-SUMIF('Сводный отчет'!$B$7:$B$17,Таблица1[[#This Row],[Профиль / размер]],'Сводный отчет'!$F$7:$F$17))^2</f>
        <v>97.375934496261124</v>
      </c>
      <c r="G411" s="63">
        <v>665</v>
      </c>
      <c r="H411" s="64">
        <f>(Таблица1[[#This Row],[Временное сопротивление, Н/мм²]]-SUMIF('Сводный отчет'!$B$7:$B$17,Таблица1[[#This Row],[Профиль / размер]],'Сводный отчет'!$I$7:$I$17))^2</f>
        <v>197.14632530358753</v>
      </c>
      <c r="I411" s="65">
        <f>Таблица1[[#This Row],[Временное сопротивление, Н/мм²]]/Таблица1[[#This Row],[Предел текучести, Н/мм²]]</f>
        <v>1.1728395061728396</v>
      </c>
      <c r="J411" s="66">
        <f>(Таблица1[[#This Row],[σв/σт]]-SUMIF('Сводный отчет'!$B$7:$B$17,Таблица1[[#This Row],[Профиль / размер]],'Сводный отчет'!$L$7:$L$17))^2</f>
        <v>1.8046178012381392E-5</v>
      </c>
      <c r="K411" s="63">
        <v>23</v>
      </c>
      <c r="L411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411" s="63">
        <v>7.7</v>
      </c>
      <c r="N41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0.31191171235312865</v>
      </c>
      <c r="O411" s="67">
        <v>8</v>
      </c>
      <c r="P41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0.41787957798785735</v>
      </c>
      <c r="Q411" s="69">
        <v>7.8E-2</v>
      </c>
      <c r="R411" s="70">
        <f>(Таблица1[[#This Row],[fr]]-SUMIF('Сводный отчет'!$B$7:$B$17,Таблица1[[#This Row],[Профиль / размер]],'Сводный отчет'!$X$7:$X$17))^2</f>
        <v>1.902386179344022E-5</v>
      </c>
    </row>
    <row r="412" spans="1:18" ht="11.25" customHeight="1" x14ac:dyDescent="0.25">
      <c r="A412" s="62" t="s">
        <v>351</v>
      </c>
      <c r="B412" s="62" t="str">
        <f>LEFT(Таблица1[[#This Row],[Номер плавки]],7)</f>
        <v>2061687</v>
      </c>
      <c r="C412" s="62" t="s">
        <v>8</v>
      </c>
      <c r="D412" s="62" t="s">
        <v>9</v>
      </c>
      <c r="E412" s="63">
        <v>575</v>
      </c>
      <c r="F412" s="64">
        <f>(Таблица1[[#This Row],[Предел текучести, Н/мм²]]-SUMIF('Сводный отчет'!$B$7:$B$17,Таблица1[[#This Row],[Профиль / размер]],'Сводный отчет'!$F$7:$F$17))^2</f>
        <v>319.26272694909062</v>
      </c>
      <c r="G412" s="63">
        <v>669</v>
      </c>
      <c r="H412" s="64">
        <f>(Таблица1[[#This Row],[Временное сопротивление, Н/мм²]]-SUMIF('Сводный отчет'!$B$7:$B$17,Таблица1[[#This Row],[Профиль / размер]],'Сводный отчет'!$I$7:$I$17))^2</f>
        <v>325.47336932874475</v>
      </c>
      <c r="I412" s="65">
        <f>Таблица1[[#This Row],[Временное сопротивление, Н/мм²]]/Таблица1[[#This Row],[Предел текучести, Н/мм²]]</f>
        <v>1.1634782608695653</v>
      </c>
      <c r="J412" s="66">
        <f>(Таблица1[[#This Row],[σв/σт]]-SUMIF('Сводный отчет'!$B$7:$B$17,Таблица1[[#This Row],[Профиль / размер]],'Сводный отчет'!$L$7:$L$17))^2</f>
        <v>2.6144466248093437E-5</v>
      </c>
      <c r="K412" s="63">
        <v>23.2</v>
      </c>
      <c r="L412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412" s="63">
        <v>8.6999999999999993</v>
      </c>
      <c r="N41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0.19493058027769547</v>
      </c>
      <c r="O412" s="67">
        <v>9</v>
      </c>
      <c r="P41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0.12500746058744353</v>
      </c>
      <c r="Q412" s="69">
        <v>8.4000000000000005E-2</v>
      </c>
      <c r="R412" s="70">
        <f>(Таблица1[[#This Row],[fr]]-SUMIF('Сводный отчет'!$B$7:$B$17,Таблица1[[#This Row],[Профиль / размер]],'Сводный отчет'!$X$7:$X$17))^2</f>
        <v>2.6842391519328601E-6</v>
      </c>
    </row>
    <row r="413" spans="1:18" ht="11.25" customHeight="1" x14ac:dyDescent="0.25">
      <c r="A413" s="62" t="s">
        <v>352</v>
      </c>
      <c r="B413" s="62" t="str">
        <f>LEFT(Таблица1[[#This Row],[Номер плавки]],7)</f>
        <v>2061687</v>
      </c>
      <c r="C413" s="62" t="s">
        <v>8</v>
      </c>
      <c r="D413" s="62" t="s">
        <v>9</v>
      </c>
      <c r="E413" s="63">
        <v>525</v>
      </c>
      <c r="F413" s="64">
        <f>(Таблица1[[#This Row],[Предел текучести, Н/мм²]]-SUMIF('Сводный отчет'!$B$7:$B$17,Таблица1[[#This Row],[Профиль / размер]],'Сводный отчет'!$F$7:$F$17))^2</f>
        <v>1032.4702741189064</v>
      </c>
      <c r="G413" s="63">
        <v>623</v>
      </c>
      <c r="H413" s="64">
        <f>(Таблица1[[#This Row],[Временное сопротивление, Н/мм²]]-SUMIF('Сводный отчет'!$B$7:$B$17,Таблица1[[#This Row],[Профиль / размер]],'Сводный отчет'!$I$7:$I$17))^2</f>
        <v>781.71236303943704</v>
      </c>
      <c r="I413" s="65">
        <f>Таблица1[[#This Row],[Временное сопротивление, Н/мм²]]/Таблица1[[#This Row],[Предел текучести, Н/мм²]]</f>
        <v>1.1866666666666668</v>
      </c>
      <c r="J413" s="66">
        <f>(Таблица1[[#This Row],[σв/σт]]-SUMIF('Сводный отчет'!$B$7:$B$17,Таблица1[[#This Row],[Профиль / размер]],'Сводный отчет'!$L$7:$L$17))^2</f>
        <v>3.2671429476719218E-4</v>
      </c>
      <c r="K413" s="63">
        <v>25.4</v>
      </c>
      <c r="L413" s="64">
        <f>(Таблица1[[#This Row],[Относительное удлинение, %]]-SUMIF('Сводный отчет'!$B$7:$B$17,Таблица1[[#This Row],[Профиль / размер]],'Сводный отчет'!$O$7:$O$17))^2</f>
        <v>5.3533541768303072</v>
      </c>
      <c r="M413" s="63">
        <v>9.3000000000000007</v>
      </c>
      <c r="N41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1.0847419010324379</v>
      </c>
      <c r="O413" s="67">
        <v>9.6</v>
      </c>
      <c r="P41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0.90928419014719453</v>
      </c>
      <c r="Q413" s="69">
        <v>9.6000000000000002E-2</v>
      </c>
      <c r="R413" s="70">
        <f>(Таблица1[[#This Row],[fr]]-SUMIF('Сводный отчет'!$B$7:$B$17,Таблица1[[#This Row],[Профиль / размер]],'Сводный отчет'!$X$7:$X$17))^2</f>
        <v>1.8600499386891816E-4</v>
      </c>
    </row>
    <row r="414" spans="1:18" ht="11.25" customHeight="1" x14ac:dyDescent="0.25">
      <c r="A414" s="62" t="s">
        <v>353</v>
      </c>
      <c r="B414" s="62" t="str">
        <f>LEFT(Таблица1[[#This Row],[Номер плавки]],7)</f>
        <v>2061687</v>
      </c>
      <c r="C414" s="62" t="s">
        <v>8</v>
      </c>
      <c r="D414" s="62" t="s">
        <v>9</v>
      </c>
      <c r="E414" s="63">
        <v>534</v>
      </c>
      <c r="F414" s="64">
        <f>(Таблица1[[#This Row],[Предел текучести, Н/мм²]]-SUMIF('Сводный отчет'!$B$7:$B$17,Таблица1[[#This Row],[Профиль / размер]],'Сводный отчет'!$F$7:$F$17))^2</f>
        <v>535.0929156283396</v>
      </c>
      <c r="G414" s="63">
        <v>631</v>
      </c>
      <c r="H414" s="64">
        <f>(Таблица1[[#This Row],[Временное сопротивление, Н/мм²]]-SUMIF('Сводный отчет'!$B$7:$B$17,Таблица1[[#This Row],[Профиль / размер]],'Сводный отчет'!$I$7:$I$17))^2</f>
        <v>398.36645108975142</v>
      </c>
      <c r="I414" s="65">
        <f>Таблица1[[#This Row],[Временное сопротивление, Н/мм²]]/Таблица1[[#This Row],[Предел текучести, Н/мм²]]</f>
        <v>1.1816479400749065</v>
      </c>
      <c r="J414" s="66">
        <f>(Таблица1[[#This Row],[σв/σт]]-SUMIF('Сводный отчет'!$B$7:$B$17,Таблица1[[#This Row],[Профиль / размер]],'Сводный отчет'!$L$7:$L$17))^2</f>
        <v>1.7047253783571487E-4</v>
      </c>
      <c r="K414" s="63">
        <v>25</v>
      </c>
      <c r="L414" s="64">
        <f>(Таблица1[[#This Row],[Относительное удлинение, %]]-SUMIF('Сводный отчет'!$B$7:$B$17,Таблица1[[#This Row],[Профиль / размер]],'Сводный отчет'!$O$7:$O$17))^2</f>
        <v>3.6623688518827064</v>
      </c>
      <c r="M414" s="63">
        <v>7.9</v>
      </c>
      <c r="N41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0.12851548593804202</v>
      </c>
      <c r="O414" s="67">
        <v>8.1999999999999993</v>
      </c>
      <c r="P41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0.19930515450777525</v>
      </c>
      <c r="Q414" s="69">
        <v>6.8000000000000005E-2</v>
      </c>
      <c r="R414" s="70">
        <f>(Таблица1[[#This Row],[fr]]-SUMIF('Сводный отчет'!$B$7:$B$17,Таблица1[[#This Row],[Профиль / размер]],'Сводный отчет'!$X$7:$X$17))^2</f>
        <v>2.0625656619595239E-4</v>
      </c>
    </row>
    <row r="415" spans="1:18" ht="11.25" customHeight="1" x14ac:dyDescent="0.25">
      <c r="A415" s="62" t="s">
        <v>354</v>
      </c>
      <c r="B415" s="62" t="str">
        <f>LEFT(Таблица1[[#This Row],[Номер плавки]],7)</f>
        <v>2061689</v>
      </c>
      <c r="C415" s="62" t="s">
        <v>8</v>
      </c>
      <c r="D415" s="62" t="s">
        <v>9</v>
      </c>
      <c r="E415" s="63">
        <v>561</v>
      </c>
      <c r="F415" s="64">
        <f>(Таблица1[[#This Row],[Предел текучести, Н/мм²]]-SUMIF('Сводный отчет'!$B$7:$B$17,Таблица1[[#This Row],[Профиль / размер]],'Сводный отчет'!$F$7:$F$17))^2</f>
        <v>14.960840156639025</v>
      </c>
      <c r="G415" s="63">
        <v>653</v>
      </c>
      <c r="H415" s="64">
        <f>(Таблица1[[#This Row],[Временное сопротивление, Н/мм²]]-SUMIF('Сводный отчет'!$B$7:$B$17,Таблица1[[#This Row],[Профиль / размер]],'Сводный отчет'!$I$7:$I$17))^2</f>
        <v>4.1651932281159558</v>
      </c>
      <c r="I415" s="65">
        <f>Таблица1[[#This Row],[Временное сопротивление, Н/мм²]]/Таблица1[[#This Row],[Предел текучести, Н/мм²]]</f>
        <v>1.1639928698752229</v>
      </c>
      <c r="J415" s="66">
        <f>(Таблица1[[#This Row],[σв/σт]]-SUMIF('Сводный отчет'!$B$7:$B$17,Таблица1[[#This Row],[Профиль / размер]],'Сводный отчет'!$L$7:$L$17))^2</f>
        <v>2.1146726164489492E-5</v>
      </c>
      <c r="K415" s="63">
        <v>22.4</v>
      </c>
      <c r="L415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415" s="63">
        <v>8.8000000000000007</v>
      </c>
      <c r="N41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415" s="67">
        <v>9.1</v>
      </c>
      <c r="P41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415" s="69">
        <v>0.09</v>
      </c>
      <c r="R415" s="70">
        <f>(Таблица1[[#This Row],[fr]]-SUMIF('Сводный отчет'!$B$7:$B$17,Таблица1[[#This Row],[Профиль / размер]],'Сводный отчет'!$X$7:$X$17))^2</f>
        <v>5.8344616510425416E-5</v>
      </c>
    </row>
    <row r="416" spans="1:18" ht="11.25" customHeight="1" x14ac:dyDescent="0.25">
      <c r="A416" s="62" t="s">
        <v>355</v>
      </c>
      <c r="B416" s="62" t="str">
        <f>LEFT(Таблица1[[#This Row],[Номер плавки]],7)</f>
        <v>2061689</v>
      </c>
      <c r="C416" s="62" t="s">
        <v>8</v>
      </c>
      <c r="D416" s="62" t="s">
        <v>9</v>
      </c>
      <c r="E416" s="63">
        <v>543</v>
      </c>
      <c r="F416" s="64">
        <f>(Таблица1[[#This Row],[Предел текучести, Н/мм²]]-SUMIF('Сводный отчет'!$B$7:$B$17,Таблица1[[#This Row],[Профиль / размер]],'Сводный отчет'!$F$7:$F$17))^2</f>
        <v>199.71555713777272</v>
      </c>
      <c r="G416" s="63">
        <v>634</v>
      </c>
      <c r="H416" s="64">
        <f>(Таблица1[[#This Row],[Временное сопротивление, Н/мм²]]-SUMIF('Сводный отчет'!$B$7:$B$17,Таблица1[[#This Row],[Профиль / размер]],'Сводный отчет'!$I$7:$I$17))^2</f>
        <v>287.61173410861932</v>
      </c>
      <c r="I416" s="65">
        <f>Таблица1[[#This Row],[Временное сопротивление, Н/мм²]]/Таблица1[[#This Row],[Предел текучести, Н/мм²]]</f>
        <v>1.1675874769797421</v>
      </c>
      <c r="J416" s="66">
        <f>(Таблица1[[#This Row],[σв/σт]]-SUMIF('Сводный отчет'!$B$7:$B$17,Таблица1[[#This Row],[Профиль / размер]],'Сводный отчет'!$L$7:$L$17))^2</f>
        <v>1.0079153232631455E-6</v>
      </c>
      <c r="K416" s="63">
        <v>22.8</v>
      </c>
      <c r="L416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416" s="63">
        <v>8.1</v>
      </c>
      <c r="N41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2.5119259522955843E-2</v>
      </c>
      <c r="O416" s="67">
        <v>8.4</v>
      </c>
      <c r="P41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6.0730731027691658E-2</v>
      </c>
      <c r="Q416" s="69">
        <v>7.1999999999999995E-2</v>
      </c>
      <c r="R416" s="70">
        <f>(Таблица1[[#This Row],[fr]]-SUMIF('Сводный отчет'!$B$7:$B$17,Таблица1[[#This Row],[Профиль / размер]],'Сводный отчет'!$X$7:$X$17))^2</f>
        <v>1.073634844349477E-4</v>
      </c>
    </row>
    <row r="417" spans="1:18" ht="11.25" customHeight="1" x14ac:dyDescent="0.25">
      <c r="A417" s="62" t="s">
        <v>356</v>
      </c>
      <c r="B417" s="62" t="str">
        <f>LEFT(Таблица1[[#This Row],[Номер плавки]],7)</f>
        <v>2061689</v>
      </c>
      <c r="C417" s="62" t="s">
        <v>8</v>
      </c>
      <c r="D417" s="62" t="s">
        <v>9</v>
      </c>
      <c r="E417" s="63">
        <v>570</v>
      </c>
      <c r="F417" s="64">
        <f>(Таблица1[[#This Row],[Предел текучести, Н/мм²]]-SUMIF('Сводный отчет'!$B$7:$B$17,Таблица1[[#This Row],[Профиль / размер]],'Сводный отчет'!$F$7:$F$17))^2</f>
        <v>165.58348166607217</v>
      </c>
      <c r="G417" s="63">
        <v>659</v>
      </c>
      <c r="H417" s="64">
        <f>(Таблица1[[#This Row],[Временное сопротивление, Н/мм²]]-SUMIF('Сводный отчет'!$B$7:$B$17,Таблица1[[#This Row],[Профиль / размер]],'Сводный отчет'!$I$7:$I$17))^2</f>
        <v>64.655759265851742</v>
      </c>
      <c r="I417" s="65">
        <f>Таблица1[[#This Row],[Временное сопротивление, Н/мм²]]/Таблица1[[#This Row],[Предел текучести, Н/мм²]]</f>
        <v>1.156140350877193</v>
      </c>
      <c r="J417" s="66">
        <f>(Таблица1[[#This Row],[σв/σт]]-SUMIF('Сводный отчет'!$B$7:$B$17,Таблица1[[#This Row],[Профиль / размер]],'Сводный отчет'!$L$7:$L$17))^2</f>
        <v>1.5502929264834793E-4</v>
      </c>
      <c r="K417" s="63">
        <v>21.4</v>
      </c>
      <c r="L417" s="64">
        <f>(Таблица1[[#This Row],[Относительное удлинение, %]]-SUMIF('Сводный отчет'!$B$7:$B$17,Таблица1[[#This Row],[Профиль / размер]],'Сводный отчет'!$O$7:$O$17))^2</f>
        <v>2.8435009273542415</v>
      </c>
      <c r="M417" s="63">
        <v>6.9</v>
      </c>
      <c r="N41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1.845496618013474</v>
      </c>
      <c r="O417" s="67">
        <v>7.2</v>
      </c>
      <c r="P41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2.0921772719081879</v>
      </c>
      <c r="Q417" s="69">
        <v>9.6000000000000002E-2</v>
      </c>
      <c r="R417" s="70">
        <f>(Таблица1[[#This Row],[fr]]-SUMIF('Сводный отчет'!$B$7:$B$17,Таблица1[[#This Row],[Профиль / размер]],'Сводный отчет'!$X$7:$X$17))^2</f>
        <v>1.8600499386891816E-4</v>
      </c>
    </row>
    <row r="418" spans="1:18" ht="11.25" customHeight="1" x14ac:dyDescent="0.25">
      <c r="A418" s="62" t="s">
        <v>357</v>
      </c>
      <c r="B418" s="62" t="str">
        <f>LEFT(Таблица1[[#This Row],[Номер плавки]],7)</f>
        <v>2061691</v>
      </c>
      <c r="C418" s="62" t="s">
        <v>8</v>
      </c>
      <c r="D418" s="62" t="s">
        <v>9</v>
      </c>
      <c r="E418" s="63">
        <v>563</v>
      </c>
      <c r="F418" s="64">
        <f>(Таблица1[[#This Row],[Предел текучести, Н/мм²]]-SUMIF('Сводный отчет'!$B$7:$B$17,Таблица1[[#This Row],[Профиль / размер]],'Сводный отчет'!$F$7:$F$17))^2</f>
        <v>34.43253826984639</v>
      </c>
      <c r="G418" s="63">
        <v>652</v>
      </c>
      <c r="H418" s="64">
        <f>(Таблица1[[#This Row],[Временное сопротивление, Н/мм²]]-SUMIF('Сводный отчет'!$B$7:$B$17,Таблица1[[#This Row],[Профиль / размер]],'Сводный отчет'!$I$7:$I$17))^2</f>
        <v>1.0834322218266579</v>
      </c>
      <c r="I418" s="65">
        <f>Таблица1[[#This Row],[Временное сопротивление, Н/мм²]]/Таблица1[[#This Row],[Предел текучести, Н/мм²]]</f>
        <v>1.1580817051509769</v>
      </c>
      <c r="J418" s="66">
        <f>(Таблица1[[#This Row],[σв/σт]]-SUMIF('Сводный отчет'!$B$7:$B$17,Таблица1[[#This Row],[Профиль / размер]],'Сводный отчет'!$L$7:$L$17))^2</f>
        <v>1.1045424999486876E-4</v>
      </c>
      <c r="K418" s="63">
        <v>21.6</v>
      </c>
      <c r="L418" s="64">
        <f>(Таблица1[[#This Row],[Относительное удлинение, %]]-SUMIF('Сводный отчет'!$B$7:$B$17,Таблица1[[#This Row],[Профиль / размер]],'Сводный отчет'!$O$7:$O$17))^2</f>
        <v>2.2089935898280362</v>
      </c>
      <c r="M418" s="63">
        <v>8.8000000000000007</v>
      </c>
      <c r="N41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418" s="67">
        <v>9.1</v>
      </c>
      <c r="P41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418" s="69">
        <v>7.1999999999999995E-2</v>
      </c>
      <c r="R418" s="70">
        <f>(Таблица1[[#This Row],[fr]]-SUMIF('Сводный отчет'!$B$7:$B$17,Таблица1[[#This Row],[Профиль / размер]],'Сводный отчет'!$X$7:$X$17))^2</f>
        <v>1.073634844349477E-4</v>
      </c>
    </row>
    <row r="419" spans="1:18" ht="11.25" customHeight="1" x14ac:dyDescent="0.25">
      <c r="A419" s="62" t="s">
        <v>358</v>
      </c>
      <c r="B419" s="62" t="str">
        <f>LEFT(Таблица1[[#This Row],[Номер плавки]],7)</f>
        <v>2061691</v>
      </c>
      <c r="C419" s="62" t="s">
        <v>8</v>
      </c>
      <c r="D419" s="62" t="s">
        <v>9</v>
      </c>
      <c r="E419" s="63">
        <v>568</v>
      </c>
      <c r="F419" s="64">
        <f>(Таблица1[[#This Row],[Предел текучести, Н/мм²]]-SUMIF('Сводный отчет'!$B$7:$B$17,Таблица1[[#This Row],[Профиль / размер]],'Сводный отчет'!$F$7:$F$17))^2</f>
        <v>118.11178355286481</v>
      </c>
      <c r="G419" s="63">
        <v>660</v>
      </c>
      <c r="H419" s="64">
        <f>(Таблица1[[#This Row],[Временное сопротивление, Н/мм²]]-SUMIF('Сводный отчет'!$B$7:$B$17,Таблица1[[#This Row],[Профиль / размер]],'Сводный отчет'!$I$7:$I$17))^2</f>
        <v>81.73752027214104</v>
      </c>
      <c r="I419" s="65">
        <f>Таблица1[[#This Row],[Временное сопротивление, Н/мм²]]/Таблица1[[#This Row],[Предел текучести, Н/мм²]]</f>
        <v>1.1619718309859155</v>
      </c>
      <c r="J419" s="66">
        <f>(Таблица1[[#This Row],[σв/σт]]-SUMIF('Сводный отчет'!$B$7:$B$17,Таблица1[[#This Row],[Профиль / размер]],'Сводный отчет'!$L$7:$L$17))^2</f>
        <v>4.3819049280322216E-5</v>
      </c>
      <c r="K419" s="63">
        <v>23.6</v>
      </c>
      <c r="L419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419" s="63">
        <v>9.3000000000000007</v>
      </c>
      <c r="N41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1.0847419010324379</v>
      </c>
      <c r="O419" s="67">
        <v>9.6</v>
      </c>
      <c r="P41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0.90928419014719453</v>
      </c>
      <c r="Q419" s="69">
        <v>8.5000000000000006E-2</v>
      </c>
      <c r="R419" s="70">
        <f>(Таблица1[[#This Row],[fr]]-SUMIF('Сводный отчет'!$B$7:$B$17,Таблица1[[#This Row],[Профиль / размер]],'Сводный отчет'!$X$7:$X$17))^2</f>
        <v>6.960968711681646E-6</v>
      </c>
    </row>
    <row r="420" spans="1:18" ht="11.25" customHeight="1" x14ac:dyDescent="0.25">
      <c r="A420" s="62" t="s">
        <v>359</v>
      </c>
      <c r="B420" s="62" t="str">
        <f>LEFT(Таблица1[[#This Row],[Номер плавки]],7)</f>
        <v>2061711</v>
      </c>
      <c r="C420" s="62" t="s">
        <v>8</v>
      </c>
      <c r="D420" s="62" t="s">
        <v>154</v>
      </c>
      <c r="E420" s="63">
        <v>558</v>
      </c>
      <c r="F420" s="64">
        <f>(Таблица1[[#This Row],[Предел текучести, Н/мм²]]-SUMIF('Сводный отчет'!$B$7:$B$17,Таблица1[[#This Row],[Профиль / размер]],'Сводный отчет'!$F$7:$F$17))^2</f>
        <v>36.596510146063757</v>
      </c>
      <c r="G420" s="63">
        <v>646</v>
      </c>
      <c r="H420" s="64">
        <f>(Таблица1[[#This Row],[Временное сопротивление, Н/мм²]]-SUMIF('Сводный отчет'!$B$7:$B$17,Таблица1[[#This Row],[Профиль / размер]],'Сводный отчет'!$I$7:$I$17))^2</f>
        <v>4.2411528281540516</v>
      </c>
      <c r="I420" s="65">
        <f>Таблица1[[#This Row],[Временное сопротивление, Н/мм²]]/Таблица1[[#This Row],[Предел текучести, Н/мм²]]</f>
        <v>1.1577060931899641</v>
      </c>
      <c r="J420" s="66">
        <f>(Таблица1[[#This Row],[σв/σт]]-SUMIF('Сводный отчет'!$B$7:$B$17,Таблица1[[#This Row],[Профиль / размер]],'Сводный отчет'!$L$7:$L$17))^2</f>
        <v>8.244601842234113E-5</v>
      </c>
      <c r="K420" s="63">
        <v>22.7</v>
      </c>
      <c r="L420" s="64">
        <f>(Таблица1[[#This Row],[Относительное удлинение, %]]-SUMIF('Сводный отчет'!$B$7:$B$17,Таблица1[[#This Row],[Профиль / размер]],'Сводный отчет'!$O$7:$O$17))^2</f>
        <v>0.43090775414173815</v>
      </c>
      <c r="M420" s="63">
        <v>7</v>
      </c>
      <c r="N42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2.0798780119596221</v>
      </c>
      <c r="O420" s="67">
        <v>7.3</v>
      </c>
      <c r="P42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2.2440633271247918</v>
      </c>
      <c r="Q420" s="69">
        <v>9.1999999999999998E-2</v>
      </c>
      <c r="R420" s="70">
        <f>(Таблица1[[#This Row],[fr]]-SUMIF('Сводный отчет'!$B$7:$B$17,Таблица1[[#This Row],[Профиль / размер]],'Сводный отчет'!$X$7:$X$17))^2</f>
        <v>8.5920050975393791E-5</v>
      </c>
    </row>
    <row r="421" spans="1:18" ht="11.25" customHeight="1" x14ac:dyDescent="0.25">
      <c r="A421" s="62" t="s">
        <v>359</v>
      </c>
      <c r="B421" s="62" t="str">
        <f>LEFT(Таблица1[[#This Row],[Номер плавки]],7)</f>
        <v>2061711</v>
      </c>
      <c r="C421" s="62" t="s">
        <v>8</v>
      </c>
      <c r="D421" s="62" t="s">
        <v>154</v>
      </c>
      <c r="E421" s="63">
        <v>556</v>
      </c>
      <c r="F421" s="64">
        <f>(Таблица1[[#This Row],[Предел текучести, Н/мм²]]-SUMIF('Сводный отчет'!$B$7:$B$17,Таблица1[[#This Row],[Профиль / размер]],'Сводный отчет'!$F$7:$F$17))^2</f>
        <v>16.398490344083676</v>
      </c>
      <c r="G421" s="63">
        <v>644</v>
      </c>
      <c r="H421" s="64">
        <f>(Таблица1[[#This Row],[Временное сопротивление, Н/мм²]]-SUMIF('Сводный отчет'!$B$7:$B$17,Таблица1[[#This Row],[Профиль / размер]],'Сводный отчет'!$I$7:$I$17))^2</f>
        <v>3.5290657778634443E-3</v>
      </c>
      <c r="I421" s="65">
        <f>Таблица1[[#This Row],[Временное сопротивление, Н/мм²]]/Таблица1[[#This Row],[Предел текучести, Н/мм²]]</f>
        <v>1.1582733812949639</v>
      </c>
      <c r="J421" s="66">
        <f>(Таблица1[[#This Row],[σв/σт]]-SUMIF('Сводный отчет'!$B$7:$B$17,Таблица1[[#This Row],[Профиль / размер]],'Сводный отчет'!$L$7:$L$17))^2</f>
        <v>7.246590606934491E-5</v>
      </c>
      <c r="K421" s="63">
        <v>23</v>
      </c>
      <c r="L421" s="64">
        <f>(Таблица1[[#This Row],[Относительное удлинение, %]]-SUMIF('Сводный отчет'!$B$7:$B$17,Таблица1[[#This Row],[Профиль / размер]],'Сводный отчет'!$O$7:$O$17))^2</f>
        <v>0.91476914028034761</v>
      </c>
      <c r="M421" s="63">
        <v>9.1</v>
      </c>
      <c r="N42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0.43272949710812159</v>
      </c>
      <c r="O421" s="67">
        <v>9.4</v>
      </c>
      <c r="P42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0.36238015880796065</v>
      </c>
      <c r="Q421" s="69">
        <v>9.8000000000000004E-2</v>
      </c>
      <c r="R421" s="70">
        <f>(Таблица1[[#This Row],[fr]]-SUMIF('Сводный отчет'!$B$7:$B$17,Таблица1[[#This Row],[Профиль / размер]],'Сводный отчет'!$X$7:$X$17))^2</f>
        <v>2.3315173414371028E-4</v>
      </c>
    </row>
    <row r="422" spans="1:18" ht="11.25" customHeight="1" x14ac:dyDescent="0.25">
      <c r="A422" s="62" t="s">
        <v>360</v>
      </c>
      <c r="B422" s="62" t="str">
        <f>LEFT(Таблица1[[#This Row],[Номер плавки]],7)</f>
        <v>2061711</v>
      </c>
      <c r="C422" s="62" t="s">
        <v>8</v>
      </c>
      <c r="D422" s="62" t="s">
        <v>154</v>
      </c>
      <c r="E422" s="63">
        <v>558</v>
      </c>
      <c r="F422" s="64">
        <f>(Таблица1[[#This Row],[Предел текучести, Н/мм²]]-SUMIF('Сводный отчет'!$B$7:$B$17,Таблица1[[#This Row],[Профиль / размер]],'Сводный отчет'!$F$7:$F$17))^2</f>
        <v>36.596510146063757</v>
      </c>
      <c r="G422" s="63">
        <v>646</v>
      </c>
      <c r="H422" s="64">
        <f>(Таблица1[[#This Row],[Временное сопротивление, Н/мм²]]-SUMIF('Сводный отчет'!$B$7:$B$17,Таблица1[[#This Row],[Профиль / размер]],'Сводный отчет'!$I$7:$I$17))^2</f>
        <v>4.2411528281540516</v>
      </c>
      <c r="I422" s="65">
        <f>Таблица1[[#This Row],[Временное сопротивление, Н/мм²]]/Таблица1[[#This Row],[Предел текучести, Н/мм²]]</f>
        <v>1.1577060931899641</v>
      </c>
      <c r="J422" s="66">
        <f>(Таблица1[[#This Row],[σв/σт]]-SUMIF('Сводный отчет'!$B$7:$B$17,Таблица1[[#This Row],[Профиль / размер]],'Сводный отчет'!$L$7:$L$17))^2</f>
        <v>8.244601842234113E-5</v>
      </c>
      <c r="K422" s="63">
        <v>21.2</v>
      </c>
      <c r="L422" s="64">
        <f>(Таблица1[[#This Row],[Относительное удлинение, %]]-SUMIF('Сводный отчет'!$B$7:$B$17,Таблица1[[#This Row],[Профиль / размер]],'Сводный отчет'!$O$7:$O$17))^2</f>
        <v>0.71160082344869779</v>
      </c>
      <c r="M422" s="63">
        <v>7.4</v>
      </c>
      <c r="N42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1.0861354377021926</v>
      </c>
      <c r="O422" s="67">
        <v>7.7</v>
      </c>
      <c r="P42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1.2056474855406325</v>
      </c>
      <c r="Q422" s="69">
        <v>9.7000000000000003E-2</v>
      </c>
      <c r="R422" s="70">
        <f>(Таблица1[[#This Row],[fr]]-SUMIF('Сводный отчет'!$B$7:$B$17,Таблица1[[#This Row],[Профиль / размер]],'Сводный отчет'!$X$7:$X$17))^2</f>
        <v>2.036131202823242E-4</v>
      </c>
    </row>
    <row r="423" spans="1:18" ht="11.25" customHeight="1" x14ac:dyDescent="0.25">
      <c r="A423" s="62" t="s">
        <v>360</v>
      </c>
      <c r="B423" s="62" t="str">
        <f>LEFT(Таблица1[[#This Row],[Номер плавки]],7)</f>
        <v>2061711</v>
      </c>
      <c r="C423" s="62" t="s">
        <v>8</v>
      </c>
      <c r="D423" s="62" t="s">
        <v>154</v>
      </c>
      <c r="E423" s="63">
        <v>552</v>
      </c>
      <c r="F423" s="64">
        <f>(Таблица1[[#This Row],[Предел текучести, Н/мм²]]-SUMIF('Сводный отчет'!$B$7:$B$17,Таблица1[[#This Row],[Профиль / размер]],'Сводный отчет'!$F$7:$F$17))^2</f>
        <v>2.4507401235144047E-3</v>
      </c>
      <c r="G423" s="63">
        <v>644</v>
      </c>
      <c r="H423" s="64">
        <f>(Таблица1[[#This Row],[Временное сопротивление, Н/мм²]]-SUMIF('Сводный отчет'!$B$7:$B$17,Таблица1[[#This Row],[Профиль / размер]],'Сводный отчет'!$I$7:$I$17))^2</f>
        <v>3.5290657778634443E-3</v>
      </c>
      <c r="I423" s="65">
        <f>Таблица1[[#This Row],[Временное сопротивление, Н/мм²]]/Таблица1[[#This Row],[Предел текучести, Н/мм²]]</f>
        <v>1.1666666666666667</v>
      </c>
      <c r="J423" s="66">
        <f>(Таблица1[[#This Row],[σв/σт]]-SUMIF('Сводный отчет'!$B$7:$B$17,Таблица1[[#This Row],[Профиль / размер]],'Сводный отчет'!$L$7:$L$17))^2</f>
        <v>1.4257676125809746E-8</v>
      </c>
      <c r="K423" s="63">
        <v>20</v>
      </c>
      <c r="L423" s="64">
        <f>(Таблица1[[#This Row],[Относительное удлинение, %]]-SUMIF('Сводный отчет'!$B$7:$B$17,Таблица1[[#This Row],[Профиль / размер]],'Сводный отчет'!$O$7:$O$17))^2</f>
        <v>4.1761552788942629</v>
      </c>
      <c r="M423" s="63">
        <v>8.5</v>
      </c>
      <c r="N42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3.3433584942648632E-3</v>
      </c>
      <c r="O423" s="67">
        <v>8.8000000000000007</v>
      </c>
      <c r="P42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3.9211841976312081E-6</v>
      </c>
      <c r="Q423" s="69">
        <v>8.7999999999999995E-2</v>
      </c>
      <c r="R423" s="70">
        <f>(Таблица1[[#This Row],[fr]]-SUMIF('Сводный отчет'!$B$7:$B$17,Таблица1[[#This Row],[Профиль / размер]],'Сводный отчет'!$X$7:$X$17))^2</f>
        <v>2.7765595529849538E-5</v>
      </c>
    </row>
    <row r="424" spans="1:18" ht="11.25" customHeight="1" x14ac:dyDescent="0.25">
      <c r="A424" s="62" t="s">
        <v>361</v>
      </c>
      <c r="B424" s="62" t="str">
        <f>LEFT(Таблица1[[#This Row],[Номер плавки]],7)</f>
        <v>2061711</v>
      </c>
      <c r="C424" s="62" t="s">
        <v>8</v>
      </c>
      <c r="D424" s="62" t="s">
        <v>154</v>
      </c>
      <c r="E424" s="63">
        <v>548</v>
      </c>
      <c r="F424" s="64">
        <f>(Таблица1[[#This Row],[Предел текучести, Н/мм²]]-SUMIF('Сводный отчет'!$B$7:$B$17,Таблица1[[#This Row],[Профиль / размер]],'Сводный отчет'!$F$7:$F$17))^2</f>
        <v>15.606411136163352</v>
      </c>
      <c r="G424" s="63">
        <v>636</v>
      </c>
      <c r="H424" s="64">
        <f>(Таблица1[[#This Row],[Временное сопротивление, Н/мм²]]-SUMIF('Сводный отчет'!$B$7:$B$17,Таблица1[[#This Row],[Профиль / размер]],'Сводный отчет'!$I$7:$I$17))^2</f>
        <v>63.053034016273109</v>
      </c>
      <c r="I424" s="65">
        <f>Таблица1[[#This Row],[Временное сопротивление, Н/мм²]]/Таблица1[[#This Row],[Предел текучести, Н/мм²]]</f>
        <v>1.1605839416058394</v>
      </c>
      <c r="J424" s="66">
        <f>(Таблица1[[#This Row],[σв/σт]]-SUMIF('Сводный отчет'!$B$7:$B$17,Таблица1[[#This Row],[Профиль / размер]],'Сводный отчет'!$L$7:$L$17))^2</f>
        <v>3.8466423633560022E-5</v>
      </c>
      <c r="K424" s="63">
        <v>18.2</v>
      </c>
      <c r="L424" s="64">
        <f>(Таблица1[[#This Row],[Относительное удлинение, %]]-SUMIF('Сводный отчет'!$B$7:$B$17,Таблица1[[#This Row],[Профиль / размер]],'Сводный отчет'!$O$7:$O$17))^2</f>
        <v>14.772986962062618</v>
      </c>
      <c r="M424" s="63">
        <v>9.1999999999999993</v>
      </c>
      <c r="N42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0.57429385354376383</v>
      </c>
      <c r="O424" s="67">
        <v>9.5</v>
      </c>
      <c r="P42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0.49277619841192066</v>
      </c>
      <c r="Q424" s="69">
        <v>7.0000000000000007E-2</v>
      </c>
      <c r="R424" s="70">
        <f>(Таблица1[[#This Row],[fr]]-SUMIF('Сводный отчет'!$B$7:$B$17,Таблица1[[#This Row],[Профиль / размер]],'Сводный отчет'!$X$7:$X$17))^2</f>
        <v>1.6207054602490037E-4</v>
      </c>
    </row>
    <row r="425" spans="1:18" ht="11.25" customHeight="1" x14ac:dyDescent="0.25">
      <c r="A425" s="62" t="s">
        <v>361</v>
      </c>
      <c r="B425" s="62" t="str">
        <f>LEFT(Таблица1[[#This Row],[Номер плавки]],7)</f>
        <v>2061711</v>
      </c>
      <c r="C425" s="62" t="s">
        <v>8</v>
      </c>
      <c r="D425" s="62" t="s">
        <v>154</v>
      </c>
      <c r="E425" s="63">
        <v>550</v>
      </c>
      <c r="F425" s="64">
        <f>(Таблица1[[#This Row],[Предел текучести, Н/мм²]]-SUMIF('Сводный отчет'!$B$7:$B$17,Таблица1[[#This Row],[Профиль / размер]],'Сводный отчет'!$F$7:$F$17))^2</f>
        <v>3.8044309381434336</v>
      </c>
      <c r="G425" s="63">
        <v>637</v>
      </c>
      <c r="H425" s="64">
        <f>(Таблица1[[#This Row],[Временное сопротивление, Н/мм²]]-SUMIF('Сводный отчет'!$B$7:$B$17,Таблица1[[#This Row],[Профиль / размер]],'Сводный отчет'!$I$7:$I$17))^2</f>
        <v>48.171845897461203</v>
      </c>
      <c r="I425" s="65">
        <f>Таблица1[[#This Row],[Временное сопротивление, Н/мм²]]/Таблица1[[#This Row],[Предел текучести, Н/мм²]]</f>
        <v>1.1581818181818182</v>
      </c>
      <c r="J425" s="66">
        <f>(Таблица1[[#This Row],[σв/σт]]-SUMIF('Сводный отчет'!$B$7:$B$17,Таблица1[[#This Row],[Профиль / размер]],'Сводный отчет'!$L$7:$L$17))^2</f>
        <v>7.4033186830021601E-5</v>
      </c>
      <c r="K425" s="63">
        <v>23</v>
      </c>
      <c r="L425" s="64">
        <f>(Таблица1[[#This Row],[Относительное удлинение, %]]-SUMIF('Сводный отчет'!$B$7:$B$17,Таблица1[[#This Row],[Профиль / размер]],'Сводный отчет'!$O$7:$O$17))^2</f>
        <v>0.91476914028034761</v>
      </c>
      <c r="M425" s="63">
        <v>8.9</v>
      </c>
      <c r="N42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0.20960078423683665</v>
      </c>
      <c r="O425" s="67">
        <v>9.1999999999999993</v>
      </c>
      <c r="P42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0.16158807960003879</v>
      </c>
      <c r="Q425" s="69">
        <v>9.0999999999999998E-2</v>
      </c>
      <c r="R425" s="70">
        <f>(Таблица1[[#This Row],[fr]]-SUMIF('Сводный отчет'!$B$7:$B$17,Таблица1[[#This Row],[Профиль / размер]],'Сводный отчет'!$X$7:$X$17))^2</f>
        <v>6.8381437114007731E-5</v>
      </c>
    </row>
    <row r="426" spans="1:18" ht="11.25" customHeight="1" x14ac:dyDescent="0.25">
      <c r="A426" s="62" t="s">
        <v>362</v>
      </c>
      <c r="B426" s="62" t="str">
        <f>LEFT(Таблица1[[#This Row],[Номер плавки]],7)</f>
        <v>2050415</v>
      </c>
      <c r="C426" s="62" t="s">
        <v>8</v>
      </c>
      <c r="D426" s="62" t="s">
        <v>154</v>
      </c>
      <c r="E426" s="63">
        <v>544</v>
      </c>
      <c r="F426" s="64">
        <f>(Таблица1[[#This Row],[Предел текучести, Н/мм²]]-SUMIF('Сводный отчет'!$B$7:$B$17,Таблица1[[#This Row],[Профиль / размер]],'Сводный отчет'!$F$7:$F$17))^2</f>
        <v>63.21037153220319</v>
      </c>
      <c r="G426" s="63">
        <v>640</v>
      </c>
      <c r="H426" s="64">
        <f>(Таблица1[[#This Row],[Временное сопротивление, Н/мм²]]-SUMIF('Сводный отчет'!$B$7:$B$17,Таблица1[[#This Row],[Профиль / размер]],'Сводный отчет'!$I$7:$I$17))^2</f>
        <v>15.528281541025487</v>
      </c>
      <c r="I426" s="65">
        <f>Таблица1[[#This Row],[Временное сопротивление, Н/мм²]]/Таблица1[[#This Row],[Предел текучести, Н/мм²]]</f>
        <v>1.1764705882352942</v>
      </c>
      <c r="J426" s="66">
        <f>(Таблица1[[#This Row],[σв/σт]]-SUMIF('Сводный отчет'!$B$7:$B$17,Таблица1[[#This Row],[Профиль / размер]],'Сводный отчет'!$L$7:$L$17))^2</f>
        <v>9.3789851264876263E-5</v>
      </c>
      <c r="K426" s="63">
        <v>22.3</v>
      </c>
      <c r="L426" s="64">
        <f>(Таблица1[[#This Row],[Относительное удлинение, %]]-SUMIF('Сводный отчет'!$B$7:$B$17,Таблица1[[#This Row],[Профиль / размер]],'Сводный отчет'!$O$7:$O$17))^2</f>
        <v>6.5759239290261451E-2</v>
      </c>
      <c r="M426" s="63">
        <v>9.6</v>
      </c>
      <c r="N42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1.3405512792863354</v>
      </c>
      <c r="O426" s="67">
        <v>9.9</v>
      </c>
      <c r="P42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1.2143603568277632</v>
      </c>
      <c r="Q426" s="69">
        <v>8.6999999999999994E-2</v>
      </c>
      <c r="R426" s="70">
        <f>(Таблица1[[#This Row],[fr]]-SUMIF('Сводный отчет'!$B$7:$B$17,Таблица1[[#This Row],[Профиль / размер]],'Сводный отчет'!$X$7:$X$17))^2</f>
        <v>1.8226981668463482E-5</v>
      </c>
    </row>
    <row r="427" spans="1:18" ht="11.25" customHeight="1" x14ac:dyDescent="0.25">
      <c r="A427" s="62" t="s">
        <v>363</v>
      </c>
      <c r="B427" s="62" t="str">
        <f>LEFT(Таблица1[[#This Row],[Номер плавки]],7)</f>
        <v>2050415</v>
      </c>
      <c r="C427" s="62" t="s">
        <v>8</v>
      </c>
      <c r="D427" s="62" t="s">
        <v>154</v>
      </c>
      <c r="E427" s="63">
        <v>557</v>
      </c>
      <c r="F427" s="64">
        <f>(Таблица1[[#This Row],[Предел текучести, Н/мм²]]-SUMIF('Сводный отчет'!$B$7:$B$17,Таблица1[[#This Row],[Профиль / размер]],'Сводный отчет'!$F$7:$F$17))^2</f>
        <v>25.497500245073716</v>
      </c>
      <c r="G427" s="63">
        <v>652</v>
      </c>
      <c r="H427" s="64">
        <f>(Таблица1[[#This Row],[Временное сопротивление, Н/мм²]]-SUMIF('Сводный отчет'!$B$7:$B$17,Таблица1[[#This Row],[Профиль / размер]],'Сводный отчет'!$I$7:$I$17))^2</f>
        <v>64.954024115282621</v>
      </c>
      <c r="I427" s="65">
        <f>Таблица1[[#This Row],[Временное сопротивление, Н/мм²]]/Таблица1[[#This Row],[Предел текучести, Н/мм²]]</f>
        <v>1.1705565529622981</v>
      </c>
      <c r="J427" s="66">
        <f>(Таблица1[[#This Row],[σв/σт]]-SUMIF('Сводный отчет'!$B$7:$B$17,Таблица1[[#This Row],[Профиль / размер]],'Сводный отчет'!$L$7:$L$17))^2</f>
        <v>1.421652534510692E-5</v>
      </c>
      <c r="K427" s="63">
        <v>23.2</v>
      </c>
      <c r="L427" s="64">
        <f>(Таблица1[[#This Row],[Относительное удлинение, %]]-SUMIF('Сводный отчет'!$B$7:$B$17,Таблица1[[#This Row],[Профиль / размер]],'Сводный отчет'!$O$7:$O$17))^2</f>
        <v>1.3373433977060849</v>
      </c>
      <c r="M427" s="63">
        <v>10.4</v>
      </c>
      <c r="N42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3.8330661307714808</v>
      </c>
      <c r="O427" s="67">
        <v>10.7</v>
      </c>
      <c r="P42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3.617528673659443</v>
      </c>
      <c r="Q427" s="69">
        <v>6.6000000000000003E-2</v>
      </c>
      <c r="R427" s="70">
        <f>(Таблица1[[#This Row],[fr]]-SUMIF('Сводный отчет'!$B$7:$B$17,Таблица1[[#This Row],[Профиль / размер]],'Сводный отчет'!$X$7:$X$17))^2</f>
        <v>2.799160905793562E-4</v>
      </c>
    </row>
    <row r="428" spans="1:18" ht="11.25" customHeight="1" x14ac:dyDescent="0.25">
      <c r="A428" s="62" t="s">
        <v>364</v>
      </c>
      <c r="B428" s="62" t="str">
        <f>LEFT(Таблица1[[#This Row],[Номер плавки]],7)</f>
        <v>2050415</v>
      </c>
      <c r="C428" s="62" t="s">
        <v>8</v>
      </c>
      <c r="D428" s="62" t="s">
        <v>154</v>
      </c>
      <c r="E428" s="63">
        <v>541</v>
      </c>
      <c r="F428" s="64">
        <f>(Таблица1[[#This Row],[Предел текучести, Н/мм²]]-SUMIF('Сводный отчет'!$B$7:$B$17,Таблица1[[#This Row],[Профиль / размер]],'Сводный отчет'!$F$7:$F$17))^2</f>
        <v>119.91334182923308</v>
      </c>
      <c r="G428" s="63">
        <v>639</v>
      </c>
      <c r="H428" s="64">
        <f>(Таблица1[[#This Row],[Временное сопротивление, Н/мм²]]-SUMIF('Сводный отчет'!$B$7:$B$17,Таблица1[[#This Row],[Профиль / размер]],'Сводный отчет'!$I$7:$I$17))^2</f>
        <v>24.409469659837391</v>
      </c>
      <c r="I428" s="65">
        <f>Таблица1[[#This Row],[Временное сопротивление, Н/мм²]]/Таблица1[[#This Row],[Предел текучести, Н/мм²]]</f>
        <v>1.1811460258780038</v>
      </c>
      <c r="J428" s="66">
        <f>(Таблица1[[#This Row],[σв/σт]]-SUMIF('Сводный отчет'!$B$7:$B$17,Таблица1[[#This Row],[Профиль / размер]],'Сводный отчет'!$L$7:$L$17))^2</f>
        <v>2.0620827026756849E-4</v>
      </c>
      <c r="K428" s="63">
        <v>24.7</v>
      </c>
      <c r="L428" s="64">
        <f>(Таблица1[[#This Row],[Относительное удлинение, %]]-SUMIF('Сводный отчет'!$B$7:$B$17,Таблица1[[#This Row],[Профиль / размер]],'Сводный отчет'!$O$7:$O$17))^2</f>
        <v>7.0566503283991251</v>
      </c>
      <c r="M428" s="63">
        <v>8.9</v>
      </c>
      <c r="N42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0.20960078423683665</v>
      </c>
      <c r="O428" s="67">
        <v>9.1999999999999993</v>
      </c>
      <c r="P42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0.16158807960003879</v>
      </c>
      <c r="Q428" s="69">
        <v>6.9000000000000006E-2</v>
      </c>
      <c r="R428" s="70">
        <f>(Таблица1[[#This Row],[fr]]-SUMIF('Сводный отчет'!$B$7:$B$17,Таблица1[[#This Row],[Профиль / размер]],'Сводный отчет'!$X$7:$X$17))^2</f>
        <v>1.8853193216351432E-4</v>
      </c>
    </row>
    <row r="429" spans="1:18" ht="11.25" customHeight="1" x14ac:dyDescent="0.25">
      <c r="A429" s="62" t="s">
        <v>365</v>
      </c>
      <c r="B429" s="62" t="str">
        <f>LEFT(Таблица1[[#This Row],[Номер плавки]],7)</f>
        <v>2061718</v>
      </c>
      <c r="C429" s="62" t="s">
        <v>8</v>
      </c>
      <c r="D429" s="62" t="s">
        <v>154</v>
      </c>
      <c r="E429" s="63">
        <v>535</v>
      </c>
      <c r="F429" s="64">
        <f>(Таблица1[[#This Row],[Предел текучести, Н/мм²]]-SUMIF('Сводный отчет'!$B$7:$B$17,Таблица1[[#This Row],[Профиль / размер]],'Сводный отчет'!$F$7:$F$17))^2</f>
        <v>287.3192824232928</v>
      </c>
      <c r="G429" s="63">
        <v>630</v>
      </c>
      <c r="H429" s="64">
        <f>(Таблица1[[#This Row],[Временное сопротивление, Н/мм²]]-SUMIF('Сводный отчет'!$B$7:$B$17,Таблица1[[#This Row],[Профиль / размер]],'Сводный отчет'!$I$7:$I$17))^2</f>
        <v>194.34016272914454</v>
      </c>
      <c r="I429" s="65">
        <f>Таблица1[[#This Row],[Временное сопротивление, Н/мм²]]/Таблица1[[#This Row],[Предел текучести, Н/мм²]]</f>
        <v>1.1775700934579438</v>
      </c>
      <c r="J429" s="66">
        <f>(Таблица1[[#This Row],[σв/σт]]-SUMIF('Сводный отчет'!$B$7:$B$17,Таблица1[[#This Row],[Профиль / размер]],'Сводный отчет'!$L$7:$L$17))^2</f>
        <v>1.1629511496727014E-4</v>
      </c>
      <c r="K429" s="63">
        <v>22.5</v>
      </c>
      <c r="L429" s="64">
        <f>(Таблица1[[#This Row],[Относительное удлинение, %]]-SUMIF('Сводный отчет'!$B$7:$B$17,Таблица1[[#This Row],[Профиль / размер]],'Сводный отчет'!$O$7:$O$17))^2</f>
        <v>0.2083334967160001</v>
      </c>
      <c r="M429" s="63">
        <v>9.3000000000000007</v>
      </c>
      <c r="N42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0.73585820997940898</v>
      </c>
      <c r="O429" s="67">
        <v>9.6</v>
      </c>
      <c r="P42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0.64317223801588053</v>
      </c>
      <c r="Q429" s="69">
        <v>9.1999999999999998E-2</v>
      </c>
      <c r="R429" s="70">
        <f>(Таблица1[[#This Row],[fr]]-SUMIF('Сводный отчет'!$B$7:$B$17,Таблица1[[#This Row],[Профиль / размер]],'Сводный отчет'!$X$7:$X$17))^2</f>
        <v>8.5920050975393791E-5</v>
      </c>
    </row>
    <row r="430" spans="1:18" ht="11.25" customHeight="1" x14ac:dyDescent="0.25">
      <c r="A430" s="62" t="s">
        <v>366</v>
      </c>
      <c r="B430" s="62" t="str">
        <f>LEFT(Таблица1[[#This Row],[Номер плавки]],7)</f>
        <v>2061718</v>
      </c>
      <c r="C430" s="62" t="s">
        <v>8</v>
      </c>
      <c r="D430" s="62" t="s">
        <v>154</v>
      </c>
      <c r="E430" s="63">
        <v>550</v>
      </c>
      <c r="F430" s="64">
        <f>(Таблица1[[#This Row],[Предел текучести, Н/мм²]]-SUMIF('Сводный отчет'!$B$7:$B$17,Таблица1[[#This Row],[Профиль / размер]],'Сводный отчет'!$F$7:$F$17))^2</f>
        <v>3.8044309381434336</v>
      </c>
      <c r="G430" s="63">
        <v>641</v>
      </c>
      <c r="H430" s="64">
        <f>(Таблица1[[#This Row],[Временное сопротивление, Н/мм²]]-SUMIF('Сводный отчет'!$B$7:$B$17,Таблица1[[#This Row],[Профиль / размер]],'Сводный отчет'!$I$7:$I$17))^2</f>
        <v>8.6470934222135813</v>
      </c>
      <c r="I430" s="65">
        <f>Таблица1[[#This Row],[Временное сопротивление, Н/мм²]]/Таблица1[[#This Row],[Предел текучести, Н/мм²]]</f>
        <v>1.1654545454545455</v>
      </c>
      <c r="J430" s="66">
        <f>(Таблица1[[#This Row],[σв/σт]]-SUMIF('Сводный отчет'!$B$7:$B$17,Таблица1[[#This Row],[Профиль / размер]],'Сводный отчет'!$L$7:$L$17))^2</f>
        <v>1.7729634151513438E-6</v>
      </c>
      <c r="K430" s="63">
        <v>20.3</v>
      </c>
      <c r="L430" s="64">
        <f>(Таблица1[[#This Row],[Относительное удлинение, %]]-SUMIF('Сводный отчет'!$B$7:$B$17,Таблица1[[#This Row],[Профиль / размер]],'Сводный отчет'!$O$7:$O$17))^2</f>
        <v>3.0400166650328684</v>
      </c>
      <c r="M430" s="63">
        <v>7.3</v>
      </c>
      <c r="N43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1.304571081266551</v>
      </c>
      <c r="O430" s="67">
        <v>7.6</v>
      </c>
      <c r="P43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1.4352514459366732</v>
      </c>
      <c r="Q430" s="69">
        <v>7.8E-2</v>
      </c>
      <c r="R430" s="70">
        <f>(Таблица1[[#This Row],[fr]]-SUMIF('Сводный отчет'!$B$7:$B$17,Таблица1[[#This Row],[Профиль / размер]],'Сводный отчет'!$X$7:$X$17))^2</f>
        <v>2.237945691598901E-5</v>
      </c>
    </row>
    <row r="431" spans="1:18" ht="11.25" customHeight="1" x14ac:dyDescent="0.25">
      <c r="A431" s="62" t="s">
        <v>367</v>
      </c>
      <c r="B431" s="62" t="str">
        <f>LEFT(Таблица1[[#This Row],[Номер плавки]],7)</f>
        <v>2061718</v>
      </c>
      <c r="C431" s="62" t="s">
        <v>8</v>
      </c>
      <c r="D431" s="62" t="s">
        <v>154</v>
      </c>
      <c r="E431" s="63">
        <v>530</v>
      </c>
      <c r="F431" s="64">
        <f>(Таблица1[[#This Row],[Предел текучести, Н/мм²]]-SUMIF('Сводный отчет'!$B$7:$B$17,Таблица1[[#This Row],[Профиль / размер]],'Сводный отчет'!$F$7:$F$17))^2</f>
        <v>481.8242329183426</v>
      </c>
      <c r="G431" s="63">
        <v>628</v>
      </c>
      <c r="H431" s="64">
        <f>(Таблица1[[#This Row],[Временное сопротивление, Н/мм²]]-SUMIF('Сводный отчет'!$B$7:$B$17,Таблица1[[#This Row],[Профиль / размер]],'Сводный отчет'!$I$7:$I$17))^2</f>
        <v>254.10253896676835</v>
      </c>
      <c r="I431" s="65">
        <f>Таблица1[[#This Row],[Временное сопротивление, Н/мм²]]/Таблица1[[#This Row],[Предел текучести, Н/мм²]]</f>
        <v>1.1849056603773584</v>
      </c>
      <c r="J431" s="66">
        <f>(Таблица1[[#This Row],[σв/σт]]-SUMIF('Сводный отчет'!$B$7:$B$17,Таблица1[[#This Row],[Профиль / размер]],'Сводный отчет'!$L$7:$L$17))^2</f>
        <v>3.283194765159912E-4</v>
      </c>
      <c r="K431" s="63">
        <v>23.5</v>
      </c>
      <c r="L431" s="64">
        <f>(Таблица1[[#This Row],[Относительное удлинение, %]]-SUMIF('Сводный отчет'!$B$7:$B$17,Таблица1[[#This Row],[Профиль / размер]],'Сводный отчет'!$O$7:$O$17))^2</f>
        <v>2.121204783844695</v>
      </c>
      <c r="M431" s="63">
        <v>7.2</v>
      </c>
      <c r="N43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1.5430067248309072</v>
      </c>
      <c r="O431" s="67">
        <v>7.5</v>
      </c>
      <c r="P43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1.6848554063327119</v>
      </c>
      <c r="Q431" s="69">
        <v>7.8E-2</v>
      </c>
      <c r="R431" s="70">
        <f>(Таблица1[[#This Row],[fr]]-SUMIF('Сводный отчет'!$B$7:$B$17,Таблица1[[#This Row],[Профиль / размер]],'Сводный отчет'!$X$7:$X$17))^2</f>
        <v>2.237945691598901E-5</v>
      </c>
    </row>
    <row r="432" spans="1:18" ht="11.25" customHeight="1" x14ac:dyDescent="0.25">
      <c r="A432" s="62" t="s">
        <v>368</v>
      </c>
      <c r="B432" s="62" t="str">
        <f>LEFT(Таблица1[[#This Row],[Номер плавки]],7)</f>
        <v>2061720</v>
      </c>
      <c r="C432" s="62" t="s">
        <v>8</v>
      </c>
      <c r="D432" s="62" t="s">
        <v>154</v>
      </c>
      <c r="E432" s="63">
        <v>547</v>
      </c>
      <c r="F432" s="64">
        <f>(Таблица1[[#This Row],[Предел текучести, Н/мм²]]-SUMIF('Сводный отчет'!$B$7:$B$17,Таблица1[[#This Row],[Профиль / размер]],'Сводный отчет'!$F$7:$F$17))^2</f>
        <v>24.507401235173312</v>
      </c>
      <c r="G432" s="63">
        <v>638</v>
      </c>
      <c r="H432" s="64">
        <f>(Таблица1[[#This Row],[Временное сопротивление, Н/мм²]]-SUMIF('Сводный отчет'!$B$7:$B$17,Таблица1[[#This Row],[Профиль / размер]],'Сводный отчет'!$I$7:$I$17))^2</f>
        <v>35.290657778649297</v>
      </c>
      <c r="I432" s="65">
        <f>Таблица1[[#This Row],[Временное сопротивление, Н/мм²]]/Таблица1[[#This Row],[Предел текучести, Н/мм²]]</f>
        <v>1.16636197440585</v>
      </c>
      <c r="J432" s="66">
        <f>(Таблица1[[#This Row],[σв/σт]]-SUMIF('Сводный отчет'!$B$7:$B$17,Таблица1[[#This Row],[Профиль / размер]],'Сводный отчет'!$L$7:$L$17))^2</f>
        <v>1.7985892030372097E-7</v>
      </c>
      <c r="K432" s="63">
        <v>25</v>
      </c>
      <c r="L432" s="64">
        <f>(Таблица1[[#This Row],[Относительное удлинение, %]]-SUMIF('Сводный отчет'!$B$7:$B$17,Таблица1[[#This Row],[Профиль / размер]],'Сводный отчет'!$O$7:$O$17))^2</f>
        <v>8.7405117145377371</v>
      </c>
      <c r="M432" s="63">
        <v>8.6999999999999993</v>
      </c>
      <c r="N43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6.6472071365550223E-2</v>
      </c>
      <c r="O432" s="67">
        <v>9</v>
      </c>
      <c r="P43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4.0796000392118489E-2</v>
      </c>
      <c r="Q432" s="69">
        <v>8.5999999999999993E-2</v>
      </c>
      <c r="R432" s="70">
        <f>(Таблица1[[#This Row],[fr]]-SUMIF('Сводный отчет'!$B$7:$B$17,Таблица1[[#This Row],[Профиль / размер]],'Сводный отчет'!$X$7:$X$17))^2</f>
        <v>1.068836780707743E-5</v>
      </c>
    </row>
    <row r="433" spans="1:18" ht="11.25" customHeight="1" x14ac:dyDescent="0.25">
      <c r="A433" s="62" t="s">
        <v>369</v>
      </c>
      <c r="B433" s="62" t="str">
        <f>LEFT(Таблица1[[#This Row],[Номер плавки]],7)</f>
        <v>2061720</v>
      </c>
      <c r="C433" s="62" t="s">
        <v>8</v>
      </c>
      <c r="D433" s="62" t="s">
        <v>154</v>
      </c>
      <c r="E433" s="63">
        <v>534</v>
      </c>
      <c r="F433" s="64">
        <f>(Таблица1[[#This Row],[Предел текучести, Н/мм²]]-SUMIF('Сводный отчет'!$B$7:$B$17,Таблица1[[#This Row],[Профиль / размер]],'Сводный отчет'!$F$7:$F$17))^2</f>
        <v>322.22027252230276</v>
      </c>
      <c r="G433" s="63">
        <v>631</v>
      </c>
      <c r="H433" s="64">
        <f>(Таблица1[[#This Row],[Временное сопротивление, Н/мм²]]-SUMIF('Сводный отчет'!$B$7:$B$17,Таблица1[[#This Row],[Профиль / размер]],'Сводный отчет'!$I$7:$I$17))^2</f>
        <v>167.45897461033263</v>
      </c>
      <c r="I433" s="65">
        <f>Таблица1[[#This Row],[Временное сопротивление, Н/мм²]]/Таблица1[[#This Row],[Предел текучести, Н/мм²]]</f>
        <v>1.1816479400749065</v>
      </c>
      <c r="J433" s="66">
        <f>(Таблица1[[#This Row],[σв/σт]]-SUMIF('Сводный отчет'!$B$7:$B$17,Таблица1[[#This Row],[Профиль / размер]],'Сводный отчет'!$L$7:$L$17))^2</f>
        <v>2.2087511738646195E-4</v>
      </c>
      <c r="K433" s="63">
        <v>25.2</v>
      </c>
      <c r="L433" s="64">
        <f>(Таблица1[[#This Row],[Относительное удлинение, %]]-SUMIF('Сводный отчет'!$B$7:$B$17,Таблица1[[#This Row],[Профиль / размер]],'Сводный отчет'!$O$7:$O$17))^2</f>
        <v>9.9630859719634728</v>
      </c>
      <c r="M433" s="63">
        <v>8.6</v>
      </c>
      <c r="N43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2.4907714929907614E-2</v>
      </c>
      <c r="O433" s="67">
        <v>8.9</v>
      </c>
      <c r="P43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1.0399960788158132E-2</v>
      </c>
      <c r="Q433" s="69">
        <v>9.1999999999999998E-2</v>
      </c>
      <c r="R433" s="70">
        <f>(Таблица1[[#This Row],[fr]]-SUMIF('Сводный отчет'!$B$7:$B$17,Таблица1[[#This Row],[Профиль / размер]],'Сводный отчет'!$X$7:$X$17))^2</f>
        <v>8.5920050975393791E-5</v>
      </c>
    </row>
    <row r="434" spans="1:18" ht="11.25" customHeight="1" x14ac:dyDescent="0.25">
      <c r="A434" s="62" t="s">
        <v>370</v>
      </c>
      <c r="B434" s="62" t="str">
        <f>LEFT(Таблица1[[#This Row],[Номер плавки]],7)</f>
        <v>2061720</v>
      </c>
      <c r="C434" s="62" t="s">
        <v>8</v>
      </c>
      <c r="D434" s="62" t="s">
        <v>154</v>
      </c>
      <c r="E434" s="63">
        <v>552</v>
      </c>
      <c r="F434" s="64">
        <f>(Таблица1[[#This Row],[Предел текучести, Н/мм²]]-SUMIF('Сводный отчет'!$B$7:$B$17,Таблица1[[#This Row],[Профиль / размер]],'Сводный отчет'!$F$7:$F$17))^2</f>
        <v>2.4507401235144047E-3</v>
      </c>
      <c r="G434" s="63">
        <v>639</v>
      </c>
      <c r="H434" s="64">
        <f>(Таблица1[[#This Row],[Временное сопротивление, Н/мм²]]-SUMIF('Сводный отчет'!$B$7:$B$17,Таблица1[[#This Row],[Профиль / размер]],'Сводный отчет'!$I$7:$I$17))^2</f>
        <v>24.409469659837391</v>
      </c>
      <c r="I434" s="65">
        <f>Таблица1[[#This Row],[Временное сопротивление, Н/мм²]]/Таблица1[[#This Row],[Предел текучести, Н/мм²]]</f>
        <v>1.1576086956521738</v>
      </c>
      <c r="J434" s="66">
        <f>(Таблица1[[#This Row],[σв/σт]]-SUMIF('Сводный отчет'!$B$7:$B$17,Таблица1[[#This Row],[Профиль / размер]],'Сводный отчет'!$L$7:$L$17))^2</f>
        <v>8.4224239895943712E-5</v>
      </c>
      <c r="K434" s="63">
        <v>20.3</v>
      </c>
      <c r="L434" s="64">
        <f>(Таблица1[[#This Row],[Относительное удлинение, %]]-SUMIF('Сводный отчет'!$B$7:$B$17,Таблица1[[#This Row],[Профиль / размер]],'Сводный отчет'!$O$7:$O$17))^2</f>
        <v>3.0400166650328684</v>
      </c>
      <c r="M434" s="63">
        <v>7.9</v>
      </c>
      <c r="N43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0.29395721988040729</v>
      </c>
      <c r="O434" s="67">
        <v>8.1999999999999993</v>
      </c>
      <c r="P43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0.35762768356043589</v>
      </c>
      <c r="Q434" s="69">
        <v>9.9000000000000005E-2</v>
      </c>
      <c r="R434" s="70">
        <f>(Таблица1[[#This Row],[fr]]-SUMIF('Сводный отчет'!$B$7:$B$17,Таблица1[[#This Row],[Профиль / размер]],'Сводный отчет'!$X$7:$X$17))^2</f>
        <v>2.6469034800509641E-4</v>
      </c>
    </row>
    <row r="435" spans="1:18" ht="11.25" customHeight="1" x14ac:dyDescent="0.25">
      <c r="A435" s="62" t="s">
        <v>371</v>
      </c>
      <c r="B435" s="62" t="str">
        <f>LEFT(Таблица1[[#This Row],[Номер плавки]],7)</f>
        <v>2061722</v>
      </c>
      <c r="C435" s="62" t="s">
        <v>8</v>
      </c>
      <c r="D435" s="62" t="s">
        <v>154</v>
      </c>
      <c r="E435" s="63">
        <v>549</v>
      </c>
      <c r="F435" s="64">
        <f>(Таблица1[[#This Row],[Предел текучести, Н/мм²]]-SUMIF('Сводный отчет'!$B$7:$B$17,Таблица1[[#This Row],[Профиль / размер]],'Сводный отчет'!$F$7:$F$17))^2</f>
        <v>8.7054210371533927</v>
      </c>
      <c r="G435" s="63">
        <v>646</v>
      </c>
      <c r="H435" s="64">
        <f>(Таблица1[[#This Row],[Временное сопротивление, Н/мм²]]-SUMIF('Сводный отчет'!$B$7:$B$17,Таблица1[[#This Row],[Профиль / размер]],'Сводный отчет'!$I$7:$I$17))^2</f>
        <v>4.2411528281540516</v>
      </c>
      <c r="I435" s="65">
        <f>Таблица1[[#This Row],[Временное сопротивление, Н/мм²]]/Таблица1[[#This Row],[Предел текучести, Н/мм²]]</f>
        <v>1.1766848816029143</v>
      </c>
      <c r="J435" s="66">
        <f>(Таблица1[[#This Row],[σв/σт]]-SUMIF('Сводный отчет'!$B$7:$B$17,Таблица1[[#This Row],[Профиль / размер]],'Сводный отчет'!$L$7:$L$17))^2</f>
        <v>9.7986428031679524E-5</v>
      </c>
      <c r="K435" s="63">
        <v>22.2</v>
      </c>
      <c r="L435" s="64">
        <f>(Таблица1[[#This Row],[Относительное удлинение, %]]-SUMIF('Сводный отчет'!$B$7:$B$17,Таблица1[[#This Row],[Профиль / размер]],'Сводный отчет'!$O$7:$O$17))^2</f>
        <v>2.4472110577391359E-2</v>
      </c>
      <c r="M435" s="63">
        <v>8.4</v>
      </c>
      <c r="N43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1.7790020586219691E-3</v>
      </c>
      <c r="O435" s="67">
        <v>8.6999999999999993</v>
      </c>
      <c r="P43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9.607881580237336E-3</v>
      </c>
      <c r="Q435" s="69">
        <v>9.5000000000000001E-2</v>
      </c>
      <c r="R435" s="70">
        <f>(Таблица1[[#This Row],[fr]]-SUMIF('Сводный отчет'!$B$7:$B$17,Таблица1[[#This Row],[Профиль / размер]],'Сводный отчет'!$X$7:$X$17))^2</f>
        <v>1.5053589255955202E-4</v>
      </c>
    </row>
    <row r="436" spans="1:18" ht="11.25" customHeight="1" x14ac:dyDescent="0.25">
      <c r="A436" s="62" t="s">
        <v>372</v>
      </c>
      <c r="B436" s="62" t="str">
        <f>LEFT(Таблица1[[#This Row],[Номер плавки]],7)</f>
        <v>2061722</v>
      </c>
      <c r="C436" s="62" t="s">
        <v>8</v>
      </c>
      <c r="D436" s="62" t="s">
        <v>154</v>
      </c>
      <c r="E436" s="63">
        <v>537</v>
      </c>
      <c r="F436" s="64">
        <f>(Таблица1[[#This Row],[Предел текучести, Н/мм²]]-SUMIF('Сводный отчет'!$B$7:$B$17,Таблица1[[#This Row],[Профиль / размер]],'Сводный отчет'!$F$7:$F$17))^2</f>
        <v>223.51730222527291</v>
      </c>
      <c r="G436" s="63">
        <v>637</v>
      </c>
      <c r="H436" s="64">
        <f>(Таблица1[[#This Row],[Временное сопротивление, Н/мм²]]-SUMIF('Сводный отчет'!$B$7:$B$17,Таблица1[[#This Row],[Профиль / размер]],'Сводный отчет'!$I$7:$I$17))^2</f>
        <v>48.171845897461203</v>
      </c>
      <c r="I436" s="65">
        <f>Таблица1[[#This Row],[Временное сопротивление, Н/мм²]]/Таблица1[[#This Row],[Предел текучести, Н/мм²]]</f>
        <v>1.186219739292365</v>
      </c>
      <c r="J436" s="66">
        <f>(Таблица1[[#This Row],[σв/σт]]-SUMIF('Сводный отчет'!$B$7:$B$17,Таблица1[[#This Row],[Профиль / размер]],'Сводный отчет'!$L$7:$L$17))^2</f>
        <v>3.7766741751373402E-4</v>
      </c>
      <c r="K436" s="63">
        <v>22.7</v>
      </c>
      <c r="L436" s="64">
        <f>(Таблица1[[#This Row],[Относительное удлинение, %]]-SUMIF('Сводный отчет'!$B$7:$B$17,Таблица1[[#This Row],[Профиль / размер]],'Сводный отчет'!$O$7:$O$17))^2</f>
        <v>0.43090775414173815</v>
      </c>
      <c r="M436" s="63">
        <v>9.6</v>
      </c>
      <c r="N43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1.3405512792863354</v>
      </c>
      <c r="O436" s="67">
        <v>9.9</v>
      </c>
      <c r="P43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1.2143603568277632</v>
      </c>
      <c r="Q436" s="69">
        <v>8.2000000000000003E-2</v>
      </c>
      <c r="R436" s="70">
        <f>(Таблица1[[#This Row],[fr]]-SUMIF('Сводный отчет'!$B$7:$B$17,Таблица1[[#This Row],[Профиль / размер]],'Сводный отчет'!$X$7:$X$17))^2</f>
        <v>5.3391236153323671E-7</v>
      </c>
    </row>
    <row r="437" spans="1:18" ht="11.25" customHeight="1" x14ac:dyDescent="0.25">
      <c r="A437" s="62" t="s">
        <v>373</v>
      </c>
      <c r="B437" s="62" t="str">
        <f>LEFT(Таблица1[[#This Row],[Номер плавки]],7)</f>
        <v>2061722</v>
      </c>
      <c r="C437" s="62" t="s">
        <v>8</v>
      </c>
      <c r="D437" s="62" t="s">
        <v>154</v>
      </c>
      <c r="E437" s="63">
        <v>545</v>
      </c>
      <c r="F437" s="64">
        <f>(Таблица1[[#This Row],[Предел текучести, Н/мм²]]-SUMIF('Сводный отчет'!$B$7:$B$17,Таблица1[[#This Row],[Профиль / размер]],'Сводный отчет'!$F$7:$F$17))^2</f>
        <v>48.309381433193231</v>
      </c>
      <c r="G437" s="63">
        <v>642</v>
      </c>
      <c r="H437" s="64">
        <f>(Таблица1[[#This Row],[Временное сопротивление, Н/мм²]]-SUMIF('Сводный отчет'!$B$7:$B$17,Таблица1[[#This Row],[Профиль / размер]],'Сводный отчет'!$I$7:$I$17))^2</f>
        <v>3.7659053034016754</v>
      </c>
      <c r="I437" s="65">
        <f>Таблица1[[#This Row],[Временное сопротивление, Н/мм²]]/Таблица1[[#This Row],[Предел текучести, Н/мм²]]</f>
        <v>1.1779816513761467</v>
      </c>
      <c r="J437" s="66">
        <f>(Таблица1[[#This Row],[σв/σт]]-SUMIF('Сводный отчет'!$B$7:$B$17,Таблица1[[#This Row],[Профиль / размер]],'Сводный отчет'!$L$7:$L$17))^2</f>
        <v>1.2534099358300251E-4</v>
      </c>
      <c r="K437" s="63">
        <v>22.8</v>
      </c>
      <c r="L437" s="64">
        <f>(Таблица1[[#This Row],[Относительное удлинение, %]]-SUMIF('Сводный отчет'!$B$7:$B$17,Таблица1[[#This Row],[Профиль / размер]],'Сводный отчет'!$O$7:$O$17))^2</f>
        <v>0.57219488285460962</v>
      </c>
      <c r="M437" s="63">
        <v>8.4</v>
      </c>
      <c r="N43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1.7790020586219691E-3</v>
      </c>
      <c r="O437" s="67">
        <v>8.6999999999999993</v>
      </c>
      <c r="P43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9.607881580237336E-3</v>
      </c>
      <c r="Q437" s="69">
        <v>0.08</v>
      </c>
      <c r="R437" s="70">
        <f>(Таблица1[[#This Row],[fr]]-SUMIF('Сводный отчет'!$B$7:$B$17,Таблица1[[#This Row],[Профиль / размер]],'Сводный отчет'!$X$7:$X$17))^2</f>
        <v>7.4566846387611164E-6</v>
      </c>
    </row>
    <row r="438" spans="1:18" ht="11.25" customHeight="1" x14ac:dyDescent="0.25">
      <c r="A438" s="62" t="s">
        <v>374</v>
      </c>
      <c r="B438" s="62" t="str">
        <f>LEFT(Таблица1[[#This Row],[Номер плавки]],7)</f>
        <v>2061724</v>
      </c>
      <c r="C438" s="62" t="s">
        <v>8</v>
      </c>
      <c r="D438" s="62" t="s">
        <v>154</v>
      </c>
      <c r="E438" s="63">
        <v>566</v>
      </c>
      <c r="F438" s="64">
        <f>(Таблица1[[#This Row],[Предел текучести, Н/мм²]]-SUMIF('Сводный отчет'!$B$7:$B$17,Таблица1[[#This Row],[Профиль / размер]],'Сводный отчет'!$F$7:$F$17))^2</f>
        <v>197.38858935398409</v>
      </c>
      <c r="G438" s="63">
        <v>654</v>
      </c>
      <c r="H438" s="64">
        <f>(Таблица1[[#This Row],[Временное сопротивление, Н/мм²]]-SUMIF('Сводный отчет'!$B$7:$B$17,Таблица1[[#This Row],[Профиль / размер]],'Сводный отчет'!$I$7:$I$17))^2</f>
        <v>101.19164787765881</v>
      </c>
      <c r="I438" s="65">
        <f>Таблица1[[#This Row],[Временное сопротивление, Н/мм²]]/Таблица1[[#This Row],[Предел текучести, Н/мм²]]</f>
        <v>1.1554770318021201</v>
      </c>
      <c r="J438" s="66">
        <f>(Таблица1[[#This Row],[σв/σт]]-SUMIF('Сводный отчет'!$B$7:$B$17,Таблица1[[#This Row],[Профиль / размер]],'Сводный отчет'!$L$7:$L$17))^2</f>
        <v>1.2789439422224413E-4</v>
      </c>
      <c r="K438" s="63">
        <v>24.8</v>
      </c>
      <c r="L438" s="64">
        <f>(Таблица1[[#This Row],[Относительное удлинение, %]]-SUMIF('Сводный отчет'!$B$7:$B$17,Таблица1[[#This Row],[Профиль / размер]],'Сводный отчет'!$O$7:$O$17))^2</f>
        <v>7.5979374571120024</v>
      </c>
      <c r="M438" s="63">
        <v>8.1999999999999993</v>
      </c>
      <c r="N43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5.8650289187336613E-2</v>
      </c>
      <c r="O438" s="67">
        <v>8.5</v>
      </c>
      <c r="P43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8.881580237231633E-2</v>
      </c>
      <c r="Q438" s="69">
        <v>9.6000000000000002E-2</v>
      </c>
      <c r="R438" s="70">
        <f>(Таблица1[[#This Row],[fr]]-SUMIF('Сводный отчет'!$B$7:$B$17,Таблица1[[#This Row],[Профиль / размер]],'Сводный отчет'!$X$7:$X$17))^2</f>
        <v>1.7607450642093811E-4</v>
      </c>
    </row>
    <row r="439" spans="1:18" ht="11.25" customHeight="1" x14ac:dyDescent="0.25">
      <c r="A439" s="62" t="s">
        <v>375</v>
      </c>
      <c r="B439" s="62" t="str">
        <f>LEFT(Таблица1[[#This Row],[Номер плавки]],7)</f>
        <v>2061724</v>
      </c>
      <c r="C439" s="62" t="s">
        <v>8</v>
      </c>
      <c r="D439" s="62" t="s">
        <v>154</v>
      </c>
      <c r="E439" s="63">
        <v>563</v>
      </c>
      <c r="F439" s="64">
        <f>(Таблица1[[#This Row],[Предел текучести, Н/мм²]]-SUMIF('Сводный отчет'!$B$7:$B$17,Таблица1[[#This Row],[Профиль / размер]],'Сводный отчет'!$F$7:$F$17))^2</f>
        <v>122.09155965101397</v>
      </c>
      <c r="G439" s="63">
        <v>651</v>
      </c>
      <c r="H439" s="64">
        <f>(Таблица1[[#This Row],[Временное сопротивление, Н/мм²]]-SUMIF('Сводный отчет'!$B$7:$B$17,Таблица1[[#This Row],[Профиль / размер]],'Сводный отчет'!$I$7:$I$17))^2</f>
        <v>49.83521223409452</v>
      </c>
      <c r="I439" s="65">
        <f>Таблица1[[#This Row],[Временное сопротивление, Н/мм²]]/Таблица1[[#This Row],[Предел текучести, Н/мм²]]</f>
        <v>1.1563055062166963</v>
      </c>
      <c r="J439" s="66">
        <f>(Таблица1[[#This Row],[σв/σт]]-SUMIF('Сводный отчет'!$B$7:$B$17,Таблица1[[#This Row],[Профиль / размер]],'Сводный отчет'!$L$7:$L$17))^2</f>
        <v>1.0984226286827781E-4</v>
      </c>
      <c r="K439" s="63">
        <v>20.2</v>
      </c>
      <c r="L439" s="64">
        <f>(Таблица1[[#This Row],[Относительное удлинение, %]]-SUMIF('Сводный отчет'!$B$7:$B$17,Таблица1[[#This Row],[Профиль / размер]],'Сводный отчет'!$O$7:$O$17))^2</f>
        <v>3.3987295363200043</v>
      </c>
      <c r="M439" s="63">
        <v>8</v>
      </c>
      <c r="N43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0.19552157631605055</v>
      </c>
      <c r="O439" s="67">
        <v>8.3000000000000007</v>
      </c>
      <c r="P43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0.24802372316439475</v>
      </c>
      <c r="Q439" s="69">
        <v>0.09</v>
      </c>
      <c r="R439" s="70">
        <f>(Таблица1[[#This Row],[fr]]-SUMIF('Сводный отчет'!$B$7:$B$17,Таблица1[[#This Row],[Профиль / размер]],'Сводный отчет'!$X$7:$X$17))^2</f>
        <v>5.2842823252621659E-5</v>
      </c>
    </row>
    <row r="440" spans="1:18" ht="11.25" customHeight="1" x14ac:dyDescent="0.25">
      <c r="A440" s="62" t="s">
        <v>376</v>
      </c>
      <c r="B440" s="62" t="str">
        <f>LEFT(Таблица1[[#This Row],[Номер плавки]],7)</f>
        <v>2061724</v>
      </c>
      <c r="C440" s="62" t="s">
        <v>8</v>
      </c>
      <c r="D440" s="62" t="s">
        <v>154</v>
      </c>
      <c r="E440" s="63">
        <v>554</v>
      </c>
      <c r="F440" s="64">
        <f>(Таблица1[[#This Row],[Предел текучести, Н/мм²]]-SUMIF('Сводный отчет'!$B$7:$B$17,Таблица1[[#This Row],[Профиль / размер]],'Сводный отчет'!$F$7:$F$17))^2</f>
        <v>4.2004705421035951</v>
      </c>
      <c r="G440" s="63">
        <v>644</v>
      </c>
      <c r="H440" s="64">
        <f>(Таблица1[[#This Row],[Временное сопротивление, Н/мм²]]-SUMIF('Сводный отчет'!$B$7:$B$17,Таблица1[[#This Row],[Профиль / размер]],'Сводный отчет'!$I$7:$I$17))^2</f>
        <v>3.5290657778634443E-3</v>
      </c>
      <c r="I440" s="65">
        <f>Таблица1[[#This Row],[Временное сопротивление, Н/мм²]]/Таблица1[[#This Row],[Предел текучести, Н/мм²]]</f>
        <v>1.1624548736462095</v>
      </c>
      <c r="J440" s="66">
        <f>(Таблица1[[#This Row],[σв/σт]]-SUMIF('Сводный отчет'!$B$7:$B$17,Таблица1[[#This Row],[Профиль / размер]],'Сводный отчет'!$L$7:$L$17))^2</f>
        <v>1.8759280721387309E-5</v>
      </c>
      <c r="K440" s="63">
        <v>20.8</v>
      </c>
      <c r="L440" s="64">
        <f>(Таблица1[[#This Row],[Относительное удлинение, %]]-SUMIF('Сводный отчет'!$B$7:$B$17,Таблица1[[#This Row],[Профиль / размер]],'Сводный отчет'!$O$7:$O$17))^2</f>
        <v>1.5464523085972168</v>
      </c>
      <c r="M440" s="63">
        <v>9.6</v>
      </c>
      <c r="N44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1.3405512792863354</v>
      </c>
      <c r="O440" s="67">
        <v>9.9</v>
      </c>
      <c r="P44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1.2143603568277632</v>
      </c>
      <c r="Q440" s="69">
        <v>8.4000000000000005E-2</v>
      </c>
      <c r="R440" s="70">
        <f>(Таблица1[[#This Row],[fr]]-SUMIF('Сводный отчет'!$B$7:$B$17,Таблица1[[#This Row],[Профиль / размер]],'Сводный отчет'!$X$7:$X$17))^2</f>
        <v>1.6111400843053715E-6</v>
      </c>
    </row>
    <row r="441" spans="1:18" ht="11.25" customHeight="1" x14ac:dyDescent="0.25">
      <c r="A441" s="62" t="s">
        <v>377</v>
      </c>
      <c r="B441" s="62" t="str">
        <f>LEFT(Таблица1[[#This Row],[Номер плавки]],7)</f>
        <v>2061726</v>
      </c>
      <c r="C441" s="62" t="s">
        <v>8</v>
      </c>
      <c r="D441" s="62" t="s">
        <v>154</v>
      </c>
      <c r="E441" s="63">
        <v>569</v>
      </c>
      <c r="F441" s="64">
        <f>(Таблица1[[#This Row],[Предел текучести, Н/мм²]]-SUMIF('Сводный отчет'!$B$7:$B$17,Таблица1[[#This Row],[Профиль / размер]],'Сводный отчет'!$F$7:$F$17))^2</f>
        <v>290.68561905695418</v>
      </c>
      <c r="G441" s="63">
        <v>664</v>
      </c>
      <c r="H441" s="64">
        <f>(Таблица1[[#This Row],[Временное сопротивление, Н/мм²]]-SUMIF('Сводный отчет'!$B$7:$B$17,Таблица1[[#This Row],[Профиль / размер]],'Сводный отчет'!$I$7:$I$17))^2</f>
        <v>402.37976668953974</v>
      </c>
      <c r="I441" s="65">
        <f>Таблица1[[#This Row],[Временное сопротивление, Н/мм²]]/Таблица1[[#This Row],[Предел текучести, Н/мм²]]</f>
        <v>1.1669595782073814</v>
      </c>
      <c r="J441" s="66">
        <f>(Таблица1[[#This Row],[σв/σт]]-SUMIF('Сводный отчет'!$B$7:$B$17,Таблица1[[#This Row],[Профиль / размер]],'Сводный отчет'!$L$7:$L$17))^2</f>
        <v>3.0104342247602235E-8</v>
      </c>
      <c r="K441" s="63">
        <v>23.8</v>
      </c>
      <c r="L441" s="64">
        <f>(Таблица1[[#This Row],[Относительное удлинение, %]]-SUMIF('Сводный отчет'!$B$7:$B$17,Таблица1[[#This Row],[Профиль / размер]],'Сводный отчет'!$O$7:$O$17))^2</f>
        <v>3.085066169983306</v>
      </c>
      <c r="M441" s="63">
        <v>8.3000000000000007</v>
      </c>
      <c r="N44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2.0214645622978932E-2</v>
      </c>
      <c r="O441" s="67">
        <v>8.6</v>
      </c>
      <c r="P44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3.9211841976276904E-2</v>
      </c>
      <c r="Q441" s="69">
        <v>8.5999999999999993E-2</v>
      </c>
      <c r="R441" s="70">
        <f>(Таблица1[[#This Row],[fr]]-SUMIF('Сводный отчет'!$B$7:$B$17,Таблица1[[#This Row],[Профиль / размер]],'Сводный отчет'!$X$7:$X$17))^2</f>
        <v>1.068836780707743E-5</v>
      </c>
    </row>
    <row r="442" spans="1:18" ht="11.25" customHeight="1" x14ac:dyDescent="0.25">
      <c r="A442" s="62" t="s">
        <v>378</v>
      </c>
      <c r="B442" s="62" t="str">
        <f>LEFT(Таблица1[[#This Row],[Номер плавки]],7)</f>
        <v>2061726</v>
      </c>
      <c r="C442" s="62" t="s">
        <v>8</v>
      </c>
      <c r="D442" s="62" t="s">
        <v>154</v>
      </c>
      <c r="E442" s="63">
        <v>550</v>
      </c>
      <c r="F442" s="64">
        <f>(Таблица1[[#This Row],[Предел текучести, Н/мм²]]-SUMIF('Сводный отчет'!$B$7:$B$17,Таблица1[[#This Row],[Профиль / размер]],'Сводный отчет'!$F$7:$F$17))^2</f>
        <v>3.8044309381434336</v>
      </c>
      <c r="G442" s="63">
        <v>657</v>
      </c>
      <c r="H442" s="64">
        <f>(Таблица1[[#This Row],[Временное сопротивление, Н/мм²]]-SUMIF('Сводный отчет'!$B$7:$B$17,Таблица1[[#This Row],[Профиль / размер]],'Сводный отчет'!$I$7:$I$17))^2</f>
        <v>170.54808352122308</v>
      </c>
      <c r="I442" s="65">
        <f>Таблица1[[#This Row],[Временное сопротивление, Н/мм²]]/Таблица1[[#This Row],[Предел текучести, Н/мм²]]</f>
        <v>1.1945454545454546</v>
      </c>
      <c r="J442" s="66">
        <f>(Таблица1[[#This Row],[σв/σт]]-SUMIF('Сводный отчет'!$B$7:$B$17,Таблица1[[#This Row],[Профиль / размер]],'Сводный отчет'!$L$7:$L$17))^2</f>
        <v>7.7058330942509311E-4</v>
      </c>
      <c r="K442" s="63">
        <v>23.3</v>
      </c>
      <c r="L442" s="64">
        <f>(Таблица1[[#This Row],[Относительное удлинение, %]]-SUMIF('Сводный отчет'!$B$7:$B$17,Таблица1[[#This Row],[Профиль / размер]],'Сводный отчет'!$O$7:$O$17))^2</f>
        <v>1.578630526418958</v>
      </c>
      <c r="M442" s="63">
        <v>9.3000000000000007</v>
      </c>
      <c r="N44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0.73585820997940898</v>
      </c>
      <c r="O442" s="67">
        <v>9.6</v>
      </c>
      <c r="P44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0.64317223801588053</v>
      </c>
      <c r="Q442" s="69">
        <v>6.9000000000000006E-2</v>
      </c>
      <c r="R442" s="70">
        <f>(Таблица1[[#This Row],[fr]]-SUMIF('Сводный отчет'!$B$7:$B$17,Таблица1[[#This Row],[Профиль / размер]],'Сводный отчет'!$X$7:$X$17))^2</f>
        <v>1.8853193216351432E-4</v>
      </c>
    </row>
    <row r="443" spans="1:18" ht="11.25" customHeight="1" x14ac:dyDescent="0.25">
      <c r="A443" s="62" t="s">
        <v>379</v>
      </c>
      <c r="B443" s="62" t="str">
        <f>LEFT(Таблица1[[#This Row],[Номер плавки]],7)</f>
        <v>2061726</v>
      </c>
      <c r="C443" s="62" t="s">
        <v>8</v>
      </c>
      <c r="D443" s="62" t="s">
        <v>154</v>
      </c>
      <c r="E443" s="63">
        <v>570</v>
      </c>
      <c r="F443" s="64">
        <f>(Таблица1[[#This Row],[Предел текучести, Н/мм²]]-SUMIF('Сводный отчет'!$B$7:$B$17,Таблица1[[#This Row],[Профиль / размер]],'Сводный отчет'!$F$7:$F$17))^2</f>
        <v>325.78462895794422</v>
      </c>
      <c r="G443" s="63">
        <v>664</v>
      </c>
      <c r="H443" s="64">
        <f>(Таблица1[[#This Row],[Временное сопротивление, Н/мм²]]-SUMIF('Сводный отчет'!$B$7:$B$17,Таблица1[[#This Row],[Профиль / размер]],'Сводный отчет'!$I$7:$I$17))^2</f>
        <v>402.37976668953974</v>
      </c>
      <c r="I443" s="65">
        <f>Таблица1[[#This Row],[Временное сопротивление, Н/мм²]]/Таблица1[[#This Row],[Предел текучести, Н/мм²]]</f>
        <v>1.1649122807017545</v>
      </c>
      <c r="J443" s="66">
        <f>(Таблица1[[#This Row],[σв/σт]]-SUMIF('Сводный отчет'!$B$7:$B$17,Таблица1[[#This Row],[Профиль / размер]],'Сводный отчет'!$L$7:$L$17))^2</f>
        <v>3.5110944962786671E-6</v>
      </c>
      <c r="K443" s="63">
        <v>20</v>
      </c>
      <c r="L443" s="64">
        <f>(Таблица1[[#This Row],[Относительное удлинение, %]]-SUMIF('Сводный отчет'!$B$7:$B$17,Таблица1[[#This Row],[Профиль / размер]],'Сводный отчет'!$O$7:$O$17))^2</f>
        <v>4.1761552788942629</v>
      </c>
      <c r="M443" s="63">
        <v>10.8</v>
      </c>
      <c r="N44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5.5593235565140544</v>
      </c>
      <c r="O443" s="67">
        <v>11.1</v>
      </c>
      <c r="P44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5.2991128320752861</v>
      </c>
      <c r="Q443" s="69">
        <v>0.1</v>
      </c>
      <c r="R443" s="70">
        <f>(Таблица1[[#This Row],[fr]]-SUMIF('Сводный отчет'!$B$7:$B$17,Таблица1[[#This Row],[Профиль / размер]],'Сводный отчет'!$X$7:$X$17))^2</f>
        <v>2.982289618664825E-4</v>
      </c>
    </row>
    <row r="444" spans="1:18" ht="11.25" customHeight="1" x14ac:dyDescent="0.25">
      <c r="A444" s="62" t="s">
        <v>380</v>
      </c>
      <c r="B444" s="62" t="str">
        <f>LEFT(Таблица1[[#This Row],[Номер плавки]],7)</f>
        <v>2061732</v>
      </c>
      <c r="C444" s="62" t="s">
        <v>8</v>
      </c>
      <c r="D444" s="62" t="s">
        <v>154</v>
      </c>
      <c r="E444" s="63">
        <v>556</v>
      </c>
      <c r="F444" s="64">
        <f>(Таблица1[[#This Row],[Предел текучести, Н/мм²]]-SUMIF('Сводный отчет'!$B$7:$B$17,Таблица1[[#This Row],[Профиль / размер]],'Сводный отчет'!$F$7:$F$17))^2</f>
        <v>16.398490344083676</v>
      </c>
      <c r="G444" s="63">
        <v>643</v>
      </c>
      <c r="H444" s="64">
        <f>(Таблица1[[#This Row],[Временное сопротивление, Н/мм²]]-SUMIF('Сводный отчет'!$B$7:$B$17,Таблица1[[#This Row],[Профиль / размер]],'Сводный отчет'!$I$7:$I$17))^2</f>
        <v>0.88471718458976945</v>
      </c>
      <c r="I444" s="65">
        <f>Таблица1[[#This Row],[Временное сопротивление, Н/мм²]]/Таблица1[[#This Row],[Предел текучести, Н/мм²]]</f>
        <v>1.1564748201438848</v>
      </c>
      <c r="J444" s="66">
        <f>(Таблица1[[#This Row],[σв/σт]]-SUMIF('Сводный отчет'!$B$7:$B$17,Таблица1[[#This Row],[Профиль / размер]],'Сводный отчет'!$L$7:$L$17))^2</f>
        <v>1.0632191851009933E-4</v>
      </c>
      <c r="K444" s="63">
        <v>22.7</v>
      </c>
      <c r="L444" s="64">
        <f>(Таблица1[[#This Row],[Относительное удлинение, %]]-SUMIF('Сводный отчет'!$B$7:$B$17,Таблица1[[#This Row],[Профиль / размер]],'Сводный отчет'!$O$7:$O$17))^2</f>
        <v>0.43090775414173815</v>
      </c>
      <c r="M444" s="63">
        <v>8.8000000000000007</v>
      </c>
      <c r="N44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0.12803642780119395</v>
      </c>
      <c r="O444" s="67">
        <v>9.1</v>
      </c>
      <c r="P44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9.1192039996078708E-2</v>
      </c>
      <c r="Q444" s="69">
        <v>9.0999999999999998E-2</v>
      </c>
      <c r="R444" s="70">
        <f>(Таблица1[[#This Row],[fr]]-SUMIF('Сводный отчет'!$B$7:$B$17,Таблица1[[#This Row],[Профиль / размер]],'Сводный отчет'!$X$7:$X$17))^2</f>
        <v>6.8381437114007731E-5</v>
      </c>
    </row>
    <row r="445" spans="1:18" ht="11.25" customHeight="1" x14ac:dyDescent="0.25">
      <c r="A445" s="62" t="s">
        <v>381</v>
      </c>
      <c r="B445" s="62" t="str">
        <f>LEFT(Таблица1[[#This Row],[Номер плавки]],7)</f>
        <v>2061732</v>
      </c>
      <c r="C445" s="62" t="s">
        <v>8</v>
      </c>
      <c r="D445" s="62" t="s">
        <v>154</v>
      </c>
      <c r="E445" s="63">
        <v>542</v>
      </c>
      <c r="F445" s="64">
        <f>(Таблица1[[#This Row],[Предел текучести, Н/мм²]]-SUMIF('Сводный отчет'!$B$7:$B$17,Таблица1[[#This Row],[Профиль / размер]],'Сводный отчет'!$F$7:$F$17))^2</f>
        <v>99.012351730223116</v>
      </c>
      <c r="G445" s="63">
        <v>630</v>
      </c>
      <c r="H445" s="64">
        <f>(Таблица1[[#This Row],[Временное сопротивление, Н/мм²]]-SUMIF('Сводный отчет'!$B$7:$B$17,Таблица1[[#This Row],[Профиль / размер]],'Сводный отчет'!$I$7:$I$17))^2</f>
        <v>194.34016272914454</v>
      </c>
      <c r="I445" s="65">
        <f>Таблица1[[#This Row],[Временное сопротивление, Н/мм²]]/Таблица1[[#This Row],[Предел текучести, Н/мм²]]</f>
        <v>1.1623616236162362</v>
      </c>
      <c r="J445" s="66">
        <f>(Таблица1[[#This Row],[σв/σт]]-SUMIF('Сводный отчет'!$B$7:$B$17,Таблица1[[#This Row],[Профиль / размер]],'Сводный отчет'!$L$7:$L$17))^2</f>
        <v>1.9575745075288259E-5</v>
      </c>
      <c r="K445" s="63">
        <v>22.7</v>
      </c>
      <c r="L445" s="64">
        <f>(Таблица1[[#This Row],[Относительное удлинение, %]]-SUMIF('Сводный отчет'!$B$7:$B$17,Таблица1[[#This Row],[Профиль / размер]],'Сводный отчет'!$O$7:$O$17))^2</f>
        <v>0.43090775414173815</v>
      </c>
      <c r="M445" s="63">
        <v>8.1999999999999993</v>
      </c>
      <c r="N44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5.8650289187336613E-2</v>
      </c>
      <c r="O445" s="67">
        <v>8.5</v>
      </c>
      <c r="P44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8.881580237231633E-2</v>
      </c>
      <c r="Q445" s="69">
        <v>8.6999999999999994E-2</v>
      </c>
      <c r="R445" s="70">
        <f>(Таблица1[[#This Row],[fr]]-SUMIF('Сводный отчет'!$B$7:$B$17,Таблица1[[#This Row],[Профиль / размер]],'Сводный отчет'!$X$7:$X$17))^2</f>
        <v>1.8226981668463482E-5</v>
      </c>
    </row>
    <row r="446" spans="1:18" ht="11.25" customHeight="1" x14ac:dyDescent="0.25">
      <c r="A446" s="62" t="s">
        <v>382</v>
      </c>
      <c r="B446" s="62" t="str">
        <f>LEFT(Таблица1[[#This Row],[Номер плавки]],7)</f>
        <v>2061732</v>
      </c>
      <c r="C446" s="62" t="s">
        <v>8</v>
      </c>
      <c r="D446" s="62" t="s">
        <v>154</v>
      </c>
      <c r="E446" s="63">
        <v>532</v>
      </c>
      <c r="F446" s="64">
        <f>(Таблица1[[#This Row],[Предел текучести, Н/мм²]]-SUMIF('Сводный отчет'!$B$7:$B$17,Таблица1[[#This Row],[Профиль / размер]],'Сводный отчет'!$F$7:$F$17))^2</f>
        <v>398.02225272032268</v>
      </c>
      <c r="G446" s="63">
        <v>622</v>
      </c>
      <c r="H446" s="64">
        <f>(Таблица1[[#This Row],[Временное сопротивление, Н/мм²]]-SUMIF('Сводный отчет'!$B$7:$B$17,Таблица1[[#This Row],[Профиль / размер]],'Сводный отчет'!$I$7:$I$17))^2</f>
        <v>481.38966767963979</v>
      </c>
      <c r="I446" s="65">
        <f>Таблица1[[#This Row],[Временное сопротивление, Н/мм²]]/Таблица1[[#This Row],[Предел текучести, Н/мм²]]</f>
        <v>1.1691729323308271</v>
      </c>
      <c r="J446" s="66">
        <f>(Таблица1[[#This Row],[σв/σт]]-SUMIF('Сводный отчет'!$B$7:$B$17,Таблица1[[#This Row],[Профиль / размер]],'Сводный отчет'!$L$7:$L$17))^2</f>
        <v>5.6971013893725733E-6</v>
      </c>
      <c r="K446" s="63">
        <v>22.7</v>
      </c>
      <c r="L446" s="64">
        <f>(Таблица1[[#This Row],[Относительное удлинение, %]]-SUMIF('Сводный отчет'!$B$7:$B$17,Таблица1[[#This Row],[Профиль / размер]],'Сводный отчет'!$O$7:$O$17))^2</f>
        <v>0.43090775414173815</v>
      </c>
      <c r="M446" s="63">
        <v>10.8</v>
      </c>
      <c r="N44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5.5593235565140544</v>
      </c>
      <c r="O446" s="67">
        <v>11.1</v>
      </c>
      <c r="P44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5.2991128320752861</v>
      </c>
      <c r="Q446" s="69">
        <v>0.09</v>
      </c>
      <c r="R446" s="70">
        <f>(Таблица1[[#This Row],[fr]]-SUMIF('Сводный отчет'!$B$7:$B$17,Таблица1[[#This Row],[Профиль / размер]],'Сводный отчет'!$X$7:$X$17))^2</f>
        <v>5.2842823252621659E-5</v>
      </c>
    </row>
    <row r="447" spans="1:18" ht="11.25" customHeight="1" x14ac:dyDescent="0.25">
      <c r="A447" s="62" t="s">
        <v>383</v>
      </c>
      <c r="B447" s="62" t="str">
        <f>LEFT(Таблица1[[#This Row],[Номер плавки]],7)</f>
        <v>2061736</v>
      </c>
      <c r="C447" s="62" t="s">
        <v>8</v>
      </c>
      <c r="D447" s="62" t="s">
        <v>154</v>
      </c>
      <c r="E447" s="63">
        <v>529</v>
      </c>
      <c r="F447" s="64">
        <f>(Таблица1[[#This Row],[Предел текучести, Н/мм²]]-SUMIF('Сводный отчет'!$B$7:$B$17,Таблица1[[#This Row],[Профиль / размер]],'Сводный отчет'!$F$7:$F$17))^2</f>
        <v>526.72522301735262</v>
      </c>
      <c r="G447" s="63">
        <v>616</v>
      </c>
      <c r="H447" s="64">
        <f>(Таблица1[[#This Row],[Временное сопротивление, Н/мм²]]-SUMIF('Сводный отчет'!$B$7:$B$17,Таблица1[[#This Row],[Профиль / размер]],'Сводный отчет'!$I$7:$I$17))^2</f>
        <v>780.67679639251128</v>
      </c>
      <c r="I447" s="65">
        <f>Таблица1[[#This Row],[Временное сопротивление, Н/мм²]]/Таблица1[[#This Row],[Предел текучести, Н/мм²]]</f>
        <v>1.1644612476370511</v>
      </c>
      <c r="J447" s="66">
        <f>(Таблица1[[#This Row],[σв/σт]]-SUMIF('Сводный отчет'!$B$7:$B$17,Таблица1[[#This Row],[Профиль / размер]],'Сводный отчет'!$L$7:$L$17))^2</f>
        <v>5.4048091459853246E-6</v>
      </c>
      <c r="K447" s="63">
        <v>22</v>
      </c>
      <c r="L447" s="64">
        <f>(Таблица1[[#This Row],[Относительное удлинение, %]]-SUMIF('Сводный отчет'!$B$7:$B$17,Таблица1[[#This Row],[Профиль / размер]],'Сводный отчет'!$O$7:$O$17))^2</f>
        <v>1.897853151652576E-3</v>
      </c>
      <c r="M447" s="63">
        <v>10.6</v>
      </c>
      <c r="N44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4.6561948436427638</v>
      </c>
      <c r="O447" s="67">
        <v>10.9</v>
      </c>
      <c r="P44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4.418320752867368</v>
      </c>
      <c r="Q447" s="69">
        <v>0.08</v>
      </c>
      <c r="R447" s="70">
        <f>(Таблица1[[#This Row],[fr]]-SUMIF('Сводный отчет'!$B$7:$B$17,Таблица1[[#This Row],[Профиль / размер]],'Сводный отчет'!$X$7:$X$17))^2</f>
        <v>7.4566846387611164E-6</v>
      </c>
    </row>
    <row r="448" spans="1:18" ht="11.25" customHeight="1" x14ac:dyDescent="0.25">
      <c r="A448" s="62" t="s">
        <v>384</v>
      </c>
      <c r="B448" s="62" t="str">
        <f>LEFT(Таблица1[[#This Row],[Номер плавки]],7)</f>
        <v>2050423</v>
      </c>
      <c r="C448" s="62" t="s">
        <v>8</v>
      </c>
      <c r="D448" s="62" t="s">
        <v>171</v>
      </c>
      <c r="E448" s="63">
        <v>529</v>
      </c>
      <c r="F448" s="64">
        <f>(Таблица1[[#This Row],[Предел текучести, Н/мм²]]-SUMIF('Сводный отчет'!$B$7:$B$17,Таблица1[[#This Row],[Профиль / размер]],'Сводный отчет'!$F$7:$F$17))^2</f>
        <v>294.60064498790626</v>
      </c>
      <c r="G448" s="63">
        <v>621</v>
      </c>
      <c r="H448" s="64">
        <f>(Таблица1[[#This Row],[Временное сопротивление, Н/мм²]]-SUMIF('Сводный отчет'!$B$7:$B$17,Таблица1[[#This Row],[Профиль / размер]],'Сводный отчет'!$I$7:$I$17))^2</f>
        <v>259.6852996506318</v>
      </c>
      <c r="I448" s="65">
        <f>Таблица1[[#This Row],[Временное сопротивление, Н/мм²]]/Таблица1[[#This Row],[Предел текучести, Н/мм²]]</f>
        <v>1.173913043478261</v>
      </c>
      <c r="J448" s="66">
        <f>(Таблица1[[#This Row],[σв/σт]]-SUMIF('Сводный отчет'!$B$7:$B$17,Таблица1[[#This Row],[Профиль / размер]],'Сводный отчет'!$L$7:$L$17))^2</f>
        <v>5.3284707299892531E-5</v>
      </c>
      <c r="K448" s="63">
        <v>19.399999999999999</v>
      </c>
      <c r="L448" s="64">
        <f>(Таблица1[[#This Row],[Относительное удлинение, %]]-SUMIF('Сводный отчет'!$B$7:$B$17,Таблица1[[#This Row],[Профиль / размер]],'Сводный отчет'!$O$7:$O$17))^2</f>
        <v>2.6259936844934182</v>
      </c>
      <c r="M448" s="63">
        <v>8.6999999999999993</v>
      </c>
      <c r="N44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0.15479709755442259</v>
      </c>
      <c r="O448" s="67">
        <v>9</v>
      </c>
      <c r="P44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0.17750335931201222</v>
      </c>
      <c r="Q448" s="69">
        <v>9.2999999999999999E-2</v>
      </c>
      <c r="R448" s="70">
        <f>(Таблица1[[#This Row],[fr]]-SUMIF('Сводный отчет'!$B$7:$B$17,Таблица1[[#This Row],[Профиль / размер]],'Сводный отчет'!$X$7:$X$17))^2</f>
        <v>1.2244692287019651E-4</v>
      </c>
    </row>
    <row r="449" spans="1:18" ht="11.25" customHeight="1" x14ac:dyDescent="0.25">
      <c r="A449" s="62" t="s">
        <v>384</v>
      </c>
      <c r="B449" s="62" t="str">
        <f>LEFT(Таблица1[[#This Row],[Номер плавки]],7)</f>
        <v>2050423</v>
      </c>
      <c r="C449" s="62" t="s">
        <v>8</v>
      </c>
      <c r="D449" s="62" t="s">
        <v>171</v>
      </c>
      <c r="E449" s="63">
        <v>537</v>
      </c>
      <c r="F449" s="64">
        <f>(Таблица1[[#This Row],[Предел текучести, Н/мм²]]-SUMIF('Сводный отчет'!$B$7:$B$17,Таблица1[[#This Row],[Профиль / размер]],'Сводный отчет'!$F$7:$F$17))^2</f>
        <v>83.977694168234237</v>
      </c>
      <c r="G449" s="63">
        <v>622</v>
      </c>
      <c r="H449" s="64">
        <f>(Таблица1[[#This Row],[Временное сопротивление, Н/мм²]]-SUMIF('Сводный отчет'!$B$7:$B$17,Таблица1[[#This Row],[Профиль / размер]],'Сводный отчет'!$I$7:$I$17))^2</f>
        <v>228.45579145391048</v>
      </c>
      <c r="I449" s="65">
        <f>Таблица1[[#This Row],[Временное сопротивление, Н/мм²]]/Таблица1[[#This Row],[Предел текучести, Н/мм²]]</f>
        <v>1.1582867783985102</v>
      </c>
      <c r="J449" s="66">
        <f>(Таблица1[[#This Row],[σв/σт]]-SUMIF('Сводный отчет'!$B$7:$B$17,Таблица1[[#This Row],[Профиль / размер]],'Сводный отчет'!$L$7:$L$17))^2</f>
        <v>6.9332727230020133E-5</v>
      </c>
      <c r="K449" s="63">
        <v>19.600000000000001</v>
      </c>
      <c r="L449" s="64">
        <f>(Таблица1[[#This Row],[Относительное удлинение, %]]-SUMIF('Сводный отчет'!$B$7:$B$17,Таблица1[[#This Row],[Профиль / размер]],'Сводный отчет'!$O$7:$O$17))^2</f>
        <v>2.0177969631819344</v>
      </c>
      <c r="M449" s="63">
        <v>7.8</v>
      </c>
      <c r="N44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1.6729938188659006</v>
      </c>
      <c r="O449" s="67">
        <v>8.1</v>
      </c>
      <c r="P44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1.7458640150497167</v>
      </c>
      <c r="Q449" s="69">
        <v>8.4000000000000005E-2</v>
      </c>
      <c r="R449" s="70">
        <f>(Таблица1[[#This Row],[fr]]-SUMIF('Сводный отчет'!$B$7:$B$17,Таблица1[[#This Row],[Профиль / размер]],'Сводный отчет'!$X$7:$X$17))^2</f>
        <v>4.2665950013438114E-6</v>
      </c>
    </row>
    <row r="450" spans="1:18" ht="11.25" customHeight="1" x14ac:dyDescent="0.25">
      <c r="A450" s="62" t="s">
        <v>385</v>
      </c>
      <c r="B450" s="62" t="str">
        <f>LEFT(Таблица1[[#This Row],[Номер плавки]],7)</f>
        <v>2050423</v>
      </c>
      <c r="C450" s="62" t="s">
        <v>8</v>
      </c>
      <c r="D450" s="62" t="s">
        <v>171</v>
      </c>
      <c r="E450" s="63">
        <v>529</v>
      </c>
      <c r="F450" s="64">
        <f>(Таблица1[[#This Row],[Предел текучести, Н/мм²]]-SUMIF('Сводный отчет'!$B$7:$B$17,Таблица1[[#This Row],[Профиль / размер]],'Сводный отчет'!$F$7:$F$17))^2</f>
        <v>294.60064498790626</v>
      </c>
      <c r="G450" s="63">
        <v>622</v>
      </c>
      <c r="H450" s="64">
        <f>(Таблица1[[#This Row],[Временное сопротивление, Н/мм²]]-SUMIF('Сводный отчет'!$B$7:$B$17,Таблица1[[#This Row],[Профиль / размер]],'Сводный отчет'!$I$7:$I$17))^2</f>
        <v>228.45579145391048</v>
      </c>
      <c r="I450" s="65">
        <f>Таблица1[[#This Row],[Временное сопротивление, Н/мм²]]/Таблица1[[#This Row],[Предел текучести, Н/мм²]]</f>
        <v>1.1758034026465027</v>
      </c>
      <c r="J450" s="66">
        <f>(Таблица1[[#This Row],[σв/σт]]-SUMIF('Сводный отчет'!$B$7:$B$17,Таблица1[[#This Row],[Профиль / размер]],'Сводный отчет'!$L$7:$L$17))^2</f>
        <v>8.4456038344930129E-5</v>
      </c>
      <c r="K450" s="63">
        <v>20.3</v>
      </c>
      <c r="L450" s="64">
        <f>(Таблица1[[#This Row],[Относительное удлинение, %]]-SUMIF('Сводный отчет'!$B$7:$B$17,Таблица1[[#This Row],[Профиль / размер]],'Сводный отчет'!$O$7:$O$17))^2</f>
        <v>0.51910843859177436</v>
      </c>
      <c r="M450" s="63">
        <v>7.6</v>
      </c>
      <c r="N45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2.2303708680462297</v>
      </c>
      <c r="O450" s="67">
        <v>7.9</v>
      </c>
      <c r="P45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2.3143886052136486</v>
      </c>
      <c r="Q450" s="69">
        <v>8.6999999999999994E-2</v>
      </c>
      <c r="R450" s="70">
        <f>(Таблица1[[#This Row],[fr]]-SUMIF('Сводный отчет'!$B$7:$B$17,Таблица1[[#This Row],[Профиль / размер]],'Сводный отчет'!$X$7:$X$17))^2</f>
        <v>2.5660037624294642E-5</v>
      </c>
    </row>
    <row r="451" spans="1:18" ht="11.25" customHeight="1" x14ac:dyDescent="0.25">
      <c r="A451" s="62" t="s">
        <v>385</v>
      </c>
      <c r="B451" s="62" t="str">
        <f>LEFT(Таблица1[[#This Row],[Номер плавки]],7)</f>
        <v>2050423</v>
      </c>
      <c r="C451" s="62" t="s">
        <v>8</v>
      </c>
      <c r="D451" s="62" t="s">
        <v>171</v>
      </c>
      <c r="E451" s="63">
        <v>531</v>
      </c>
      <c r="F451" s="64">
        <f>(Таблица1[[#This Row],[Предел текучести, Н/мм²]]-SUMIF('Сводный отчет'!$B$7:$B$17,Таблица1[[#This Row],[Профиль / размер]],'Сводный отчет'!$F$7:$F$17))^2</f>
        <v>229.94490728298828</v>
      </c>
      <c r="G451" s="63">
        <v>617</v>
      </c>
      <c r="H451" s="64">
        <f>(Таблица1[[#This Row],[Временное сопротивление, Н/мм²]]-SUMIF('Сводный отчет'!$B$7:$B$17,Таблица1[[#This Row],[Профиль / размер]],'Сводный отчет'!$I$7:$I$17))^2</f>
        <v>404.60333243751711</v>
      </c>
      <c r="I451" s="65">
        <f>Таблица1[[#This Row],[Временное сопротивление, Н/мм²]]/Таблица1[[#This Row],[Предел текучести, Н/мм²]]</f>
        <v>1.1619585687382297</v>
      </c>
      <c r="J451" s="66">
        <f>(Таблица1[[#This Row],[σв/σт]]-SUMIF('Сводный отчет'!$B$7:$B$17,Таблица1[[#This Row],[Профиль / размер]],'Сводный отчет'!$L$7:$L$17))^2</f>
        <v>2.1667509942582143E-5</v>
      </c>
      <c r="K451" s="63">
        <v>22.6</v>
      </c>
      <c r="L451" s="64">
        <f>(Таблица1[[#This Row],[Относительное удлинение, %]]-SUMIF('Сводный отчет'!$B$7:$B$17,Таблица1[[#This Row],[Профиль / размер]],'Сводный отчет'!$O$7:$O$17))^2</f>
        <v>2.4948461435098159</v>
      </c>
      <c r="M451" s="63">
        <v>7.2</v>
      </c>
      <c r="N45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3.5851249664068847</v>
      </c>
      <c r="O451" s="67">
        <v>7.5</v>
      </c>
      <c r="P45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3.6914377855415181</v>
      </c>
      <c r="Q451" s="69">
        <v>7.5999999999999998E-2</v>
      </c>
      <c r="R451" s="70">
        <f>(Таблица1[[#This Row],[fr]]-SUMIF('Сводный отчет'!$B$7:$B$17,Таблица1[[#This Row],[Профиль / размер]],'Сводный отчет'!$X$7:$X$17))^2</f>
        <v>3.5217414673474708E-5</v>
      </c>
    </row>
    <row r="452" spans="1:18" ht="11.25" customHeight="1" x14ac:dyDescent="0.25">
      <c r="A452" s="62" t="s">
        <v>386</v>
      </c>
      <c r="B452" s="62" t="str">
        <f>LEFT(Таблица1[[#This Row],[Номер плавки]],7)</f>
        <v>2050430</v>
      </c>
      <c r="C452" s="62" t="s">
        <v>8</v>
      </c>
      <c r="D452" s="62" t="s">
        <v>202</v>
      </c>
      <c r="E452" s="63">
        <v>544</v>
      </c>
      <c r="F452" s="64">
        <f>(Таблица1[[#This Row],[Предел текучести, Н/мм²]]-SUMIF('Сводный отчет'!$B$7:$B$17,Таблица1[[#This Row],[Профиль / размер]],'Сводный отчет'!$F$7:$F$17))^2</f>
        <v>0.45303254437867468</v>
      </c>
      <c r="G452" s="63">
        <v>638</v>
      </c>
      <c r="H452" s="64">
        <f>(Таблица1[[#This Row],[Временное сопротивление, Н/мм²]]-SUMIF('Сводный отчет'!$B$7:$B$17,Таблица1[[#This Row],[Профиль / размер]],'Сводный отчет'!$I$7:$I$17))^2</f>
        <v>18.39090236686398</v>
      </c>
      <c r="I452" s="65">
        <f>Таблица1[[#This Row],[Временное сопротивление, Н/мм²]]/Таблица1[[#This Row],[Предел текучести, Н/мм²]]</f>
        <v>1.1727941176470589</v>
      </c>
      <c r="J452" s="66">
        <f>(Таблица1[[#This Row],[σв/σт]]-SUMIF('Сводный отчет'!$B$7:$B$17,Таблица1[[#This Row],[Профиль / размер]],'Сводный отчет'!$L$7:$L$17))^2</f>
        <v>4.0661386281971005E-5</v>
      </c>
      <c r="K452" s="63">
        <v>18.100000000000001</v>
      </c>
      <c r="L452" s="64">
        <f>(Таблица1[[#This Row],[Относительное удлинение, %]]-SUMIF('Сводный отчет'!$B$7:$B$17,Таблица1[[#This Row],[Профиль / размер]],'Сводный отчет'!$O$7:$O$17))^2</f>
        <v>6.4608841068787282</v>
      </c>
      <c r="M452" s="63">
        <v>9.4</v>
      </c>
      <c r="N45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1.7494914940830413E-3</v>
      </c>
      <c r="O452" s="67">
        <v>9.6999999999999993</v>
      </c>
      <c r="P45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1.3001571745560356E-3</v>
      </c>
      <c r="Q452" s="69">
        <v>8.7999999999999995E-2</v>
      </c>
      <c r="R452" s="70">
        <f>(Таблица1[[#This Row],[fr]]-SUMIF('Сводный отчет'!$B$7:$B$17,Таблица1[[#This Row],[Профиль / размер]],'Сводный отчет'!$X$7:$X$17))^2</f>
        <v>1.6896842640532903E-5</v>
      </c>
    </row>
    <row r="453" spans="1:18" ht="11.25" customHeight="1" x14ac:dyDescent="0.25">
      <c r="A453" s="62" t="s">
        <v>387</v>
      </c>
      <c r="B453" s="62" t="str">
        <f>LEFT(Таблица1[[#This Row],[Номер плавки]],7)</f>
        <v>2050431</v>
      </c>
      <c r="C453" s="62" t="s">
        <v>8</v>
      </c>
      <c r="D453" s="62" t="s">
        <v>202</v>
      </c>
      <c r="E453" s="63">
        <v>562</v>
      </c>
      <c r="F453" s="64">
        <f>(Таблица1[[#This Row],[Предел текучести, Н/мм²]]-SUMIF('Сводный отчет'!$B$7:$B$17,Таблица1[[#This Row],[Профиль / размер]],'Сводный отчет'!$F$7:$F$17))^2</f>
        <v>348.68380177514729</v>
      </c>
      <c r="G453" s="63">
        <v>656</v>
      </c>
      <c r="H453" s="64">
        <f>(Таблица1[[#This Row],[Временное сопротивление, Н/мм²]]-SUMIF('Сводный отчет'!$B$7:$B$17,Таблица1[[#This Row],[Профиль / размер]],'Сводный отчет'!$I$7:$I$17))^2</f>
        <v>496.7755177514797</v>
      </c>
      <c r="I453" s="65">
        <f>Таблица1[[#This Row],[Временное сопротивление, Н/мм²]]/Таблица1[[#This Row],[Предел текучести, Н/мм²]]</f>
        <v>1.1672597864768683</v>
      </c>
      <c r="J453" s="66">
        <f>(Таблица1[[#This Row],[σв/σт]]-SUMIF('Сводный отчет'!$B$7:$B$17,Таблица1[[#This Row],[Профиль / размер]],'Сводный отчет'!$L$7:$L$17))^2</f>
        <v>7.0946416502547819E-7</v>
      </c>
      <c r="K453" s="63">
        <v>20.6</v>
      </c>
      <c r="L453" s="64">
        <f>(Таблица1[[#This Row],[Относительное удлинение, %]]-SUMIF('Сводный отчет'!$B$7:$B$17,Таблица1[[#This Row],[Профиль / размер]],'Сводный отчет'!$O$7:$O$17))^2</f>
        <v>1.7494914940833386E-3</v>
      </c>
      <c r="M453" s="63">
        <v>8.6</v>
      </c>
      <c r="N45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0.57482641457100336</v>
      </c>
      <c r="O453" s="67">
        <v>8.9</v>
      </c>
      <c r="P45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0.58360784948225064</v>
      </c>
      <c r="Q453" s="69">
        <v>6.5000000000000002E-2</v>
      </c>
      <c r="R453" s="70">
        <f>(Таблица1[[#This Row],[fr]]-SUMIF('Сводный отчет'!$B$7:$B$17,Таблица1[[#This Row],[Профиль / размер]],'Сводный отчет'!$X$7:$X$17))^2</f>
        <v>3.5681030417899216E-4</v>
      </c>
    </row>
    <row r="454" spans="1:18" ht="11.25" customHeight="1" x14ac:dyDescent="0.25">
      <c r="A454" s="62" t="s">
        <v>388</v>
      </c>
      <c r="B454" s="62" t="str">
        <f>LEFT(Таблица1[[#This Row],[Номер плавки]],7)</f>
        <v>2050432</v>
      </c>
      <c r="C454" s="62" t="s">
        <v>8</v>
      </c>
      <c r="D454" s="62" t="s">
        <v>62</v>
      </c>
      <c r="E454" s="63">
        <v>534</v>
      </c>
      <c r="F454" s="64">
        <f>(Таблица1[[#This Row],[Предел текучести, Н/мм²]]-SUMIF('Сводный отчет'!$B$7:$B$17,Таблица1[[#This Row],[Профиль / размер]],'Сводный отчет'!$F$7:$F$17))^2</f>
        <v>4.0788158400614432</v>
      </c>
      <c r="G454" s="63">
        <v>620</v>
      </c>
      <c r="H454" s="64">
        <f>(Таблица1[[#This Row],[Временное сопротивление, Н/мм²]]-SUMIF('Сводный отчет'!$B$7:$B$17,Таблица1[[#This Row],[Профиль / размер]],'Сводный отчет'!$I$7:$I$17))^2</f>
        <v>59.078815840060656</v>
      </c>
      <c r="I454" s="65">
        <f>Таблица1[[#This Row],[Временное сопротивление, Н/мм²]]/Таблица1[[#This Row],[Предел текучести, Н/мм²]]</f>
        <v>1.1610486891385767</v>
      </c>
      <c r="J454" s="66">
        <f>(Таблица1[[#This Row],[σв/σт]]-SUMIF('Сводный отчет'!$B$7:$B$17,Таблица1[[#This Row],[Профиль / размер]],'Сводный отчет'!$L$7:$L$17))^2</f>
        <v>1.0033442532200872E-4</v>
      </c>
      <c r="K454" s="63">
        <v>20.3</v>
      </c>
      <c r="L454" s="64">
        <f>(Таблица1[[#This Row],[Относительное удлинение, %]]-SUMIF('Сводный отчет'!$B$7:$B$17,Таблица1[[#This Row],[Профиль / размер]],'Сводный отчет'!$O$7:$O$17))^2</f>
        <v>5.3533256439832096E-2</v>
      </c>
      <c r="M454" s="63">
        <v>9.1999999999999993</v>
      </c>
      <c r="N45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4.4444444444441764E-3</v>
      </c>
      <c r="O454" s="67">
        <v>9.5</v>
      </c>
      <c r="P45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4.4444444444441764E-3</v>
      </c>
      <c r="Q454" s="69">
        <v>8.3000000000000004E-2</v>
      </c>
      <c r="R454" s="70">
        <f>(Таблица1[[#This Row],[fr]]-SUMIF('Сводный отчет'!$B$7:$B$17,Таблица1[[#This Row],[Профиль / размер]],'Сводный отчет'!$X$7:$X$17))^2</f>
        <v>1.9381007304882493E-6</v>
      </c>
    </row>
    <row r="455" spans="1:18" ht="11.25" customHeight="1" x14ac:dyDescent="0.25">
      <c r="A455" s="62" t="s">
        <v>388</v>
      </c>
      <c r="B455" s="62" t="str">
        <f>LEFT(Таблица1[[#This Row],[Номер плавки]],7)</f>
        <v>2050432</v>
      </c>
      <c r="C455" s="62" t="s">
        <v>8</v>
      </c>
      <c r="D455" s="62" t="s">
        <v>62</v>
      </c>
      <c r="E455" s="63">
        <v>530</v>
      </c>
      <c r="F455" s="64">
        <f>(Таблица1[[#This Row],[Предел текучести, Н/мм²]]-SUMIF('Сводный отчет'!$B$7:$B$17,Таблица1[[#This Row],[Профиль / размер]],'Сводный отчет'!$F$7:$F$17))^2</f>
        <v>36.235678585159341</v>
      </c>
      <c r="G455" s="63">
        <v>620</v>
      </c>
      <c r="H455" s="64">
        <f>(Таблица1[[#This Row],[Временное сопротивление, Н/мм²]]-SUMIF('Сводный отчет'!$B$7:$B$17,Таблица1[[#This Row],[Профиль / размер]],'Сводный отчет'!$I$7:$I$17))^2</f>
        <v>59.078815840060656</v>
      </c>
      <c r="I455" s="65">
        <f>Таблица1[[#This Row],[Временное сопротивление, Н/мм²]]/Таблица1[[#This Row],[Предел текучести, Н/мм²]]</f>
        <v>1.1698113207547169</v>
      </c>
      <c r="J455" s="66">
        <f>(Таблица1[[#This Row],[σв/σт]]-SUMIF('Сводный отчет'!$B$7:$B$17,Таблица1[[#This Row],[Профиль / размер]],'Сводный отчет'!$L$7:$L$17))^2</f>
        <v>1.572705844402642E-6</v>
      </c>
      <c r="K455" s="63">
        <v>21.8</v>
      </c>
      <c r="L455" s="64">
        <f>(Таблица1[[#This Row],[Относительное удлинение, %]]-SUMIF('Сводный отчет'!$B$7:$B$17,Таблица1[[#This Row],[Профиль / размер]],'Сводный отчет'!$O$7:$O$17))^2</f>
        <v>2.997650903498664</v>
      </c>
      <c r="M455" s="63">
        <v>10.6</v>
      </c>
      <c r="N45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2.1511111111111063</v>
      </c>
      <c r="O455" s="67">
        <v>10.9</v>
      </c>
      <c r="P45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2.1511111111111063</v>
      </c>
      <c r="Q455" s="69">
        <v>7.0000000000000007E-2</v>
      </c>
      <c r="R455" s="70">
        <f>(Таблица1[[#This Row],[fr]]-SUMIF('Сводный отчет'!$B$7:$B$17,Таблица1[[#This Row],[Профиль / размер]],'Сводный отчет'!$X$7:$X$17))^2</f>
        <v>1.3474202229911587E-4</v>
      </c>
    </row>
    <row r="456" spans="1:18" ht="11.25" customHeight="1" x14ac:dyDescent="0.25">
      <c r="A456" s="62" t="s">
        <v>389</v>
      </c>
      <c r="B456" s="62" t="str">
        <f>LEFT(Таблица1[[#This Row],[Номер плавки]],7)</f>
        <v>2050440</v>
      </c>
      <c r="C456" s="62" t="s">
        <v>66</v>
      </c>
      <c r="D456" s="62" t="s">
        <v>72</v>
      </c>
      <c r="E456" s="63">
        <v>572</v>
      </c>
      <c r="F456" s="64">
        <f>(Таблица1[[#This Row],[Предел текучести, Н/мм²]]-SUMIF('Сводный отчет'!$B$7:$B$17,Таблица1[[#This Row],[Профиль / размер]],'Сводный отчет'!$F$7:$F$17))^2</f>
        <v>449.57789675457911</v>
      </c>
      <c r="G456" s="63">
        <v>667</v>
      </c>
      <c r="H456" s="64">
        <f>(Таблица1[[#This Row],[Временное сопротивление, Н/мм²]]-SUMIF('Сводный отчет'!$B$7:$B$17,Таблица1[[#This Row],[Профиль / размер]],'Сводный отчет'!$I$7:$I$17))^2</f>
        <v>349.35560843413515</v>
      </c>
      <c r="I456" s="65">
        <f>Таблица1[[#This Row],[Временное сопротивление, Н/мм²]]/Таблица1[[#This Row],[Предел текучести, Н/мм²]]</f>
        <v>1.166083916083916</v>
      </c>
      <c r="J456" s="66">
        <f>(Таблица1[[#This Row],[σв/σт]]-SUMIF('Сводный отчет'!$B$7:$B$17,Таблица1[[#This Row],[Профиль / размер]],'Сводный отчет'!$L$7:$L$17))^2</f>
        <v>1.2284781824811861E-4</v>
      </c>
      <c r="K456" s="63">
        <v>17</v>
      </c>
      <c r="L456" s="64">
        <f>(Таблица1[[#This Row],[Относительное удлинение, %]]-SUMIF('Сводный отчет'!$B$7:$B$17,Таблица1[[#This Row],[Профиль / размер]],'Сводный отчет'!$O$7:$O$17))^2</f>
        <v>3.7640206079567569</v>
      </c>
      <c r="M456" s="63">
        <v>8.1999999999999993</v>
      </c>
      <c r="N45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3.5679012345678891</v>
      </c>
      <c r="O456" s="67">
        <v>8.5</v>
      </c>
      <c r="P45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3.5771212755488122</v>
      </c>
      <c r="Q456" s="69">
        <v>9.2999999999999999E-2</v>
      </c>
      <c r="R456" s="70">
        <f>(Таблица1[[#This Row],[fr]]-SUMIF('Сводный отчет'!$B$7:$B$17,Таблица1[[#This Row],[Профиль / размер]],'Сводный отчет'!$X$7:$X$17))^2</f>
        <v>1.1540232518856391E-4</v>
      </c>
    </row>
    <row r="457" spans="1:18" ht="11.25" customHeight="1" x14ac:dyDescent="0.25">
      <c r="A457" s="62" t="s">
        <v>389</v>
      </c>
      <c r="B457" s="62" t="str">
        <f>LEFT(Таблица1[[#This Row],[Номер плавки]],7)</f>
        <v>2050440</v>
      </c>
      <c r="C457" s="62" t="s">
        <v>66</v>
      </c>
      <c r="D457" s="62" t="s">
        <v>72</v>
      </c>
      <c r="E457" s="63">
        <v>573</v>
      </c>
      <c r="F457" s="64">
        <f>(Таблица1[[#This Row],[Предел текучести, Н/мм²]]-SUMIF('Сводный отчет'!$B$7:$B$17,Таблица1[[#This Row],[Профиль / размер]],'Сводный отчет'!$F$7:$F$17))^2</f>
        <v>492.98440081961985</v>
      </c>
      <c r="G457" s="63">
        <v>668</v>
      </c>
      <c r="H457" s="64">
        <f>(Таблица1[[#This Row],[Временное сопротивление, Н/мм²]]-SUMIF('Сводный отчет'!$B$7:$B$17,Таблица1[[#This Row],[Профиль / размер]],'Сводный отчет'!$I$7:$I$17))^2</f>
        <v>387.73772225527347</v>
      </c>
      <c r="I457" s="65">
        <f>Таблица1[[#This Row],[Временное сопротивление, Н/мм²]]/Таблица1[[#This Row],[Предел текучести, Н/мм²]]</f>
        <v>1.1657940663176265</v>
      </c>
      <c r="J457" s="66">
        <f>(Таблица1[[#This Row],[σв/σт]]-SUMIF('Сводный отчет'!$B$7:$B$17,Таблица1[[#This Row],[Профиль / размер]],'Сводный отчет'!$L$7:$L$17))^2</f>
        <v>1.293570314821763E-4</v>
      </c>
      <c r="K457" s="63">
        <v>17.399999999999999</v>
      </c>
      <c r="L457" s="64">
        <f>(Таблица1[[#This Row],[Относительное удлинение, %]]-SUMIF('Сводный отчет'!$B$7:$B$17,Таблица1[[#This Row],[Профиль / размер]],'Сводный отчет'!$O$7:$O$17))^2</f>
        <v>2.3719338870895528</v>
      </c>
      <c r="M457" s="63">
        <v>8.1</v>
      </c>
      <c r="N45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3.9556790123456649</v>
      </c>
      <c r="O457" s="67">
        <v>8.4</v>
      </c>
      <c r="P45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3.9653868582046381</v>
      </c>
      <c r="Q457" s="69">
        <v>9.1999999999999998E-2</v>
      </c>
      <c r="R457" s="70">
        <f>(Таблица1[[#This Row],[fr]]-SUMIF('Сводный отчет'!$B$7:$B$17,Таблица1[[#This Row],[Профиль / размер]],'Сводный отчет'!$X$7:$X$17))^2</f>
        <v>9.4917230337615354E-5</v>
      </c>
    </row>
    <row r="458" spans="1:18" ht="11.25" customHeight="1" x14ac:dyDescent="0.25">
      <c r="A458" s="62" t="s">
        <v>390</v>
      </c>
      <c r="B458" s="62" t="str">
        <f>LEFT(Таблица1[[#This Row],[Номер плавки]],7)</f>
        <v>2050441</v>
      </c>
      <c r="C458" s="62" t="s">
        <v>66</v>
      </c>
      <c r="D458" s="62" t="s">
        <v>72</v>
      </c>
      <c r="E458" s="63">
        <v>541</v>
      </c>
      <c r="F458" s="64">
        <f>(Таблица1[[#This Row],[Предел текучести, Н/мм²]]-SUMIF('Сводный отчет'!$B$7:$B$17,Таблица1[[#This Row],[Профиль / размер]],'Сводный отчет'!$F$7:$F$17))^2</f>
        <v>95.976270738316302</v>
      </c>
      <c r="G458" s="63">
        <v>633</v>
      </c>
      <c r="H458" s="64">
        <f>(Таблица1[[#This Row],[Временное сопротивление, Н/мм²]]-SUMIF('Сводный отчет'!$B$7:$B$17,Таблица1[[#This Row],[Профиль / размер]],'Сводный отчет'!$I$7:$I$17))^2</f>
        <v>234.36373851543229</v>
      </c>
      <c r="I458" s="65">
        <f>Таблица1[[#This Row],[Временное сопротивление, Н/мм²]]/Таблица1[[#This Row],[Предел текучести, Н/мм²]]</f>
        <v>1.1700554528650646</v>
      </c>
      <c r="J458" s="66">
        <f>(Таблица1[[#This Row],[σв/σт]]-SUMIF('Сводный отчет'!$B$7:$B$17,Таблица1[[#This Row],[Профиль / размер]],'Сводный отчет'!$L$7:$L$17))^2</f>
        <v>5.0582488703474123E-5</v>
      </c>
      <c r="K458" s="63">
        <v>16.3</v>
      </c>
      <c r="L458" s="64">
        <f>(Таблица1[[#This Row],[Относительное удлинение, %]]-SUMIF('Сводный отчет'!$B$7:$B$17,Таблица1[[#This Row],[Профиль / размер]],'Сводный отчет'!$O$7:$O$17))^2</f>
        <v>6.9701723694743682</v>
      </c>
      <c r="M458" s="63">
        <v>7.8</v>
      </c>
      <c r="N45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5.2390123456789954</v>
      </c>
      <c r="O458" s="67">
        <v>8.1</v>
      </c>
      <c r="P45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5.250183606172123</v>
      </c>
      <c r="Q458" s="69">
        <v>9.8000000000000004E-2</v>
      </c>
      <c r="R458" s="70">
        <f>(Таблица1[[#This Row],[fr]]-SUMIF('Сводный отчет'!$B$7:$B$17,Таблица1[[#This Row],[Профиль / размер]],'Сводный отчет'!$X$7:$X$17))^2</f>
        <v>2.4782779944330674E-4</v>
      </c>
    </row>
    <row r="459" spans="1:18" ht="11.25" customHeight="1" x14ac:dyDescent="0.25">
      <c r="A459" s="62" t="s">
        <v>391</v>
      </c>
      <c r="B459" s="62" t="str">
        <f>LEFT(Таблица1[[#This Row],[Номер плавки]],7)</f>
        <v>2001806</v>
      </c>
      <c r="C459" s="62" t="s">
        <v>66</v>
      </c>
      <c r="D459" s="62" t="s">
        <v>72</v>
      </c>
      <c r="E459" s="63">
        <v>566</v>
      </c>
      <c r="F459" s="64">
        <f>(Таблица1[[#This Row],[Предел текучести, Н/мм²]]-SUMIF('Сводный отчет'!$B$7:$B$17,Таблица1[[#This Row],[Профиль / размер]],'Сводный отчет'!$F$7:$F$17))^2</f>
        <v>231.1388723643347</v>
      </c>
      <c r="G459" s="63">
        <v>663</v>
      </c>
      <c r="H459" s="64">
        <f>(Таблица1[[#This Row],[Временное сопротивление, Н/мм²]]-SUMIF('Сводный отчет'!$B$7:$B$17,Таблица1[[#This Row],[Профиль / размер]],'Сводный отчет'!$I$7:$I$17))^2</f>
        <v>215.82715314958185</v>
      </c>
      <c r="I459" s="65">
        <f>Таблица1[[#This Row],[Временное сопротивление, Н/мм²]]/Таблица1[[#This Row],[Предел текучести, Н/мм²]]</f>
        <v>1.1713780918727916</v>
      </c>
      <c r="J459" s="66">
        <f>(Таблица1[[#This Row],[σв/σт]]-SUMIF('Сводный отчет'!$B$7:$B$17,Таблица1[[#This Row],[Профиль / размер]],'Сводный отчет'!$L$7:$L$17))^2</f>
        <v>3.3518283743728105E-5</v>
      </c>
      <c r="K459" s="63">
        <v>16.8</v>
      </c>
      <c r="L459" s="64">
        <f>(Таблица1[[#This Row],[Относительное удлинение, %]]-SUMIF('Сводный отчет'!$B$7:$B$17,Таблица1[[#This Row],[Профиль / размер]],'Сводный отчет'!$O$7:$O$17))^2</f>
        <v>4.5800639683903581</v>
      </c>
      <c r="M459" s="63">
        <v>9.8000000000000007</v>
      </c>
      <c r="N45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8.3456790123454139E-2</v>
      </c>
      <c r="O459" s="67">
        <v>10.1</v>
      </c>
      <c r="P45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8.4871953055576169E-2</v>
      </c>
      <c r="Q459" s="69">
        <v>8.6999999999999994E-2</v>
      </c>
      <c r="R459" s="70">
        <f>(Таблица1[[#This Row],[fr]]-SUMIF('Сводный отчет'!$B$7:$B$17,Таблица1[[#This Row],[Профиль / размер]],'Сводный отчет'!$X$7:$X$17))^2</f>
        <v>2.2491756082872596E-5</v>
      </c>
    </row>
    <row r="460" spans="1:18" ht="11.25" customHeight="1" x14ac:dyDescent="0.25">
      <c r="A460" s="62" t="s">
        <v>391</v>
      </c>
      <c r="B460" s="62" t="str">
        <f>LEFT(Таблица1[[#This Row],[Номер плавки]],7)</f>
        <v>2001806</v>
      </c>
      <c r="C460" s="62" t="s">
        <v>66</v>
      </c>
      <c r="D460" s="62" t="s">
        <v>72</v>
      </c>
      <c r="E460" s="63">
        <v>569</v>
      </c>
      <c r="F460" s="64">
        <f>(Таблица1[[#This Row],[Предел текучести, Н/мм²]]-SUMIF('Сводный отчет'!$B$7:$B$17,Таблица1[[#This Row],[Профиль / размер]],'Сводный отчет'!$F$7:$F$17))^2</f>
        <v>331.35838455945691</v>
      </c>
      <c r="G460" s="63">
        <v>666</v>
      </c>
      <c r="H460" s="64">
        <f>(Таблица1[[#This Row],[Временное сопротивление, Н/мм²]]-SUMIF('Сводный отчет'!$B$7:$B$17,Таблица1[[#This Row],[Профиль / размер]],'Сводный отчет'!$I$7:$I$17))^2</f>
        <v>312.97349461299683</v>
      </c>
      <c r="I460" s="65">
        <f>Таблица1[[#This Row],[Временное сопротивление, Н/мм²]]/Таблица1[[#This Row],[Предел текучести, Н/мм²]]</f>
        <v>1.1704745166959578</v>
      </c>
      <c r="J460" s="66">
        <f>(Таблица1[[#This Row],[σв/σт]]-SUMIF('Сводный отчет'!$B$7:$B$17,Таблица1[[#This Row],[Профиль / размер]],'Сводный отчет'!$L$7:$L$17))^2</f>
        <v>4.4797224679606217E-5</v>
      </c>
      <c r="K460" s="63">
        <v>16.3</v>
      </c>
      <c r="L460" s="64">
        <f>(Таблица1[[#This Row],[Относительное удлинение, %]]-SUMIF('Сводный отчет'!$B$7:$B$17,Таблица1[[#This Row],[Профиль / размер]],'Сводный отчет'!$O$7:$O$17))^2</f>
        <v>6.9701723694743682</v>
      </c>
      <c r="M460" s="63">
        <v>8.8000000000000007</v>
      </c>
      <c r="N46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1.6612345679012228</v>
      </c>
      <c r="O460" s="67">
        <v>9.1</v>
      </c>
      <c r="P46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1.6675277796138495</v>
      </c>
      <c r="Q460" s="69">
        <v>7.1999999999999995E-2</v>
      </c>
      <c r="R460" s="70">
        <f>(Таблица1[[#This Row],[fr]]-SUMIF('Сводный отчет'!$B$7:$B$17,Таблица1[[#This Row],[Профиль / размер]],'Сводный отчет'!$X$7:$X$17))^2</f>
        <v>1.0521533331864458E-4</v>
      </c>
    </row>
    <row r="461" spans="1:18" ht="11.25" customHeight="1" x14ac:dyDescent="0.25">
      <c r="A461" s="62" t="s">
        <v>392</v>
      </c>
      <c r="B461" s="62" t="str">
        <f>LEFT(Таблица1[[#This Row],[Номер плавки]],7)</f>
        <v>2050442</v>
      </c>
      <c r="C461" s="62" t="s">
        <v>66</v>
      </c>
      <c r="D461" s="62" t="s">
        <v>72</v>
      </c>
      <c r="E461" s="63">
        <v>554</v>
      </c>
      <c r="F461" s="64">
        <f>(Таблица1[[#This Row],[Предел текучести, Н/мм²]]-SUMIF('Сводный отчет'!$B$7:$B$17,Таблица1[[#This Row],[Профиль / размер]],'Сводный отчет'!$F$7:$F$17))^2</f>
        <v>10.260823583845866</v>
      </c>
      <c r="G461" s="63">
        <v>645</v>
      </c>
      <c r="H461" s="64">
        <f>(Таблица1[[#This Row],[Временное сопротивление, Н/мм²]]-SUMIF('Сводный отчет'!$B$7:$B$17,Таблица1[[#This Row],[Профиль / размер]],'Сводный отчет'!$I$7:$I$17))^2</f>
        <v>10.949104369092117</v>
      </c>
      <c r="I461" s="65">
        <f>Таблица1[[#This Row],[Временное сопротивление, Н/мм²]]/Таблица1[[#This Row],[Предел текучести, Н/мм²]]</f>
        <v>1.1642599277978338</v>
      </c>
      <c r="J461" s="66">
        <f>(Таблица1[[#This Row],[σв/σт]]-SUMIF('Сводный отчет'!$B$7:$B$17,Таблица1[[#This Row],[Профиль / размер]],'Сводный отчет'!$L$7:$L$17))^2</f>
        <v>1.6660773277633642E-4</v>
      </c>
      <c r="K461" s="63">
        <v>17.899999999999999</v>
      </c>
      <c r="L461" s="64">
        <f>(Таблица1[[#This Row],[Относительное удлинение, %]]-SUMIF('Сводный отчет'!$B$7:$B$17,Таблица1[[#This Row],[Профиль / размер]],'Сводный отчет'!$O$7:$O$17))^2</f>
        <v>1.0818254860055405</v>
      </c>
      <c r="M461" s="63">
        <v>10.6</v>
      </c>
      <c r="N46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0.26123456790123817</v>
      </c>
      <c r="O461" s="67">
        <v>10.9</v>
      </c>
      <c r="P46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0.25874729180895822</v>
      </c>
      <c r="Q461" s="69">
        <v>6.6000000000000003E-2</v>
      </c>
      <c r="R461" s="70">
        <f>(Таблица1[[#This Row],[fr]]-SUMIF('Сводный отчет'!$B$7:$B$17,Таблица1[[#This Row],[Профиль / размер]],'Сводный отчет'!$X$7:$X$17))^2</f>
        <v>2.643047642129531E-4</v>
      </c>
    </row>
    <row r="462" spans="1:18" ht="11.25" customHeight="1" x14ac:dyDescent="0.25">
      <c r="A462" s="62" t="s">
        <v>393</v>
      </c>
      <c r="B462" s="62" t="str">
        <f>LEFT(Таблица1[[#This Row],[Номер плавки]],7)</f>
        <v>2050435</v>
      </c>
      <c r="C462" s="62" t="s">
        <v>66</v>
      </c>
      <c r="D462" s="62" t="s">
        <v>67</v>
      </c>
      <c r="E462" s="63">
        <v>565</v>
      </c>
      <c r="F462" s="64">
        <f>(Таблица1[[#This Row],[Предел текучести, Н/мм²]]-SUMIF('Сводный отчет'!$B$7:$B$17,Таблица1[[#This Row],[Профиль / размер]],'Сводный отчет'!$F$7:$F$17))^2</f>
        <v>512.23698458975286</v>
      </c>
      <c r="G462" s="63">
        <v>663</v>
      </c>
      <c r="H462" s="64">
        <f>(Таблица1[[#This Row],[Временное сопротивление, Н/мм²]]-SUMIF('Сводный отчет'!$B$7:$B$17,Таблица1[[#This Row],[Профиль / размер]],'Сводный отчет'!$I$7:$I$17))^2</f>
        <v>875.67680133277679</v>
      </c>
      <c r="I462" s="65">
        <f>Таблица1[[#This Row],[Временное сопротивление, Н/мм²]]/Таблица1[[#This Row],[Предел текучести, Н/мм²]]</f>
        <v>1.1734513274336282</v>
      </c>
      <c r="J462" s="66">
        <f>(Таблица1[[#This Row],[σв/σт]]-SUMIF('Сводный отчет'!$B$7:$B$17,Таблица1[[#This Row],[Профиль / размер]],'Сводный отчет'!$L$7:$L$17))^2</f>
        <v>3.0304617960604911E-5</v>
      </c>
      <c r="K462" s="63">
        <v>17.8</v>
      </c>
      <c r="L462" s="64">
        <f>(Таблица1[[#This Row],[Относительное удлинение, %]]-SUMIF('Сводный отчет'!$B$7:$B$17,Таблица1[[#This Row],[Профиль / размер]],'Сводный отчет'!$O$7:$O$17))^2</f>
        <v>7.1692794668887974</v>
      </c>
      <c r="M462" s="63">
        <v>8.1999999999999993</v>
      </c>
      <c r="N46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1.1655185339441876</v>
      </c>
      <c r="O462" s="67">
        <v>8.5</v>
      </c>
      <c r="P46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1.2553144523115376</v>
      </c>
      <c r="Q462" s="69">
        <v>9.7000000000000003E-2</v>
      </c>
      <c r="R462" s="70">
        <f>(Таблица1[[#This Row],[fr]]-SUMIF('Сводный отчет'!$B$7:$B$17,Таблица1[[#This Row],[Профиль / размер]],'Сводный отчет'!$X$7:$X$17))^2</f>
        <v>1.9089087880049961E-4</v>
      </c>
    </row>
    <row r="463" spans="1:18" ht="11.25" customHeight="1" x14ac:dyDescent="0.25">
      <c r="A463" s="62" t="s">
        <v>394</v>
      </c>
      <c r="B463" s="62" t="str">
        <f>LEFT(Таблица1[[#This Row],[Номер плавки]],7)</f>
        <v>2050443</v>
      </c>
      <c r="C463" s="62" t="s">
        <v>66</v>
      </c>
      <c r="D463" s="62" t="s">
        <v>72</v>
      </c>
      <c r="E463" s="63">
        <v>544</v>
      </c>
      <c r="F463" s="64">
        <f>(Таблица1[[#This Row],[Предел текучести, Н/мм²]]-SUMIF('Сводный отчет'!$B$7:$B$17,Таблица1[[#This Row],[Профиль / размер]],'Сводный отчет'!$F$7:$F$17))^2</f>
        <v>46.195782933438515</v>
      </c>
      <c r="G463" s="63">
        <v>639</v>
      </c>
      <c r="H463" s="64">
        <f>(Таблица1[[#This Row],[Временное сопротивление, Н/мм²]]-SUMIF('Сводный отчет'!$B$7:$B$17,Таблица1[[#This Row],[Профиль / размер]],'Сводный отчет'!$I$7:$I$17))^2</f>
        <v>86.6564214422622</v>
      </c>
      <c r="I463" s="65">
        <f>Таблица1[[#This Row],[Временное сопротивление, Н/мм²]]/Таблица1[[#This Row],[Предел текучести, Н/мм²]]</f>
        <v>1.1746323529411764</v>
      </c>
      <c r="J463" s="66">
        <f>(Таблица1[[#This Row],[σв/σт]]-SUMIF('Сводный отчет'!$B$7:$B$17,Таблица1[[#This Row],[Профиль / размер]],'Сводный отчет'!$L$7:$L$17))^2</f>
        <v>6.4274248332066848E-6</v>
      </c>
      <c r="K463" s="63">
        <v>17.5</v>
      </c>
      <c r="L463" s="64">
        <f>(Таблица1[[#This Row],[Относительное удлинение, %]]-SUMIF('Сводный отчет'!$B$7:$B$17,Таблица1[[#This Row],[Профиль / размер]],'Сводный отчет'!$O$7:$O$17))^2</f>
        <v>2.073912206872746</v>
      </c>
      <c r="M463" s="63">
        <v>11.4</v>
      </c>
      <c r="N46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1.7190123456790234</v>
      </c>
      <c r="O463" s="67">
        <v>11.7</v>
      </c>
      <c r="P46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1.712622630562338</v>
      </c>
      <c r="Q463" s="69">
        <v>6.8000000000000005E-2</v>
      </c>
      <c r="R463" s="70">
        <f>(Таблица1[[#This Row],[fr]]-SUMIF('Сводный отчет'!$B$7:$B$17,Таблица1[[#This Row],[Профиль / размер]],'Сводный отчет'!$X$7:$X$17))^2</f>
        <v>2.0327495391485014E-4</v>
      </c>
    </row>
    <row r="464" spans="1:18" ht="11.25" customHeight="1" x14ac:dyDescent="0.25">
      <c r="A464" s="62" t="s">
        <v>393</v>
      </c>
      <c r="B464" s="62" t="str">
        <f>LEFT(Таблица1[[#This Row],[Номер плавки]],7)</f>
        <v>2050435</v>
      </c>
      <c r="C464" s="62" t="s">
        <v>66</v>
      </c>
      <c r="D464" s="62" t="s">
        <v>67</v>
      </c>
      <c r="E464" s="63">
        <v>564</v>
      </c>
      <c r="F464" s="64">
        <f>(Таблица1[[#This Row],[Предел текучести, Н/мм²]]-SUMIF('Сводный отчет'!$B$7:$B$17,Таблица1[[#This Row],[Профиль / размер]],'Сводный отчет'!$F$7:$F$17))^2</f>
        <v>467.971678467304</v>
      </c>
      <c r="G464" s="63">
        <v>660</v>
      </c>
      <c r="H464" s="64">
        <f>(Таблица1[[#This Row],[Временное сопротивление, Н/мм²]]-SUMIF('Сводный отчет'!$B$7:$B$17,Таблица1[[#This Row],[Профиль / размер]],'Сводный отчет'!$I$7:$I$17))^2</f>
        <v>707.12578092461365</v>
      </c>
      <c r="I464" s="65">
        <f>Таблица1[[#This Row],[Временное сопротивление, Н/мм²]]/Таблица1[[#This Row],[Предел текучести, Н/мм²]]</f>
        <v>1.1702127659574468</v>
      </c>
      <c r="J464" s="66">
        <f>(Таблица1[[#This Row],[σв/σт]]-SUMIF('Сводный отчет'!$B$7:$B$17,Таблица1[[#This Row],[Профиль / размер]],'Сводный отчет'!$L$7:$L$17))^2</f>
        <v>5.1365760027141878E-6</v>
      </c>
      <c r="K464" s="63">
        <v>16.7</v>
      </c>
      <c r="L464" s="64">
        <f>(Таблица1[[#This Row],[Относительное удлинение, %]]-SUMIF('Сводный отчет'!$B$7:$B$17,Таблица1[[#This Row],[Профиль / размер]],'Сводный отчет'!$O$7:$O$17))^2</f>
        <v>14.269891711786768</v>
      </c>
      <c r="M464" s="63">
        <v>8.6</v>
      </c>
      <c r="N46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0.46184506455643293</v>
      </c>
      <c r="O464" s="67">
        <v>8.9</v>
      </c>
      <c r="P46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0.51898792169929198</v>
      </c>
      <c r="Q464" s="69">
        <v>7.0999999999999994E-2</v>
      </c>
      <c r="R464" s="70">
        <f>(Таблица1[[#This Row],[fr]]-SUMIF('Сводный отчет'!$B$7:$B$17,Таблица1[[#This Row],[Профиль / размер]],'Сводный отчет'!$X$7:$X$17))^2</f>
        <v>1.4844189920866345E-4</v>
      </c>
    </row>
    <row r="465" spans="1:18" ht="11.25" customHeight="1" x14ac:dyDescent="0.25">
      <c r="A465" s="62" t="s">
        <v>394</v>
      </c>
      <c r="B465" s="62" t="str">
        <f>LEFT(Таблица1[[#This Row],[Номер плавки]],7)</f>
        <v>2050443</v>
      </c>
      <c r="C465" s="62" t="s">
        <v>66</v>
      </c>
      <c r="D465" s="62" t="s">
        <v>72</v>
      </c>
      <c r="E465" s="63">
        <v>544</v>
      </c>
      <c r="F465" s="64">
        <f>(Таблица1[[#This Row],[Предел текучести, Н/мм²]]-SUMIF('Сводный отчет'!$B$7:$B$17,Таблица1[[#This Row],[Профиль / размер]],'Сводный отчет'!$F$7:$F$17))^2</f>
        <v>46.195782933438515</v>
      </c>
      <c r="G465" s="63">
        <v>639</v>
      </c>
      <c r="H465" s="64">
        <f>(Таблица1[[#This Row],[Временное сопротивление, Н/мм²]]-SUMIF('Сводный отчет'!$B$7:$B$17,Таблица1[[#This Row],[Профиль / размер]],'Сводный отчет'!$I$7:$I$17))^2</f>
        <v>86.6564214422622</v>
      </c>
      <c r="I465" s="65">
        <f>Таблица1[[#This Row],[Временное сопротивление, Н/мм²]]/Таблица1[[#This Row],[Предел текучести, Н/мм²]]</f>
        <v>1.1746323529411764</v>
      </c>
      <c r="J465" s="66">
        <f>(Таблица1[[#This Row],[σв/σт]]-SUMIF('Сводный отчет'!$B$7:$B$17,Таблица1[[#This Row],[Профиль / размер]],'Сводный отчет'!$L$7:$L$17))^2</f>
        <v>6.4274248332066848E-6</v>
      </c>
      <c r="K465" s="63">
        <v>16.899999999999999</v>
      </c>
      <c r="L465" s="64">
        <f>(Таблица1[[#This Row],[Относительное удлинение, %]]-SUMIF('Сводный отчет'!$B$7:$B$17,Таблица1[[#This Row],[Профиль / размер]],'Сводный отчет'!$O$7:$O$17))^2</f>
        <v>4.1620422881735646</v>
      </c>
      <c r="M465" s="63">
        <v>8.8000000000000007</v>
      </c>
      <c r="N46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1.6612345679012228</v>
      </c>
      <c r="O465" s="67">
        <v>9.1</v>
      </c>
      <c r="P46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1.6675277796138495</v>
      </c>
      <c r="Q465" s="69">
        <v>8.4000000000000005E-2</v>
      </c>
      <c r="R465" s="70">
        <f>(Таблица1[[#This Row],[fr]]-SUMIF('Сводный отчет'!$B$7:$B$17,Таблица1[[#This Row],[Профиль / размер]],'Сводный отчет'!$X$7:$X$17))^2</f>
        <v>3.0364715300270338E-6</v>
      </c>
    </row>
    <row r="466" spans="1:18" ht="11.25" customHeight="1" x14ac:dyDescent="0.25">
      <c r="A466" s="62" t="s">
        <v>395</v>
      </c>
      <c r="B466" s="62" t="str">
        <f>LEFT(Таблица1[[#This Row],[Номер плавки]],7)</f>
        <v>2050444</v>
      </c>
      <c r="C466" s="62" t="s">
        <v>66</v>
      </c>
      <c r="D466" s="62" t="s">
        <v>72</v>
      </c>
      <c r="E466" s="63">
        <v>534</v>
      </c>
      <c r="F466" s="64">
        <f>(Таблица1[[#This Row],[Предел текучести, Н/мм²]]-SUMIF('Сводный отчет'!$B$7:$B$17,Таблица1[[#This Row],[Профиль / размер]],'Сводный отчет'!$F$7:$F$17))^2</f>
        <v>282.13074228303117</v>
      </c>
      <c r="G466" s="63">
        <v>625</v>
      </c>
      <c r="H466" s="64">
        <f>(Таблица1[[#This Row],[Временное сопротивление, Н/мм²]]-SUMIF('Сводный отчет'!$B$7:$B$17,Таблица1[[#This Row],[Профиль / размер]],'Сводный отчет'!$I$7:$I$17))^2</f>
        <v>543.30682794632571</v>
      </c>
      <c r="I466" s="65">
        <f>Таблица1[[#This Row],[Временное сопротивление, Н/мм²]]/Таблица1[[#This Row],[Предел текучести, Н/мм²]]</f>
        <v>1.1704119850187267</v>
      </c>
      <c r="J466" s="66">
        <f>(Таблица1[[#This Row],[σв/σт]]-SUMIF('Сводный отчет'!$B$7:$B$17,Таблица1[[#This Row],[Профиль / размер]],'Сводный отчет'!$L$7:$L$17))^2</f>
        <v>4.5638193037255532E-5</v>
      </c>
      <c r="K466" s="63">
        <v>16.7</v>
      </c>
      <c r="L466" s="64">
        <f>(Таблица1[[#This Row],[Относительное удлинение, %]]-SUMIF('Сводный отчет'!$B$7:$B$17,Таблица1[[#This Row],[Профиль / размер]],'Сводный отчет'!$O$7:$O$17))^2</f>
        <v>5.0180856486071663</v>
      </c>
      <c r="M466" s="63">
        <v>9.4</v>
      </c>
      <c r="N46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0.47456790123456211</v>
      </c>
      <c r="O466" s="67">
        <v>9.6999999999999993</v>
      </c>
      <c r="P46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0.47793428367888596</v>
      </c>
      <c r="Q466" s="69">
        <v>7.0999999999999994E-2</v>
      </c>
      <c r="R466" s="70">
        <f>(Таблица1[[#This Row],[fr]]-SUMIF('Сводный отчет'!$B$7:$B$17,Таблица1[[#This Row],[Профиль / размер]],'Сводный отчет'!$X$7:$X$17))^2</f>
        <v>1.2673023846769606E-4</v>
      </c>
    </row>
    <row r="467" spans="1:18" ht="11.25" customHeight="1" x14ac:dyDescent="0.25">
      <c r="A467" s="62" t="s">
        <v>395</v>
      </c>
      <c r="B467" s="62" t="str">
        <f>LEFT(Таблица1[[#This Row],[Номер плавки]],7)</f>
        <v>2050444</v>
      </c>
      <c r="C467" s="62" t="s">
        <v>66</v>
      </c>
      <c r="D467" s="62" t="s">
        <v>72</v>
      </c>
      <c r="E467" s="63">
        <v>536</v>
      </c>
      <c r="F467" s="64">
        <f>(Таблица1[[#This Row],[Предел текучести, Н/мм²]]-SUMIF('Сводный отчет'!$B$7:$B$17,Таблица1[[#This Row],[Профиль / размер]],'Сводный отчет'!$F$7:$F$17))^2</f>
        <v>218.94375041311264</v>
      </c>
      <c r="G467" s="63">
        <v>626</v>
      </c>
      <c r="H467" s="64">
        <f>(Таблица1[[#This Row],[Временное сопротивление, Н/мм²]]-SUMIF('Сводный отчет'!$B$7:$B$17,Таблица1[[#This Row],[Профиль / размер]],'Сводный отчет'!$I$7:$I$17))^2</f>
        <v>497.68894176746409</v>
      </c>
      <c r="I467" s="65">
        <f>Таблица1[[#This Row],[Временное сопротивление, Н/мм²]]/Таблица1[[#This Row],[Предел текучести, Н/мм²]]</f>
        <v>1.1679104477611941</v>
      </c>
      <c r="J467" s="66">
        <f>(Таблица1[[#This Row],[σв/σт]]-SUMIF('Сводный отчет'!$B$7:$B$17,Таблица1[[#This Row],[Профиль / размер]],'Сводный отчет'!$L$7:$L$17))^2</f>
        <v>8.5694674720572013E-5</v>
      </c>
      <c r="K467" s="63">
        <v>16.899999999999999</v>
      </c>
      <c r="L467" s="64">
        <f>(Таблица1[[#This Row],[Относительное удлинение, %]]-SUMIF('Сводный отчет'!$B$7:$B$17,Таблица1[[#This Row],[Профиль / размер]],'Сводный отчет'!$O$7:$O$17))^2</f>
        <v>4.1620422881735646</v>
      </c>
      <c r="M467" s="63">
        <v>10.199999999999999</v>
      </c>
      <c r="N46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1.2345679012346381E-2</v>
      </c>
      <c r="O467" s="67">
        <v>10.5</v>
      </c>
      <c r="P46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1.1809622432266921E-2</v>
      </c>
      <c r="Q467" s="69">
        <v>6.9000000000000006E-2</v>
      </c>
      <c r="R467" s="70">
        <f>(Таблица1[[#This Row],[fr]]-SUMIF('Сводный отчет'!$B$7:$B$17,Таблица1[[#This Row],[Профиль / размер]],'Сводный отчет'!$X$7:$X$17))^2</f>
        <v>1.7576004876579868E-4</v>
      </c>
    </row>
    <row r="468" spans="1:18" ht="11.25" customHeight="1" x14ac:dyDescent="0.25">
      <c r="A468" s="62" t="s">
        <v>396</v>
      </c>
      <c r="B468" s="62" t="str">
        <f>LEFT(Таблица1[[#This Row],[Номер плавки]],7)</f>
        <v>2070580</v>
      </c>
      <c r="C468" s="62" t="s">
        <v>66</v>
      </c>
      <c r="D468" s="62" t="s">
        <v>72</v>
      </c>
      <c r="E468" s="63">
        <v>549</v>
      </c>
      <c r="F468" s="64">
        <f>(Таблица1[[#This Row],[Предел текучести, Н/мм²]]-SUMIF('Сводный отчет'!$B$7:$B$17,Таблица1[[#This Row],[Профиль / размер]],'Сводный отчет'!$F$7:$F$17))^2</f>
        <v>3.2283032586421898</v>
      </c>
      <c r="G468" s="63">
        <v>646</v>
      </c>
      <c r="H468" s="64">
        <f>(Таблица1[[#This Row],[Временное сопротивление, Н/мм²]]-SUMIF('Сводный отчет'!$B$7:$B$17,Таблица1[[#This Row],[Профиль / размер]],'Сводный отчет'!$I$7:$I$17))^2</f>
        <v>5.3312181902304356</v>
      </c>
      <c r="I468" s="65">
        <f>Таблица1[[#This Row],[Временное сопротивление, Н/мм²]]/Таблица1[[#This Row],[Предел текучести, Н/мм²]]</f>
        <v>1.1766848816029143</v>
      </c>
      <c r="J468" s="66">
        <f>(Таблица1[[#This Row],[σв/σт]]-SUMIF('Сводный отчет'!$B$7:$B$17,Таблица1[[#This Row],[Профиль / размер]],'Сводный отчет'!$L$7:$L$17))^2</f>
        <v>2.3300699464041392E-7</v>
      </c>
      <c r="K468" s="63">
        <v>20.6</v>
      </c>
      <c r="L468" s="64">
        <f>(Таблица1[[#This Row],[Относительное удлинение, %]]-SUMIF('Сводный отчет'!$B$7:$B$17,Таблица1[[#This Row],[Профиль / размер]],'Сводный отчет'!$O$7:$O$17))^2</f>
        <v>2.7552401201518837</v>
      </c>
      <c r="M468" s="63">
        <v>11.8</v>
      </c>
      <c r="N46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2.927901234567917</v>
      </c>
      <c r="O468" s="67">
        <v>12.1</v>
      </c>
      <c r="P46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2.9195602999390298</v>
      </c>
      <c r="Q468" s="69">
        <v>7.5999999999999998E-2</v>
      </c>
      <c r="R468" s="70">
        <f>(Таблица1[[#This Row],[fr]]-SUMIF('Сводный отчет'!$B$7:$B$17,Таблица1[[#This Row],[Профиль / размер]],'Сводный отчет'!$X$7:$X$17))^2</f>
        <v>3.9155712722438678E-5</v>
      </c>
    </row>
    <row r="469" spans="1:18" ht="11.25" customHeight="1" x14ac:dyDescent="0.25">
      <c r="A469" s="62" t="s">
        <v>396</v>
      </c>
      <c r="B469" s="62" t="str">
        <f>LEFT(Таблица1[[#This Row],[Номер плавки]],7)</f>
        <v>2070580</v>
      </c>
      <c r="C469" s="62" t="s">
        <v>66</v>
      </c>
      <c r="D469" s="62" t="s">
        <v>72</v>
      </c>
      <c r="E469" s="63">
        <v>549</v>
      </c>
      <c r="F469" s="64">
        <f>(Таблица1[[#This Row],[Предел текучести, Н/мм²]]-SUMIF('Сводный отчет'!$B$7:$B$17,Таблица1[[#This Row],[Профиль / размер]],'Сводный отчет'!$F$7:$F$17))^2</f>
        <v>3.2283032586421898</v>
      </c>
      <c r="G469" s="63">
        <v>647</v>
      </c>
      <c r="H469" s="64">
        <f>(Таблица1[[#This Row],[Временное сопротивление, Н/мм²]]-SUMIF('Сводный отчет'!$B$7:$B$17,Таблица1[[#This Row],[Профиль / размер]],'Сводный отчет'!$I$7:$I$17))^2</f>
        <v>1.7133320113687538</v>
      </c>
      <c r="I469" s="65">
        <f>Таблица1[[#This Row],[Временное сопротивление, Н/мм²]]/Таблица1[[#This Row],[Предел текучести, Н/мм²]]</f>
        <v>1.1785063752276868</v>
      </c>
      <c r="J469" s="66">
        <f>(Таблица1[[#This Row],[σв/σт]]-SUMIF('Сводный отчет'!$B$7:$B$17,Таблица1[[#This Row],[Профиль / размер]],'Сводный отчет'!$L$7:$L$17))^2</f>
        <v>1.792347000749719E-6</v>
      </c>
      <c r="K469" s="63">
        <v>20.100000000000001</v>
      </c>
      <c r="L469" s="64">
        <f>(Таблица1[[#This Row],[Относительное удлинение, %]]-SUMIF('Сводный отчет'!$B$7:$B$17,Таблица1[[#This Row],[Профиль / размер]],'Сводный отчет'!$O$7:$O$17))^2</f>
        <v>1.3453485212358931</v>
      </c>
      <c r="M469" s="63">
        <v>12</v>
      </c>
      <c r="N46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3.6523456790123605</v>
      </c>
      <c r="O469" s="67">
        <v>12.3</v>
      </c>
      <c r="P46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3.6430291346273789</v>
      </c>
      <c r="Q469" s="69">
        <v>8.3000000000000004E-2</v>
      </c>
      <c r="R469" s="70">
        <f>(Таблица1[[#This Row],[fr]]-SUMIF('Сводный отчет'!$B$7:$B$17,Таблица1[[#This Row],[Профиль / размер]],'Сводный отчет'!$X$7:$X$17))^2</f>
        <v>5.5137667907847689E-7</v>
      </c>
    </row>
    <row r="470" spans="1:18" ht="11.25" customHeight="1" x14ac:dyDescent="0.25">
      <c r="A470" s="62" t="s">
        <v>397</v>
      </c>
      <c r="B470" s="62" t="str">
        <f>LEFT(Таблица1[[#This Row],[Номер плавки]],7)</f>
        <v>2070579</v>
      </c>
      <c r="C470" s="62" t="s">
        <v>66</v>
      </c>
      <c r="D470" s="62" t="s">
        <v>72</v>
      </c>
      <c r="E470" s="63">
        <v>579</v>
      </c>
      <c r="F470" s="64">
        <f>(Таблица1[[#This Row],[Предел текучести, Н/мм²]]-SUMIF('Сводный отчет'!$B$7:$B$17,Таблица1[[#This Row],[Профиль / размер]],'Сводный отчет'!$F$7:$F$17))^2</f>
        <v>795.42342520986426</v>
      </c>
      <c r="G470" s="63">
        <v>679</v>
      </c>
      <c r="H470" s="64">
        <f>(Таблица1[[#This Row],[Временное сопротивление, Н/мм²]]-SUMIF('Сводный отчет'!$B$7:$B$17,Таблица1[[#This Row],[Профиль / размер]],'Сводный отчет'!$I$7:$I$17))^2</f>
        <v>941.94097428779492</v>
      </c>
      <c r="I470" s="65">
        <f>Таблица1[[#This Row],[Временное сопротивление, Н/мм²]]/Таблица1[[#This Row],[Предел текучести, Н/мм²]]</f>
        <v>1.1727115716753023</v>
      </c>
      <c r="J470" s="66">
        <f>(Таблица1[[#This Row],[σв/σт]]-SUMIF('Сводный отчет'!$B$7:$B$17,Таблица1[[#This Row],[Профиль / размер]],'Сводный отчет'!$L$7:$L$17))^2</f>
        <v>1.9856095599280009E-5</v>
      </c>
      <c r="K470" s="63">
        <v>19.2</v>
      </c>
      <c r="L470" s="64">
        <f>(Таблица1[[#This Row],[Относительное удлинение, %]]-SUMIF('Сводный отчет'!$B$7:$B$17,Таблица1[[#This Row],[Профиль / размер]],'Сводный отчет'!$O$7:$O$17))^2</f>
        <v>6.7543643187109009E-2</v>
      </c>
      <c r="M470" s="63">
        <v>12.4</v>
      </c>
      <c r="N47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5.3412345679012541</v>
      </c>
      <c r="O470" s="67">
        <v>12.7</v>
      </c>
      <c r="P47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5.329966804004064</v>
      </c>
      <c r="Q470" s="69">
        <v>8.5999999999999993E-2</v>
      </c>
      <c r="R470" s="70">
        <f>(Таблица1[[#This Row],[fr]]-SUMIF('Сводный отчет'!$B$7:$B$17,Таблица1[[#This Row],[Профиль / размер]],'Сводный отчет'!$X$7:$X$17))^2</f>
        <v>1.4006661231924054E-5</v>
      </c>
    </row>
    <row r="471" spans="1:18" ht="11.25" customHeight="1" x14ac:dyDescent="0.25">
      <c r="A471" s="62" t="s">
        <v>397</v>
      </c>
      <c r="B471" s="62" t="str">
        <f>LEFT(Таблица1[[#This Row],[Номер плавки]],7)</f>
        <v>2070579</v>
      </c>
      <c r="C471" s="62" t="s">
        <v>66</v>
      </c>
      <c r="D471" s="62" t="s">
        <v>72</v>
      </c>
      <c r="E471" s="63">
        <v>580</v>
      </c>
      <c r="F471" s="64">
        <f>(Таблица1[[#This Row],[Предел текучести, Н/мм²]]-SUMIF('Сводный отчет'!$B$7:$B$17,Таблица1[[#This Row],[Профиль / размер]],'Сводный отчет'!$F$7:$F$17))^2</f>
        <v>852.829929274905</v>
      </c>
      <c r="G471" s="63">
        <v>679</v>
      </c>
      <c r="H471" s="64">
        <f>(Таблица1[[#This Row],[Временное сопротивление, Н/мм²]]-SUMIF('Сводный отчет'!$B$7:$B$17,Таблица1[[#This Row],[Профиль / размер]],'Сводный отчет'!$I$7:$I$17))^2</f>
        <v>941.94097428779492</v>
      </c>
      <c r="I471" s="65">
        <f>Таблица1[[#This Row],[Временное сопротивление, Н/мм²]]/Таблица1[[#This Row],[Предел текучести, Н/мм²]]</f>
        <v>1.1706896551724137</v>
      </c>
      <c r="J471" s="66">
        <f>(Таблица1[[#This Row],[σв/σт]]-SUMIF('Сводный отчет'!$B$7:$B$17,Таблица1[[#This Row],[Профиль / размер]],'Сводный отчет'!$L$7:$L$17))^2</f>
        <v>4.1963634235936147E-5</v>
      </c>
      <c r="K471" s="63">
        <v>19.8</v>
      </c>
      <c r="L471" s="64">
        <f>(Таблица1[[#This Row],[Относительное удлинение, %]]-SUMIF('Сводный отчет'!$B$7:$B$17,Таблица1[[#This Row],[Профиль / размер]],'Сводный отчет'!$O$7:$O$17))^2</f>
        <v>0.73941356188629759</v>
      </c>
      <c r="M471" s="63">
        <v>10.6</v>
      </c>
      <c r="N47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0.26123456790123817</v>
      </c>
      <c r="O471" s="67">
        <v>10.9</v>
      </c>
      <c r="P47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0.25874729180895822</v>
      </c>
      <c r="Q471" s="69">
        <v>6.6000000000000003E-2</v>
      </c>
      <c r="R471" s="70">
        <f>(Таблица1[[#This Row],[fr]]-SUMIF('Сводный отчет'!$B$7:$B$17,Таблица1[[#This Row],[Профиль / размер]],'Сводный отчет'!$X$7:$X$17))^2</f>
        <v>2.643047642129531E-4</v>
      </c>
    </row>
    <row r="472" spans="1:18" ht="11.25" customHeight="1" x14ac:dyDescent="0.25">
      <c r="A472" s="62" t="s">
        <v>399</v>
      </c>
      <c r="B472" s="62" t="str">
        <f>LEFT(Таблица1[[#This Row],[Номер плавки]],7)</f>
        <v>2071218</v>
      </c>
      <c r="C472" s="62" t="s">
        <v>66</v>
      </c>
      <c r="D472" s="62" t="s">
        <v>72</v>
      </c>
      <c r="E472" s="63">
        <v>561</v>
      </c>
      <c r="F472" s="64">
        <f>(Таблица1[[#This Row],[Предел текучести, Н/мм²]]-SUMIF('Сводный отчет'!$B$7:$B$17,Таблица1[[#This Row],[Профиль / размер]],'Сводный отчет'!$F$7:$F$17))^2</f>
        <v>104.10635203913101</v>
      </c>
      <c r="G472" s="63">
        <v>654</v>
      </c>
      <c r="H472" s="64">
        <f>(Таблица1[[#This Row],[Временное сопротивление, Н/мм²]]-SUMIF('Сводный отчет'!$B$7:$B$17,Таблица1[[#This Row],[Профиль / размер]],'Сводный отчет'!$I$7:$I$17))^2</f>
        <v>32.388128759336986</v>
      </c>
      <c r="I472" s="65">
        <f>Таблица1[[#This Row],[Временное сопротивление, Н/мм²]]/Таблица1[[#This Row],[Предел текучести, Н/мм²]]</f>
        <v>1.1657754010695187</v>
      </c>
      <c r="J472" s="66">
        <f>(Таблица1[[#This Row],[σв/σт]]-SUMIF('Сводный отчет'!$B$7:$B$17,Таблица1[[#This Row],[Профиль / размер]],'Сводный отчет'!$L$7:$L$17))^2</f>
        <v>1.2978195914090224E-4</v>
      </c>
      <c r="K472" s="63">
        <v>19.2</v>
      </c>
      <c r="L472" s="64">
        <f>(Таблица1[[#This Row],[Относительное удлинение, %]]-SUMIF('Сводный отчет'!$B$7:$B$17,Таблица1[[#This Row],[Профиль / размер]],'Сводный отчет'!$O$7:$O$17))^2</f>
        <v>6.7543643187109009E-2</v>
      </c>
      <c r="M472" s="63">
        <v>12</v>
      </c>
      <c r="N47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3.6523456790123605</v>
      </c>
      <c r="O472" s="67">
        <v>12.3</v>
      </c>
      <c r="P47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3.6430291346273789</v>
      </c>
      <c r="Q472" s="69">
        <v>7.3999999999999996E-2</v>
      </c>
      <c r="R472" s="70">
        <f>(Таблица1[[#This Row],[fr]]-SUMIF('Сводный отчет'!$B$7:$B$17,Таблица1[[#This Row],[Профиль / размер]],'Сводный отчет'!$X$7:$X$17))^2</f>
        <v>6.8185523020541629E-5</v>
      </c>
    </row>
    <row r="473" spans="1:18" ht="11.25" customHeight="1" x14ac:dyDescent="0.25">
      <c r="A473" s="62" t="s">
        <v>399</v>
      </c>
      <c r="B473" s="62" t="str">
        <f>LEFT(Таблица1[[#This Row],[Номер плавки]],7)</f>
        <v>2071218</v>
      </c>
      <c r="C473" s="62" t="s">
        <v>66</v>
      </c>
      <c r="D473" s="62" t="s">
        <v>72</v>
      </c>
      <c r="E473" s="63">
        <v>561</v>
      </c>
      <c r="F473" s="64">
        <f>(Таблица1[[#This Row],[Предел текучести, Н/мм²]]-SUMIF('Сводный отчет'!$B$7:$B$17,Таблица1[[#This Row],[Профиль / размер]],'Сводный отчет'!$F$7:$F$17))^2</f>
        <v>104.10635203913101</v>
      </c>
      <c r="G473" s="63">
        <v>655</v>
      </c>
      <c r="H473" s="64">
        <f>(Таблица1[[#This Row],[Временное сопротивление, Н/мм²]]-SUMIF('Сводный отчет'!$B$7:$B$17,Таблица1[[#This Row],[Профиль / размер]],'Сводный отчет'!$I$7:$I$17))^2</f>
        <v>44.770242580475305</v>
      </c>
      <c r="I473" s="65">
        <f>Таблица1[[#This Row],[Временное сопротивление, Н/мм²]]/Таблица1[[#This Row],[Предел текучести, Н/мм²]]</f>
        <v>1.1675579322638145</v>
      </c>
      <c r="J473" s="66">
        <f>(Таблица1[[#This Row],[σв/σт]]-SUMIF('Сводный отчет'!$B$7:$B$17,Таблица1[[#This Row],[Профиль / размер]],'Сводный отчет'!$L$7:$L$17))^2</f>
        <v>9.2345513804158817E-5</v>
      </c>
      <c r="K473" s="63">
        <v>20</v>
      </c>
      <c r="L473" s="64">
        <f>(Таблица1[[#This Row],[Относительное удлинение, %]]-SUMIF('Сводный отчет'!$B$7:$B$17,Таблица1[[#This Row],[Профиль / размер]],'Сводный отчет'!$O$7:$O$17))^2</f>
        <v>1.1233702014526921</v>
      </c>
      <c r="M473" s="63">
        <v>12</v>
      </c>
      <c r="N47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3.6523456790123605</v>
      </c>
      <c r="O473" s="67">
        <v>12.3</v>
      </c>
      <c r="P47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3.6430291346273789</v>
      </c>
      <c r="Q473" s="69">
        <v>7.6999999999999999E-2</v>
      </c>
      <c r="R473" s="70">
        <f>(Таблица1[[#This Row],[fr]]-SUMIF('Сводный отчет'!$B$7:$B$17,Таблица1[[#This Row],[Профиль / размер]],'Сводный отчет'!$X$7:$X$17))^2</f>
        <v>2.7640807573387208E-5</v>
      </c>
    </row>
    <row r="474" spans="1:18" ht="11.25" customHeight="1" x14ac:dyDescent="0.25">
      <c r="A474" s="62" t="s">
        <v>400</v>
      </c>
      <c r="B474" s="62" t="str">
        <f>LEFT(Таблица1[[#This Row],[Номер плавки]],7)</f>
        <v>2071219</v>
      </c>
      <c r="C474" s="62" t="s">
        <v>66</v>
      </c>
      <c r="D474" s="62" t="s">
        <v>72</v>
      </c>
      <c r="E474" s="63">
        <v>580</v>
      </c>
      <c r="F474" s="64">
        <f>(Таблица1[[#This Row],[Предел текучести, Н/мм²]]-SUMIF('Сводный отчет'!$B$7:$B$17,Таблица1[[#This Row],[Профиль / размер]],'Сводный отчет'!$F$7:$F$17))^2</f>
        <v>852.829929274905</v>
      </c>
      <c r="G474" s="63">
        <v>678</v>
      </c>
      <c r="H474" s="64">
        <f>(Таблица1[[#This Row],[Временное сопротивление, Н/мм²]]-SUMIF('Сводный отчет'!$B$7:$B$17,Таблица1[[#This Row],[Профиль / размер]],'Сводный отчет'!$I$7:$I$17))^2</f>
        <v>881.5588604666566</v>
      </c>
      <c r="I474" s="65">
        <f>Таблица1[[#This Row],[Временное сопротивление, Н/мм²]]/Таблица1[[#This Row],[Предел текучести, Н/мм²]]</f>
        <v>1.1689655172413793</v>
      </c>
      <c r="J474" s="66">
        <f>(Таблица1[[#This Row],[σв/σт]]-SUMIF('Сводный отчет'!$B$7:$B$17,Таблица1[[#This Row],[Профиль / размер]],'Сводный отчет'!$L$7:$L$17))^2</f>
        <v>6.727399070740788E-5</v>
      </c>
      <c r="K474" s="63">
        <v>18.2</v>
      </c>
      <c r="L474" s="64">
        <f>(Таблица1[[#This Row],[Относительное удлинение, %]]-SUMIF('Сводный отчет'!$B$7:$B$17,Таблица1[[#This Row],[Профиль / размер]],'Сводный отчет'!$O$7:$O$17))^2</f>
        <v>0.54776044535513213</v>
      </c>
      <c r="M474" s="63">
        <v>9.8000000000000007</v>
      </c>
      <c r="N47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8.3456790123454139E-2</v>
      </c>
      <c r="O474" s="67">
        <v>10.1</v>
      </c>
      <c r="P47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8.4871953055576169E-2</v>
      </c>
      <c r="Q474" s="69">
        <v>0.09</v>
      </c>
      <c r="R474" s="70">
        <f>(Таблица1[[#This Row],[fr]]-SUMIF('Сводный отчет'!$B$7:$B$17,Таблица1[[#This Row],[Профиль / размер]],'Сводный отчет'!$X$7:$X$17))^2</f>
        <v>5.9947040635718234E-5</v>
      </c>
    </row>
    <row r="475" spans="1:18" ht="11.25" customHeight="1" x14ac:dyDescent="0.25">
      <c r="A475" s="62" t="s">
        <v>400</v>
      </c>
      <c r="B475" s="62" t="str">
        <f>LEFT(Таблица1[[#This Row],[Номер плавки]],7)</f>
        <v>2071219</v>
      </c>
      <c r="C475" s="62" t="s">
        <v>66</v>
      </c>
      <c r="D475" s="62" t="s">
        <v>72</v>
      </c>
      <c r="E475" s="63">
        <v>580</v>
      </c>
      <c r="F475" s="64">
        <f>(Таблица1[[#This Row],[Предел текучести, Н/мм²]]-SUMIF('Сводный отчет'!$B$7:$B$17,Таблица1[[#This Row],[Профиль / размер]],'Сводный отчет'!$F$7:$F$17))^2</f>
        <v>852.829929274905</v>
      </c>
      <c r="G475" s="63">
        <v>678</v>
      </c>
      <c r="H475" s="64">
        <f>(Таблица1[[#This Row],[Временное сопротивление, Н/мм²]]-SUMIF('Сводный отчет'!$B$7:$B$17,Таблица1[[#This Row],[Профиль / размер]],'Сводный отчет'!$I$7:$I$17))^2</f>
        <v>881.5588604666566</v>
      </c>
      <c r="I475" s="65">
        <f>Таблица1[[#This Row],[Временное сопротивление, Н/мм²]]/Таблица1[[#This Row],[Предел текучести, Н/мм²]]</f>
        <v>1.1689655172413793</v>
      </c>
      <c r="J475" s="66">
        <f>(Таблица1[[#This Row],[σв/σт]]-SUMIF('Сводный отчет'!$B$7:$B$17,Таблица1[[#This Row],[Профиль / размер]],'Сводный отчет'!$L$7:$L$17))^2</f>
        <v>6.727399070740788E-5</v>
      </c>
      <c r="K475" s="63">
        <v>18.5</v>
      </c>
      <c r="L475" s="64">
        <f>(Таблица1[[#This Row],[Относительное удлинение, %]]-SUMIF('Сводный отчет'!$B$7:$B$17,Таблица1[[#This Row],[Профиль / размер]],'Сводный отчет'!$O$7:$O$17))^2</f>
        <v>0.19369540470472454</v>
      </c>
      <c r="M475" s="63">
        <v>12</v>
      </c>
      <c r="N47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3.6523456790123605</v>
      </c>
      <c r="O475" s="67">
        <v>12.3</v>
      </c>
      <c r="P47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3.6430291346273789</v>
      </c>
      <c r="Q475" s="69">
        <v>6.5000000000000002E-2</v>
      </c>
      <c r="R475" s="70">
        <f>(Таблица1[[#This Row],[fr]]-SUMIF('Сводный отчет'!$B$7:$B$17,Таблица1[[#This Row],[Профиль / размер]],'Сводный отчет'!$X$7:$X$17))^2</f>
        <v>2.9781966936200457E-4</v>
      </c>
    </row>
    <row r="476" spans="1:18" ht="11.25" customHeight="1" x14ac:dyDescent="0.25">
      <c r="A476" s="62" t="s">
        <v>401</v>
      </c>
      <c r="B476" s="62" t="str">
        <f>LEFT(Таблица1[[#This Row],[Номер плавки]],7)</f>
        <v>2071519</v>
      </c>
      <c r="C476" s="62" t="s">
        <v>66</v>
      </c>
      <c r="D476" s="62" t="s">
        <v>72</v>
      </c>
      <c r="E476" s="63">
        <v>569</v>
      </c>
      <c r="F476" s="64">
        <f>(Таблица1[[#This Row],[Предел текучести, Н/мм²]]-SUMIF('Сводный отчет'!$B$7:$B$17,Таблица1[[#This Row],[Профиль / размер]],'Сводный отчет'!$F$7:$F$17))^2</f>
        <v>331.35838455945691</v>
      </c>
      <c r="G476" s="63">
        <v>667</v>
      </c>
      <c r="H476" s="64">
        <f>(Таблица1[[#This Row],[Временное сопротивление, Н/мм²]]-SUMIF('Сводный отчет'!$B$7:$B$17,Таблица1[[#This Row],[Профиль / размер]],'Сводный отчет'!$I$7:$I$17))^2</f>
        <v>349.35560843413515</v>
      </c>
      <c r="I476" s="65">
        <f>Таблица1[[#This Row],[Временное сопротивление, Н/мм²]]/Таблица1[[#This Row],[Предел текучести, Н/мм²]]</f>
        <v>1.1722319859402461</v>
      </c>
      <c r="J476" s="66">
        <f>(Таблица1[[#This Row],[σв/σт]]-SUMIF('Сводный отчет'!$B$7:$B$17,Таблица1[[#This Row],[Профиль / размер]],'Сводный отчет'!$L$7:$L$17))^2</f>
        <v>2.4360183324520438E-5</v>
      </c>
      <c r="K476" s="63">
        <v>18</v>
      </c>
      <c r="L476" s="64">
        <f>(Таблица1[[#This Row],[Относительное удлинение, %]]-SUMIF('Сводный отчет'!$B$7:$B$17,Таблица1[[#This Row],[Профиль / размер]],'Сводный отчет'!$O$7:$O$17))^2</f>
        <v>0.88380380578873541</v>
      </c>
      <c r="M476" s="63">
        <v>11.4</v>
      </c>
      <c r="N47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1.7190123456790234</v>
      </c>
      <c r="O476" s="67">
        <v>11.7</v>
      </c>
      <c r="P47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1.712622630562338</v>
      </c>
      <c r="Q476" s="69">
        <v>8.7999999999999995E-2</v>
      </c>
      <c r="R476" s="70">
        <f>(Таблица1[[#This Row],[fr]]-SUMIF('Сводный отчет'!$B$7:$B$17,Таблица1[[#This Row],[Профиль / размер]],'Сводный отчет'!$X$7:$X$17))^2</f>
        <v>3.2976850933821138E-5</v>
      </c>
    </row>
    <row r="477" spans="1:18" ht="11.25" customHeight="1" x14ac:dyDescent="0.25">
      <c r="A477" s="62" t="s">
        <v>401</v>
      </c>
      <c r="B477" s="62" t="str">
        <f>LEFT(Таблица1[[#This Row],[Номер плавки]],7)</f>
        <v>2071519</v>
      </c>
      <c r="C477" s="62" t="s">
        <v>66</v>
      </c>
      <c r="D477" s="62" t="s">
        <v>72</v>
      </c>
      <c r="E477" s="63">
        <v>568</v>
      </c>
      <c r="F477" s="64">
        <f>(Таблица1[[#This Row],[Предел текучести, Н/мм²]]-SUMIF('Сводный отчет'!$B$7:$B$17,Таблица1[[#This Row],[Профиль / размер]],'Сводный отчет'!$F$7:$F$17))^2</f>
        <v>295.95188049441617</v>
      </c>
      <c r="G477" s="63">
        <v>667</v>
      </c>
      <c r="H477" s="64">
        <f>(Таблица1[[#This Row],[Временное сопротивление, Н/мм²]]-SUMIF('Сводный отчет'!$B$7:$B$17,Таблица1[[#This Row],[Профиль / размер]],'Сводный отчет'!$I$7:$I$17))^2</f>
        <v>349.35560843413515</v>
      </c>
      <c r="I477" s="65">
        <f>Таблица1[[#This Row],[Временное сопротивление, Н/мм²]]/Таблица1[[#This Row],[Предел текучести, Н/мм²]]</f>
        <v>1.1742957746478873</v>
      </c>
      <c r="J477" s="66">
        <f>(Таблица1[[#This Row],[σв/σт]]-SUMIF('Сводный отчет'!$B$7:$B$17,Таблица1[[#This Row],[Профиль / размер]],'Сводный отчет'!$L$7:$L$17))^2</f>
        <v>8.2473210251180562E-6</v>
      </c>
      <c r="K477" s="63">
        <v>16.2</v>
      </c>
      <c r="L477" s="64">
        <f>(Таблица1[[#This Row],[Относительное удлинение, %]]-SUMIF('Сводный отчет'!$B$7:$B$17,Таблица1[[#This Row],[Профиль / размер]],'Сводный отчет'!$O$7:$O$17))^2</f>
        <v>7.5081940496911779</v>
      </c>
      <c r="M477" s="63">
        <v>9.1999999999999993</v>
      </c>
      <c r="N47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0.79012345679011786</v>
      </c>
      <c r="O477" s="67">
        <v>9.5</v>
      </c>
      <c r="P47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0.7944654489905395</v>
      </c>
      <c r="Q477" s="69">
        <v>7.3999999999999996E-2</v>
      </c>
      <c r="R477" s="70">
        <f>(Таблица1[[#This Row],[fr]]-SUMIF('Сводный отчет'!$B$7:$B$17,Таблица1[[#This Row],[Профиль / размер]],'Сводный отчет'!$X$7:$X$17))^2</f>
        <v>6.8185523020541629E-5</v>
      </c>
    </row>
    <row r="478" spans="1:18" ht="11.25" customHeight="1" x14ac:dyDescent="0.25">
      <c r="A478" s="62" t="s">
        <v>402</v>
      </c>
      <c r="B478" s="62" t="str">
        <f>LEFT(Таблица1[[#This Row],[Номер плавки]],7)</f>
        <v>2071578</v>
      </c>
      <c r="C478" s="62" t="s">
        <v>66</v>
      </c>
      <c r="D478" s="62" t="s">
        <v>82</v>
      </c>
      <c r="E478" s="63">
        <v>547</v>
      </c>
      <c r="F478" s="64">
        <f>(Таблица1[[#This Row],[Предел текучести, Н/мм²]]-SUMIF('Сводный отчет'!$B$7:$B$17,Таблица1[[#This Row],[Профиль / размер]],'Сводный отчет'!$F$7:$F$17))^2</f>
        <v>8.1632653061252336E-2</v>
      </c>
      <c r="G478" s="63">
        <v>650</v>
      </c>
      <c r="H478" s="64">
        <f>(Таблица1[[#This Row],[Временное сопротивление, Н/мм²]]-SUMIF('Сводный отчет'!$B$7:$B$17,Таблица1[[#This Row],[Профиль / размер]],'Сводный отчет'!$I$7:$I$17))^2</f>
        <v>4.556917950853971</v>
      </c>
      <c r="I478" s="65">
        <f>Таблица1[[#This Row],[Временное сопротивление, Н/мм²]]/Таблица1[[#This Row],[Предел текучести, Н/мм²]]</f>
        <v>1.1882998171846435</v>
      </c>
      <c r="J478" s="66">
        <f>(Таблица1[[#This Row],[σв/σт]]-SUMIF('Сводный отчет'!$B$7:$B$17,Таблица1[[#This Row],[Профиль / размер]],'Сводный отчет'!$L$7:$L$17))^2</f>
        <v>1.7220590603635924E-5</v>
      </c>
      <c r="K478" s="63">
        <v>17.600000000000001</v>
      </c>
      <c r="L478" s="64">
        <f>(Таблица1[[#This Row],[Относительное удлинение, %]]-SUMIF('Сводный отчет'!$B$7:$B$17,Таблица1[[#This Row],[Профиль / размер]],'Сводный отчет'!$O$7:$O$17))^2</f>
        <v>1.1832111620158421</v>
      </c>
      <c r="M478" s="63">
        <v>9.4</v>
      </c>
      <c r="N47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0.63608763015409575</v>
      </c>
      <c r="O478" s="67">
        <v>9.6999999999999993</v>
      </c>
      <c r="P47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0.64589104539776532</v>
      </c>
      <c r="Q478" s="69">
        <v>7.5999999999999998E-2</v>
      </c>
      <c r="R478" s="70">
        <f>(Таблица1[[#This Row],[fr]]-SUMIF('Сводный отчет'!$B$7:$B$17,Таблица1[[#This Row],[Профиль / размер]],'Сводный отчет'!$X$7:$X$17))^2</f>
        <v>4.4426305705956193E-5</v>
      </c>
    </row>
    <row r="479" spans="1:18" ht="11.25" customHeight="1" x14ac:dyDescent="0.25">
      <c r="A479" s="62" t="s">
        <v>402</v>
      </c>
      <c r="B479" s="62" t="str">
        <f>LEFT(Таблица1[[#This Row],[Номер плавки]],7)</f>
        <v>2071578</v>
      </c>
      <c r="C479" s="62" t="s">
        <v>66</v>
      </c>
      <c r="D479" s="62" t="s">
        <v>82</v>
      </c>
      <c r="E479" s="63">
        <v>555</v>
      </c>
      <c r="F479" s="64">
        <f>(Таблица1[[#This Row],[Предел текучести, Н/мм²]]-SUMIF('Сводный отчет'!$B$7:$B$17,Таблица1[[#This Row],[Профиль / размер]],'Сводный отчет'!$F$7:$F$17))^2</f>
        <v>59.510204081631905</v>
      </c>
      <c r="G479" s="63">
        <v>651</v>
      </c>
      <c r="H479" s="64">
        <f>(Таблица1[[#This Row],[Временное сопротивление, Н/мм²]]-SUMIF('Сводный отчет'!$B$7:$B$17,Таблица1[[#This Row],[Профиль / размер]],'Сводный отчет'!$I$7:$I$17))^2</f>
        <v>9.8263057059560879</v>
      </c>
      <c r="I479" s="65">
        <f>Таблица1[[#This Row],[Временное сопротивление, Н/мм²]]/Таблица1[[#This Row],[Предел текучести, Н/мм²]]</f>
        <v>1.172972972972973</v>
      </c>
      <c r="J479" s="66">
        <f>(Таблица1[[#This Row],[σв/σт]]-SUMIF('Сводный отчет'!$B$7:$B$17,Таблица1[[#This Row],[Профиль / размер]],'Сводный отчет'!$L$7:$L$17))^2</f>
        <v>1.2492698914324713E-4</v>
      </c>
      <c r="K479" s="63">
        <v>19.3</v>
      </c>
      <c r="L479" s="64">
        <f>(Таблица1[[#This Row],[Относительное удлинение, %]]-SUMIF('Сводный отчет'!$B$7:$B$17,Таблица1[[#This Row],[Профиль / размер]],'Сводный отчет'!$O$7:$O$17))^2</f>
        <v>0.37484381507704173</v>
      </c>
      <c r="M479" s="63">
        <v>11.2</v>
      </c>
      <c r="N47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1.0049039566847211</v>
      </c>
      <c r="O479" s="67">
        <v>11.5</v>
      </c>
      <c r="P47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0.99266655560181616</v>
      </c>
      <c r="Q479" s="69">
        <v>9.8000000000000004E-2</v>
      </c>
      <c r="R479" s="70">
        <f>(Таблица1[[#This Row],[fr]]-SUMIF('Сводный отчет'!$B$7:$B$17,Таблица1[[#This Row],[Профиль / размер]],'Сводный отчет'!$X$7:$X$17))^2</f>
        <v>2.3515283631820013E-4</v>
      </c>
    </row>
    <row r="480" spans="1:18" ht="11.25" customHeight="1" x14ac:dyDescent="0.25">
      <c r="A480" s="62" t="s">
        <v>403</v>
      </c>
      <c r="B480" s="62" t="str">
        <f>LEFT(Таблица1[[#This Row],[Номер плавки]],7)</f>
        <v>2050447</v>
      </c>
      <c r="C480" s="62" t="s">
        <v>66</v>
      </c>
      <c r="D480" s="62" t="s">
        <v>82</v>
      </c>
      <c r="E480" s="63">
        <v>549</v>
      </c>
      <c r="F480" s="64">
        <f>(Таблица1[[#This Row],[Предел текучести, Н/мм²]]-SUMIF('Сводный отчет'!$B$7:$B$17,Таблица1[[#This Row],[Профиль / размер]],'Сводный отчет'!$F$7:$F$17))^2</f>
        <v>2.9387755102039144</v>
      </c>
      <c r="G480" s="63">
        <v>646</v>
      </c>
      <c r="H480" s="64">
        <f>(Таблица1[[#This Row],[Временное сопротивление, Н/мм²]]-SUMIF('Сводный отчет'!$B$7:$B$17,Таблица1[[#This Row],[Профиль / размер]],'Сводный отчет'!$I$7:$I$17))^2</f>
        <v>3.4793669304455075</v>
      </c>
      <c r="I480" s="65">
        <f>Таблица1[[#This Row],[Временное сопротивление, Н/мм²]]/Таблица1[[#This Row],[Предел текучести, Н/мм²]]</f>
        <v>1.1766848816029143</v>
      </c>
      <c r="J480" s="66">
        <f>(Таблица1[[#This Row],[σв/σт]]-SUMIF('Сводный отчет'!$B$7:$B$17,Таблица1[[#This Row],[Профиль / размер]],'Сводный отчет'!$L$7:$L$17))^2</f>
        <v>5.5728697970831243E-5</v>
      </c>
      <c r="K480" s="63">
        <v>16.100000000000001</v>
      </c>
      <c r="L480" s="64">
        <f>(Таблица1[[#This Row],[Относительное удлинение, %]]-SUMIF('Сводный отчет'!$B$7:$B$17,Таблица1[[#This Row],[Профиль / размер]],'Сводный отчет'!$O$7:$O$17))^2</f>
        <v>6.6964764681383118</v>
      </c>
      <c r="M480" s="63">
        <v>9.6</v>
      </c>
      <c r="N48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0.35706722199083296</v>
      </c>
      <c r="O480" s="67">
        <v>9.9</v>
      </c>
      <c r="P48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0.36442165764265844</v>
      </c>
      <c r="Q480" s="69">
        <v>8.5999999999999993E-2</v>
      </c>
      <c r="R480" s="70">
        <f>(Таблица1[[#This Row],[fr]]-SUMIF('Сводный отчет'!$B$7:$B$17,Таблица1[[#This Row],[Профиль / размер]],'Сводный отчет'!$X$7:$X$17))^2</f>
        <v>1.1120183256976056E-5</v>
      </c>
    </row>
    <row r="481" spans="1:18" ht="11.25" customHeight="1" x14ac:dyDescent="0.25">
      <c r="A481" s="62" t="s">
        <v>403</v>
      </c>
      <c r="B481" s="62" t="str">
        <f>LEFT(Таблица1[[#This Row],[Номер плавки]],7)</f>
        <v>2050447</v>
      </c>
      <c r="C481" s="62" t="s">
        <v>66</v>
      </c>
      <c r="D481" s="62" t="s">
        <v>82</v>
      </c>
      <c r="E481" s="63">
        <v>547</v>
      </c>
      <c r="F481" s="64">
        <f>(Таблица1[[#This Row],[Предел текучести, Н/мм²]]-SUMIF('Сводный отчет'!$B$7:$B$17,Таблица1[[#This Row],[Профиль / размер]],'Сводный отчет'!$F$7:$F$17))^2</f>
        <v>8.1632653061252336E-2</v>
      </c>
      <c r="G481" s="63">
        <v>644</v>
      </c>
      <c r="H481" s="64">
        <f>(Таблица1[[#This Row],[Временное сопротивление, Н/мм²]]-SUMIF('Сводный отчет'!$B$7:$B$17,Таблица1[[#This Row],[Профиль / размер]],'Сводный отчет'!$I$7:$I$17))^2</f>
        <v>14.940591420241276</v>
      </c>
      <c r="I481" s="65">
        <f>Таблица1[[#This Row],[Временное сопротивление, Н/мм²]]/Таблица1[[#This Row],[Предел текучести, Н/мм²]]</f>
        <v>1.1773308957952469</v>
      </c>
      <c r="J481" s="66">
        <f>(Таблица1[[#This Row],[σв/σт]]-SUMIF('Сводный отчет'!$B$7:$B$17,Таблица1[[#This Row],[Профиль / размер]],'Сводный отчет'!$L$7:$L$17))^2</f>
        <v>4.6500826409767948E-5</v>
      </c>
      <c r="K481" s="63">
        <v>16.399999999999999</v>
      </c>
      <c r="L481" s="64">
        <f>(Таблица1[[#This Row],[Относительное удлинение, %]]-SUMIF('Сводный отчет'!$B$7:$B$17,Таблица1[[#This Row],[Профиль / размер]],'Сводный отчет'!$O$7:$O$17))^2</f>
        <v>5.2338234069138307</v>
      </c>
      <c r="M481" s="63">
        <v>9.6999999999999993</v>
      </c>
      <c r="N48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0.24755701790920137</v>
      </c>
      <c r="O481" s="67">
        <v>10</v>
      </c>
      <c r="P48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0.25368696376510619</v>
      </c>
      <c r="Q481" s="69">
        <v>7.4999999999999997E-2</v>
      </c>
      <c r="R481" s="70">
        <f>(Таблица1[[#This Row],[fr]]-SUMIF('Сводный отчет'!$B$7:$B$17,Таблица1[[#This Row],[Профиль / размер]],'Сводный отчет'!$X$7:$X$17))^2</f>
        <v>5.8756917950854216E-5</v>
      </c>
    </row>
    <row r="482" spans="1:18" ht="11.25" customHeight="1" x14ac:dyDescent="0.25">
      <c r="A482" s="62" t="s">
        <v>404</v>
      </c>
      <c r="B482" s="62" t="str">
        <f>LEFT(Таблица1[[#This Row],[Номер плавки]],7)</f>
        <v>2001582</v>
      </c>
      <c r="C482" s="62" t="s">
        <v>66</v>
      </c>
      <c r="D482" s="62" t="s">
        <v>82</v>
      </c>
      <c r="E482" s="63">
        <v>581</v>
      </c>
      <c r="F482" s="64">
        <f>(Таблица1[[#This Row],[Предел текучести, Н/мм²]]-SUMIF('Сводный отчет'!$B$7:$B$17,Таблица1[[#This Row],[Профиль / размер]],'Сводный отчет'!$F$7:$F$17))^2</f>
        <v>1136.6530612244865</v>
      </c>
      <c r="G482" s="63">
        <v>672</v>
      </c>
      <c r="H482" s="64">
        <f>(Таблица1[[#This Row],[Временное сопротивление, Н/мм²]]-SUMIF('Сводный отчет'!$B$7:$B$17,Таблица1[[#This Row],[Профиль / размер]],'Сводный отчет'!$I$7:$I$17))^2</f>
        <v>582.48344856310052</v>
      </c>
      <c r="I482" s="65">
        <f>Таблица1[[#This Row],[Временное сопротивление, Н/мм²]]/Таблица1[[#This Row],[Предел текучести, Н/мм²]]</f>
        <v>1.1566265060240963</v>
      </c>
      <c r="J482" s="66">
        <f>(Таблица1[[#This Row],[σв/σт]]-SUMIF('Сводный отчет'!$B$7:$B$17,Таблица1[[#This Row],[Профиль / размер]],'Сводный отчет'!$L$7:$L$17))^2</f>
        <v>7.5754532099609894E-4</v>
      </c>
      <c r="K482" s="63">
        <v>17.2</v>
      </c>
      <c r="L482" s="64">
        <f>(Таблица1[[#This Row],[Относительное удлинение, %]]-SUMIF('Сводный отчет'!$B$7:$B$17,Таблица1[[#This Row],[Профиль / размер]],'Сводный отчет'!$O$7:$O$17))^2</f>
        <v>2.2134152436485071</v>
      </c>
      <c r="M482" s="63">
        <v>8.6</v>
      </c>
      <c r="N48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2.5521692628071526</v>
      </c>
      <c r="O482" s="67">
        <v>8.9</v>
      </c>
      <c r="P48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2.5717685964181847</v>
      </c>
      <c r="Q482" s="69">
        <v>0.1</v>
      </c>
      <c r="R482" s="70">
        <f>(Таблица1[[#This Row],[fr]]-SUMIF('Сводный отчет'!$B$7:$B$17,Таблица1[[#This Row],[Профиль / размер]],'Сводный отчет'!$X$7:$X$17))^2</f>
        <v>3.0049161182840419E-4</v>
      </c>
    </row>
    <row r="483" spans="1:18" ht="11.25" customHeight="1" x14ac:dyDescent="0.25">
      <c r="A483" s="62" t="s">
        <v>404</v>
      </c>
      <c r="B483" s="62" t="str">
        <f>LEFT(Таблица1[[#This Row],[Номер плавки]],7)</f>
        <v>2001582</v>
      </c>
      <c r="C483" s="62" t="s">
        <v>66</v>
      </c>
      <c r="D483" s="62" t="s">
        <v>82</v>
      </c>
      <c r="E483" s="63">
        <v>582</v>
      </c>
      <c r="F483" s="64">
        <f>(Таблица1[[#This Row],[Предел текучести, Н/мм²]]-SUMIF('Сводный отчет'!$B$7:$B$17,Таблица1[[#This Row],[Профиль / размер]],'Сводный отчет'!$F$7:$F$17))^2</f>
        <v>1205.0816326530578</v>
      </c>
      <c r="G483" s="63">
        <v>671</v>
      </c>
      <c r="H483" s="64">
        <f>(Таблица1[[#This Row],[Временное сопротивление, Н/мм²]]-SUMIF('Сводный отчет'!$B$7:$B$17,Таблица1[[#This Row],[Профиль / размер]],'Сводный отчет'!$I$7:$I$17))^2</f>
        <v>535.21406080799841</v>
      </c>
      <c r="I483" s="65">
        <f>Таблица1[[#This Row],[Временное сопротивление, Н/мм²]]/Таблица1[[#This Row],[Предел текучести, Н/мм²]]</f>
        <v>1.1529209621993126</v>
      </c>
      <c r="J483" s="66">
        <f>(Таблица1[[#This Row],[σв/σт]]-SUMIF('Сводный отчет'!$B$7:$B$17,Таблица1[[#This Row],[Профиль / размер]],'Сводный отчет'!$L$7:$L$17))^2</f>
        <v>9.7525575240195493E-4</v>
      </c>
      <c r="K483" s="63">
        <v>16.600000000000001</v>
      </c>
      <c r="L483" s="64">
        <f>(Таблица1[[#This Row],[Относительное удлинение, %]]-SUMIF('Сводный отчет'!$B$7:$B$17,Таблица1[[#This Row],[Профиль / размер]],'Сводный отчет'!$O$7:$O$17))^2</f>
        <v>4.3587213660974884</v>
      </c>
      <c r="M483" s="63">
        <v>9.1999999999999993</v>
      </c>
      <c r="N48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0.9951080383173615</v>
      </c>
      <c r="O483" s="67">
        <v>9.5</v>
      </c>
      <c r="P48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1.0073604331528696</v>
      </c>
      <c r="Q483" s="69">
        <v>9.8000000000000004E-2</v>
      </c>
      <c r="R483" s="70">
        <f>(Таблица1[[#This Row],[fr]]-SUMIF('Сводный отчет'!$B$7:$B$17,Таблица1[[#This Row],[Профиль / размер]],'Сводный отчет'!$X$7:$X$17))^2</f>
        <v>2.3515283631820013E-4</v>
      </c>
    </row>
    <row r="484" spans="1:18" ht="11.25" customHeight="1" x14ac:dyDescent="0.25">
      <c r="A484" s="62" t="s">
        <v>405</v>
      </c>
      <c r="B484" s="62" t="str">
        <f>LEFT(Таблица1[[#This Row],[Номер плавки]],7)</f>
        <v>1906592</v>
      </c>
      <c r="C484" s="62" t="s">
        <v>66</v>
      </c>
      <c r="D484" s="62" t="s">
        <v>90</v>
      </c>
      <c r="E484" s="63">
        <v>547</v>
      </c>
      <c r="F484" s="64">
        <f>(Таблица1[[#This Row],[Предел текучести, Н/мм²]]-SUMIF('Сводный отчет'!$B$7:$B$17,Таблица1[[#This Row],[Профиль / размер]],'Сводный отчет'!$F$7:$F$17))^2</f>
        <v>115.89078445634789</v>
      </c>
      <c r="G484" s="63">
        <v>653</v>
      </c>
      <c r="H484" s="64">
        <f>(Таблица1[[#This Row],[Временное сопротивление, Н/мм²]]-SUMIF('Сводный отчет'!$B$7:$B$17,Таблица1[[#This Row],[Профиль / размер]],'Сводный отчет'!$I$7:$I$17))^2</f>
        <v>12.831867574775973</v>
      </c>
      <c r="I484" s="65">
        <f>Таблица1[[#This Row],[Временное сопротивление, Н/мм²]]/Таблица1[[#This Row],[Предел текучести, Н/мм²]]</f>
        <v>1.1937842778793419</v>
      </c>
      <c r="J484" s="66">
        <f>(Таблица1[[#This Row],[σв/σт]]-SUMIF('Сводный отчет'!$B$7:$B$17,Таблица1[[#This Row],[Профиль / размер]],'Сводный отчет'!$L$7:$L$17))^2</f>
        <v>3.0015060530658692E-4</v>
      </c>
      <c r="K484" s="63">
        <v>19.7</v>
      </c>
      <c r="L484" s="64">
        <f>(Таблица1[[#This Row],[Относительное удлинение, %]]-SUMIF('Сводный отчет'!$B$7:$B$17,Таблица1[[#This Row],[Профиль / размер]],'Сводный отчет'!$O$7:$O$17))^2</f>
        <v>1.207419217968172</v>
      </c>
      <c r="M484" s="63">
        <v>7.9</v>
      </c>
      <c r="N48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6.2019705636006712</v>
      </c>
      <c r="O484" s="67">
        <v>8.1999999999999993</v>
      </c>
      <c r="P48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6.2359234278913158</v>
      </c>
      <c r="Q484" s="69">
        <v>7.1999999999999995E-2</v>
      </c>
      <c r="R484" s="70">
        <f>(Таблица1[[#This Row],[fr]]-SUMIF('Сводный отчет'!$B$7:$B$17,Таблица1[[#This Row],[Профиль / размер]],'Сводный отчет'!$X$7:$X$17))^2</f>
        <v>1.3154905331834576E-4</v>
      </c>
    </row>
    <row r="485" spans="1:18" ht="11.25" customHeight="1" x14ac:dyDescent="0.25">
      <c r="A485" s="62" t="s">
        <v>405</v>
      </c>
      <c r="B485" s="62" t="str">
        <f>LEFT(Таблица1[[#This Row],[Номер плавки]],7)</f>
        <v>1906592</v>
      </c>
      <c r="C485" s="62" t="s">
        <v>66</v>
      </c>
      <c r="D485" s="62" t="s">
        <v>90</v>
      </c>
      <c r="E485" s="63">
        <v>545</v>
      </c>
      <c r="F485" s="64">
        <f>(Таблица1[[#This Row],[Предел текучести, Н/мм²]]-SUMIF('Сводный отчет'!$B$7:$B$17,Таблица1[[#This Row],[Профиль / размер]],'Сводный отчет'!$F$7:$F$17))^2</f>
        <v>76.829751592497928</v>
      </c>
      <c r="G485" s="63">
        <v>652</v>
      </c>
      <c r="H485" s="64">
        <f>(Таблица1[[#This Row],[Временное сопротивление, Н/мм²]]-SUMIF('Сводный отчет'!$B$7:$B$17,Таблица1[[#This Row],[Профиль / размер]],'Сводный отчет'!$I$7:$I$17))^2</f>
        <v>6.6675483259496131</v>
      </c>
      <c r="I485" s="65">
        <f>Таблица1[[#This Row],[Временное сопротивление, Н/мм²]]/Таблица1[[#This Row],[Предел текучести, Н/мм²]]</f>
        <v>1.1963302752293579</v>
      </c>
      <c r="J485" s="66">
        <f>(Таблица1[[#This Row],[σв/σт]]-SUMIF('Сводный отчет'!$B$7:$B$17,Таблица1[[#This Row],[Профиль / размер]],'Сводный отчет'!$L$7:$L$17))^2</f>
        <v>2.1841463730752509E-4</v>
      </c>
      <c r="K485" s="63">
        <v>19.3</v>
      </c>
      <c r="L485" s="64">
        <f>(Таблица1[[#This Row],[Относительное удлинение, %]]-SUMIF('Сводный отчет'!$B$7:$B$17,Таблица1[[#This Row],[Профиль / размер]],'Сводный отчет'!$O$7:$O$17))^2</f>
        <v>0.48835818510434031</v>
      </c>
      <c r="M485" s="63">
        <v>8.3000000000000007</v>
      </c>
      <c r="N48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4.3696700941171054</v>
      </c>
      <c r="O485" s="67">
        <v>8.6</v>
      </c>
      <c r="P48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4.3981769490180707</v>
      </c>
      <c r="Q485" s="69">
        <v>9.5000000000000001E-2</v>
      </c>
      <c r="R485" s="70">
        <f>(Таблица1[[#This Row],[fr]]-SUMIF('Сводный отчет'!$B$7:$B$17,Таблица1[[#This Row],[Профиль / размер]],'Сводный отчет'!$X$7:$X$17))^2</f>
        <v>1.3295280918688924E-4</v>
      </c>
    </row>
    <row r="486" spans="1:18" ht="11.25" customHeight="1" x14ac:dyDescent="0.25">
      <c r="A486" s="62" t="s">
        <v>406</v>
      </c>
      <c r="B486" s="62" t="str">
        <f>LEFT(Таблица1[[#This Row],[Номер плавки]],7)</f>
        <v>1976592</v>
      </c>
      <c r="C486" s="62" t="s">
        <v>66</v>
      </c>
      <c r="D486" s="62" t="s">
        <v>90</v>
      </c>
      <c r="E486" s="63">
        <v>537</v>
      </c>
      <c r="F486" s="64">
        <f>(Таблица1[[#This Row],[Предел текучести, Н/мм²]]-SUMIF('Сводный отчет'!$B$7:$B$17,Таблица1[[#This Row],[Профиль / размер]],'Сводный отчет'!$F$7:$F$17))^2</f>
        <v>0.5856201370980928</v>
      </c>
      <c r="G486" s="63">
        <v>649</v>
      </c>
      <c r="H486" s="64">
        <f>(Таблица1[[#This Row],[Временное сопротивление, Н/мм²]]-SUMIF('Сводный отчет'!$B$7:$B$17,Таблица1[[#This Row],[Профиль / размер]],'Сводный отчет'!$I$7:$I$17))^2</f>
        <v>0.17459057947053505</v>
      </c>
      <c r="I486" s="65">
        <f>Таблица1[[#This Row],[Временное сопротивление, Н/мм²]]/Таблица1[[#This Row],[Предел текучести, Н/мм²]]</f>
        <v>1.2085661080074488</v>
      </c>
      <c r="J486" s="66">
        <f>(Таблица1[[#This Row],[σв/σт]]-SUMIF('Сводный отчет'!$B$7:$B$17,Таблица1[[#This Row],[Профиль / размер]],'Сводный отчет'!$L$7:$L$17))^2</f>
        <v>6.4669761648185824E-6</v>
      </c>
      <c r="K486" s="63">
        <v>17.8</v>
      </c>
      <c r="L486" s="64">
        <f>(Таблица1[[#This Row],[Относительное удлинение, %]]-SUMIF('Сводный отчет'!$B$7:$B$17,Таблица1[[#This Row],[Профиль / размер]],'Сводный отчет'!$O$7:$O$17))^2</f>
        <v>0.64187931186495972</v>
      </c>
      <c r="M486" s="63">
        <v>9</v>
      </c>
      <c r="N48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1.9331442725208712</v>
      </c>
      <c r="O486" s="67">
        <v>9.3000000000000007</v>
      </c>
      <c r="P48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1.9521206109898928</v>
      </c>
      <c r="Q486" s="69">
        <v>9.0999999999999998E-2</v>
      </c>
      <c r="R486" s="70">
        <f>(Таблица1[[#This Row],[fr]]-SUMIF('Сводный отчет'!$B$7:$B$17,Таблица1[[#This Row],[Профиль / размер]],'Сводный отчет'!$X$7:$X$17))^2</f>
        <v>5.6708677731490293E-5</v>
      </c>
    </row>
    <row r="487" spans="1:18" ht="11.25" customHeight="1" x14ac:dyDescent="0.25">
      <c r="A487" s="62" t="s">
        <v>406</v>
      </c>
      <c r="B487" s="62" t="str">
        <f>LEFT(Таблица1[[#This Row],[Номер плавки]],7)</f>
        <v>1976592</v>
      </c>
      <c r="C487" s="62" t="s">
        <v>66</v>
      </c>
      <c r="D487" s="62" t="s">
        <v>90</v>
      </c>
      <c r="E487" s="63">
        <v>548</v>
      </c>
      <c r="F487" s="64">
        <f>(Таблица1[[#This Row],[Предел текучести, Н/мм²]]-SUMIF('Сводный отчет'!$B$7:$B$17,Таблица1[[#This Row],[Профиль / размер]],'Сводный отчет'!$F$7:$F$17))^2</f>
        <v>138.42130088827287</v>
      </c>
      <c r="G487" s="63">
        <v>657</v>
      </c>
      <c r="H487" s="64">
        <f>(Таблица1[[#This Row],[Временное сопротивление, Н/мм²]]-SUMIF('Сводный отчет'!$B$7:$B$17,Таблица1[[#This Row],[Профиль / размер]],'Сводный отчет'!$I$7:$I$17))^2</f>
        <v>57.489144570081407</v>
      </c>
      <c r="I487" s="65">
        <f>Таблица1[[#This Row],[Временное сопротивление, Н/мм²]]/Таблица1[[#This Row],[Предел текучести, Н/мм²]]</f>
        <v>1.198905109489051</v>
      </c>
      <c r="J487" s="66">
        <f>(Таблица1[[#This Row],[σв/σт]]-SUMIF('Сводный отчет'!$B$7:$B$17,Таблица1[[#This Row],[Профиль / размер]],'Сводный отчет'!$L$7:$L$17))^2</f>
        <v>1.4893819010572054E-4</v>
      </c>
      <c r="K487" s="63">
        <v>18.3</v>
      </c>
      <c r="L487" s="64">
        <f>(Таблица1[[#This Row],[Относительное удлинение, %]]-SUMIF('Сводный отчет'!$B$7:$B$17,Таблица1[[#This Row],[Профиль / размер]],'Сводный отчет'!$O$7:$O$17))^2</f>
        <v>9.0705602944753244E-2</v>
      </c>
      <c r="M487" s="63">
        <v>8.1</v>
      </c>
      <c r="N48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5.2458203288588923</v>
      </c>
      <c r="O487" s="67">
        <v>8.4</v>
      </c>
      <c r="P48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5.2770501884546892</v>
      </c>
      <c r="Q487" s="69">
        <v>9.4E-2</v>
      </c>
      <c r="R487" s="70">
        <f>(Таблица1[[#This Row],[fr]]-SUMIF('Сводный отчет'!$B$7:$B$17,Таблица1[[#This Row],[Профиль / размер]],'Сводный отчет'!$X$7:$X$17))^2</f>
        <v>1.108917763230395E-4</v>
      </c>
    </row>
    <row r="488" spans="1:18" ht="11.25" customHeight="1" x14ac:dyDescent="0.25">
      <c r="A488" s="62" t="s">
        <v>407</v>
      </c>
      <c r="B488" s="62" t="str">
        <f>LEFT(Таблица1[[#This Row],[Номер плавки]],7)</f>
        <v>2050448</v>
      </c>
      <c r="C488" s="62" t="s">
        <v>66</v>
      </c>
      <c r="D488" s="62" t="s">
        <v>90</v>
      </c>
      <c r="E488" s="63">
        <v>552</v>
      </c>
      <c r="F488" s="64">
        <f>(Таблица1[[#This Row],[Предел текучести, Н/мм²]]-SUMIF('Сводный отчет'!$B$7:$B$17,Таблица1[[#This Row],[Профиль / размер]],'Сводный отчет'!$F$7:$F$17))^2</f>
        <v>248.54336661597279</v>
      </c>
      <c r="G488" s="63">
        <v>661</v>
      </c>
      <c r="H488" s="64">
        <f>(Таблица1[[#This Row],[Временное сопротивление, Н/мм²]]-SUMIF('Сводный отчет'!$B$7:$B$17,Таблица1[[#This Row],[Профиль / размер]],'Сводный отчет'!$I$7:$I$17))^2</f>
        <v>134.14642156538685</v>
      </c>
      <c r="I488" s="65">
        <f>Таблица1[[#This Row],[Временное сопротивление, Н/мм²]]/Таблица1[[#This Row],[Предел текучести, Н/мм²]]</f>
        <v>1.1974637681159421</v>
      </c>
      <c r="J488" s="66">
        <f>(Таблица1[[#This Row],[σв/σт]]-SUMIF('Сводный отчет'!$B$7:$B$17,Таблица1[[#This Row],[Профиль / размер]],'Сводный отчет'!$L$7:$L$17))^2</f>
        <v>1.8619598309852257E-4</v>
      </c>
      <c r="K488" s="63">
        <v>19.399999999999999</v>
      </c>
      <c r="L488" s="64">
        <f>(Таблица1[[#This Row],[Относительное удлинение, %]]-SUMIF('Сводный отчет'!$B$7:$B$17,Таблица1[[#This Row],[Профиль / размер]],'Сводный отчет'!$O$7:$O$17))^2</f>
        <v>0.63812344332029569</v>
      </c>
      <c r="M488" s="63">
        <v>9.6</v>
      </c>
      <c r="N48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0.62469356829552536</v>
      </c>
      <c r="O488" s="67">
        <v>9.9</v>
      </c>
      <c r="P48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0.63550089268002985</v>
      </c>
      <c r="Q488" s="69">
        <v>6.8000000000000005E-2</v>
      </c>
      <c r="R488" s="70">
        <f>(Таблица1[[#This Row],[fr]]-SUMIF('Сводный отчет'!$B$7:$B$17,Таблица1[[#This Row],[Профиль / размер]],'Сводный отчет'!$X$7:$X$17))^2</f>
        <v>2.393049218629466E-4</v>
      </c>
    </row>
    <row r="489" spans="1:18" ht="11.25" customHeight="1" x14ac:dyDescent="0.25">
      <c r="A489" s="62" t="s">
        <v>407</v>
      </c>
      <c r="B489" s="62" t="str">
        <f>LEFT(Таблица1[[#This Row],[Номер плавки]],7)</f>
        <v>2050448</v>
      </c>
      <c r="C489" s="62" t="s">
        <v>66</v>
      </c>
      <c r="D489" s="62" t="s">
        <v>90</v>
      </c>
      <c r="E489" s="63">
        <v>548</v>
      </c>
      <c r="F489" s="64">
        <f>(Таблица1[[#This Row],[Предел текучести, Н/мм²]]-SUMIF('Сводный отчет'!$B$7:$B$17,Таблица1[[#This Row],[Профиль / размер]],'Сводный отчет'!$F$7:$F$17))^2</f>
        <v>138.42130088827287</v>
      </c>
      <c r="G489" s="63">
        <v>657</v>
      </c>
      <c r="H489" s="64">
        <f>(Таблица1[[#This Row],[Временное сопротивление, Н/мм²]]-SUMIF('Сводный отчет'!$B$7:$B$17,Таблица1[[#This Row],[Профиль / размер]],'Сводный отчет'!$I$7:$I$17))^2</f>
        <v>57.489144570081407</v>
      </c>
      <c r="I489" s="65">
        <f>Таблица1[[#This Row],[Временное сопротивление, Н/мм²]]/Таблица1[[#This Row],[Предел текучести, Н/мм²]]</f>
        <v>1.198905109489051</v>
      </c>
      <c r="J489" s="66">
        <f>(Таблица1[[#This Row],[σв/σт]]-SUMIF('Сводный отчет'!$B$7:$B$17,Таблица1[[#This Row],[Профиль / размер]],'Сводный отчет'!$L$7:$L$17))^2</f>
        <v>1.4893819010572054E-4</v>
      </c>
      <c r="K489" s="63">
        <v>17.3</v>
      </c>
      <c r="L489" s="64">
        <f>(Таблица1[[#This Row],[Относительное удлинение, %]]-SUMIF('Сводный отчет'!$B$7:$B$17,Таблица1[[#This Row],[Профиль / размер]],'Сводный отчет'!$O$7:$O$17))^2</f>
        <v>1.6930530207851662</v>
      </c>
      <c r="M489" s="63">
        <v>9.4</v>
      </c>
      <c r="N48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0.98084380303730623</v>
      </c>
      <c r="O489" s="67">
        <v>9.6999999999999993</v>
      </c>
      <c r="P48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0.99437413211665326</v>
      </c>
      <c r="Q489" s="69">
        <v>6.9000000000000006E-2</v>
      </c>
      <c r="R489" s="70">
        <f>(Таблица1[[#This Row],[fr]]-SUMIF('Сводный отчет'!$B$7:$B$17,Таблица1[[#This Row],[Профиль / размер]],'Сводный отчет'!$X$7:$X$17))^2</f>
        <v>2.093659547267963E-4</v>
      </c>
    </row>
    <row r="490" spans="1:18" ht="11.25" customHeight="1" x14ac:dyDescent="0.25">
      <c r="A490" s="62" t="s">
        <v>408</v>
      </c>
      <c r="B490" s="62" t="str">
        <f>LEFT(Таблица1[[#This Row],[Номер плавки]],7)</f>
        <v>2050449</v>
      </c>
      <c r="C490" s="62" t="s">
        <v>66</v>
      </c>
      <c r="D490" s="62" t="s">
        <v>90</v>
      </c>
      <c r="E490" s="63">
        <v>531</v>
      </c>
      <c r="F490" s="64">
        <f>(Таблица1[[#This Row],[Предел текучести, Н/мм²]]-SUMIF('Сводный отчет'!$B$7:$B$17,Таблица1[[#This Row],[Профиль / размер]],'Сводный отчет'!$F$7:$F$17))^2</f>
        <v>27.402521545548215</v>
      </c>
      <c r="G490" s="63">
        <v>641</v>
      </c>
      <c r="H490" s="64">
        <f>(Таблица1[[#This Row],[Временное сопротивление, Н/мм²]]-SUMIF('Сводный отчет'!$B$7:$B$17,Таблица1[[#This Row],[Профиль / размер]],'Сводный отчет'!$I$7:$I$17))^2</f>
        <v>70.860036588859657</v>
      </c>
      <c r="I490" s="65">
        <f>Таблица1[[#This Row],[Временное сопротивление, Н/мм²]]/Таблица1[[#This Row],[Предел текучести, Н/мм²]]</f>
        <v>1.207156308851224</v>
      </c>
      <c r="J490" s="66">
        <f>(Таблица1[[#This Row],[σв/σт]]-SUMIF('Сводный отчет'!$B$7:$B$17,Таблица1[[#This Row],[Профиль / размер]],'Сводный отчет'!$L$7:$L$17))^2</f>
        <v>1.5624818832096069E-5</v>
      </c>
      <c r="K490" s="63">
        <v>17.3</v>
      </c>
      <c r="L490" s="64">
        <f>(Таблица1[[#This Row],[Относительное удлинение, %]]-SUMIF('Сводный отчет'!$B$7:$B$17,Таблица1[[#This Row],[Профиль / размер]],'Сводный отчет'!$O$7:$O$17))^2</f>
        <v>1.6930530207851662</v>
      </c>
      <c r="M490" s="63">
        <v>8.1</v>
      </c>
      <c r="N49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5.2458203288588923</v>
      </c>
      <c r="O490" s="67">
        <v>8.4</v>
      </c>
      <c r="P49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5.2770501884546892</v>
      </c>
      <c r="Q490" s="69">
        <v>9.5000000000000001E-2</v>
      </c>
      <c r="R490" s="70">
        <f>(Таблица1[[#This Row],[fr]]-SUMIF('Сводный отчет'!$B$7:$B$17,Таблица1[[#This Row],[Профиль / размер]],'Сводный отчет'!$X$7:$X$17))^2</f>
        <v>1.3295280918688924E-4</v>
      </c>
    </row>
    <row r="491" spans="1:18" ht="11.25" customHeight="1" x14ac:dyDescent="0.25">
      <c r="A491" s="62" t="s">
        <v>408</v>
      </c>
      <c r="B491" s="62" t="str">
        <f>LEFT(Таблица1[[#This Row],[Номер плавки]],7)</f>
        <v>2050449</v>
      </c>
      <c r="C491" s="62" t="s">
        <v>66</v>
      </c>
      <c r="D491" s="62" t="s">
        <v>90</v>
      </c>
      <c r="E491" s="63">
        <v>532</v>
      </c>
      <c r="F491" s="64">
        <f>(Таблица1[[#This Row],[Предел текучести, Н/мм²]]-SUMIF('Сводный отчет'!$B$7:$B$17,Таблица1[[#This Row],[Профиль / размер]],'Сводный отчет'!$F$7:$F$17))^2</f>
        <v>17.933037977473195</v>
      </c>
      <c r="G491" s="63">
        <v>643</v>
      </c>
      <c r="H491" s="64">
        <f>(Таблица1[[#This Row],[Временное сопротивление, Н/мм²]]-SUMIF('Сводный отчет'!$B$7:$B$17,Таблица1[[#This Row],[Профиль / размер]],'Сводный отчет'!$I$7:$I$17))^2</f>
        <v>41.188675086512376</v>
      </c>
      <c r="I491" s="65">
        <f>Таблица1[[#This Row],[Временное сопротивление, Н/мм²]]/Таблица1[[#This Row],[Предел текучести, Н/мм²]]</f>
        <v>1.2086466165413534</v>
      </c>
      <c r="J491" s="66">
        <f>(Таблица1[[#This Row],[σв/σт]]-SUMIF('Сводный отчет'!$B$7:$B$17,Таблица1[[#This Row],[Профиль / размер]],'Сводный отчет'!$L$7:$L$17))^2</f>
        <v>6.0639873595351032E-6</v>
      </c>
      <c r="K491" s="63">
        <v>16.899999999999999</v>
      </c>
      <c r="L491" s="64">
        <f>(Таблица1[[#This Row],[Относительное удлинение, %]]-SUMIF('Сводный отчет'!$B$7:$B$17,Таблица1[[#This Row],[Профиль / размер]],'Сводный отчет'!$O$7:$O$17))^2</f>
        <v>2.8939919879213387</v>
      </c>
      <c r="M491" s="63">
        <v>7.3</v>
      </c>
      <c r="N49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9.550421267826021</v>
      </c>
      <c r="O491" s="67">
        <v>7.6</v>
      </c>
      <c r="P49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9.5925431462011783</v>
      </c>
      <c r="Q491" s="69">
        <v>7.0000000000000007E-2</v>
      </c>
      <c r="R491" s="70">
        <f>(Таблица1[[#This Row],[fr]]-SUMIF('Сводный отчет'!$B$7:$B$17,Таблица1[[#This Row],[Профиль / размер]],'Сводный отчет'!$X$7:$X$17))^2</f>
        <v>1.81426987590646E-4</v>
      </c>
    </row>
    <row r="492" spans="1:18" ht="11.25" customHeight="1" x14ac:dyDescent="0.25">
      <c r="A492" s="62" t="s">
        <v>409</v>
      </c>
      <c r="B492" s="62" t="str">
        <f>LEFT(Таблица1[[#This Row],[Номер плавки]],7)</f>
        <v>2050450</v>
      </c>
      <c r="C492" s="62" t="s">
        <v>66</v>
      </c>
      <c r="D492" s="62" t="s">
        <v>90</v>
      </c>
      <c r="E492" s="63">
        <v>525</v>
      </c>
      <c r="F492" s="64">
        <f>(Таблица1[[#This Row],[Предел текучести, Н/мм²]]-SUMIF('Сводный отчет'!$B$7:$B$17,Таблица1[[#This Row],[Профиль / размер]],'Сводный отчет'!$F$7:$F$17))^2</f>
        <v>126.21942295399833</v>
      </c>
      <c r="G492" s="63">
        <v>644</v>
      </c>
      <c r="H492" s="64">
        <f>(Таблица1[[#This Row],[Временное сопротивление, Н/мм²]]-SUMIF('Сводный отчет'!$B$7:$B$17,Таблица1[[#This Row],[Профиль / размер]],'Сводный отчет'!$I$7:$I$17))^2</f>
        <v>29.352994335338739</v>
      </c>
      <c r="I492" s="65">
        <f>Таблица1[[#This Row],[Временное сопротивление, Н/мм²]]/Таблица1[[#This Row],[Предел текучести, Н/мм²]]</f>
        <v>1.2266666666666666</v>
      </c>
      <c r="J492" s="66">
        <f>(Таблица1[[#This Row],[σв/σт]]-SUMIF('Сводный отчет'!$B$7:$B$17,Таблица1[[#This Row],[Профиль / размер]],'Сводный отчет'!$L$7:$L$17))^2</f>
        <v>2.4203685347086172E-4</v>
      </c>
      <c r="K492" s="63">
        <v>17.3</v>
      </c>
      <c r="L492" s="64">
        <f>(Таблица1[[#This Row],[Относительное удлинение, %]]-SUMIF('Сводный отчет'!$B$7:$B$17,Таблица1[[#This Row],[Профиль / размер]],'Сводный отчет'!$O$7:$O$17))^2</f>
        <v>1.6930530207851662</v>
      </c>
      <c r="M492" s="63">
        <v>9.1999999999999993</v>
      </c>
      <c r="N49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1.4169940377790908</v>
      </c>
      <c r="O492" s="67">
        <v>9.5</v>
      </c>
      <c r="P49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1.4332473715532732</v>
      </c>
      <c r="Q492" s="69">
        <v>7.6999999999999999E-2</v>
      </c>
      <c r="R492" s="70">
        <f>(Таблица1[[#This Row],[fr]]-SUMIF('Сводный отчет'!$B$7:$B$17,Таблица1[[#This Row],[Профиль / размер]],'Сводный отчет'!$X$7:$X$17))^2</f>
        <v>4.1854217637594249E-5</v>
      </c>
    </row>
    <row r="493" spans="1:18" ht="11.25" customHeight="1" x14ac:dyDescent="0.25">
      <c r="A493" s="62" t="s">
        <v>409</v>
      </c>
      <c r="B493" s="62" t="str">
        <f>LEFT(Таблица1[[#This Row],[Номер плавки]],7)</f>
        <v>2050450</v>
      </c>
      <c r="C493" s="62" t="s">
        <v>66</v>
      </c>
      <c r="D493" s="62" t="s">
        <v>90</v>
      </c>
      <c r="E493" s="63">
        <v>532</v>
      </c>
      <c r="F493" s="64">
        <f>(Таблица1[[#This Row],[Предел текучести, Н/мм²]]-SUMIF('Сводный отчет'!$B$7:$B$17,Таблица1[[#This Row],[Профиль / размер]],'Сводный отчет'!$F$7:$F$17))^2</f>
        <v>17.933037977473195</v>
      </c>
      <c r="G493" s="63">
        <v>650</v>
      </c>
      <c r="H493" s="64">
        <f>(Таблица1[[#This Row],[Временное сопротивление, Н/мм²]]-SUMIF('Сводный отчет'!$B$7:$B$17,Таблица1[[#This Row],[Профиль / размер]],'Сводный отчет'!$I$7:$I$17))^2</f>
        <v>0.33890982829689448</v>
      </c>
      <c r="I493" s="65">
        <f>Таблица1[[#This Row],[Временное сопротивление, Н/мм²]]/Таблица1[[#This Row],[Предел текучести, Н/мм²]]</f>
        <v>1.2218045112781954</v>
      </c>
      <c r="J493" s="66">
        <f>(Таблица1[[#This Row],[σв/σт]]-SUMIF('Сводный отчет'!$B$7:$B$17,Таблица1[[#This Row],[Профиль / размер]],'Сводный отчет'!$L$7:$L$17))^2</f>
        <v>1.1439111629466481E-4</v>
      </c>
      <c r="K493" s="63">
        <v>16.600000000000001</v>
      </c>
      <c r="L493" s="64">
        <f>(Таблица1[[#This Row],[Относительное удлинение, %]]-SUMIF('Сводный отчет'!$B$7:$B$17,Таблица1[[#This Row],[Профиль / размер]],'Сводный отчет'!$O$7:$O$17))^2</f>
        <v>4.0046962132734523</v>
      </c>
      <c r="M493" s="63">
        <v>9.1</v>
      </c>
      <c r="N49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1.665069155149981</v>
      </c>
      <c r="O493" s="67">
        <v>9.4</v>
      </c>
      <c r="P49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1.682683991271583</v>
      </c>
      <c r="Q493" s="69">
        <v>8.7999999999999995E-2</v>
      </c>
      <c r="R493" s="70">
        <f>(Таблица1[[#This Row],[fr]]-SUMIF('Сводный отчет'!$B$7:$B$17,Таблица1[[#This Row],[Профиль / размер]],'Сводный отчет'!$X$7:$X$17))^2</f>
        <v>2.0525579139941123E-5</v>
      </c>
    </row>
    <row r="494" spans="1:18" ht="11.25" customHeight="1" x14ac:dyDescent="0.25">
      <c r="A494" s="62" t="s">
        <v>410</v>
      </c>
      <c r="B494" s="62" t="str">
        <f>LEFT(Таблица1[[#This Row],[Номер плавки]],7)</f>
        <v>2050451</v>
      </c>
      <c r="C494" s="62" t="s">
        <v>66</v>
      </c>
      <c r="D494" s="62" t="s">
        <v>90</v>
      </c>
      <c r="E494" s="63">
        <v>528</v>
      </c>
      <c r="F494" s="64">
        <f>(Таблица1[[#This Row],[Предел текучести, Н/мм²]]-SUMIF('Сводный отчет'!$B$7:$B$17,Таблица1[[#This Row],[Профиль / размер]],'Сводный отчет'!$F$7:$F$17))^2</f>
        <v>67.810972249773272</v>
      </c>
      <c r="G494" s="63">
        <v>636</v>
      </c>
      <c r="H494" s="64">
        <f>(Таблица1[[#This Row],[Временное сопротивление, Н/мм²]]-SUMIF('Сводный отчет'!$B$7:$B$17,Таблица1[[#This Row],[Профиль / размер]],'Сводный отчет'!$I$7:$I$17))^2</f>
        <v>180.03844034472786</v>
      </c>
      <c r="I494" s="65">
        <f>Таблица1[[#This Row],[Временное сопротивление, Н/мм²]]/Таблица1[[#This Row],[Предел текучести, Н/мм²]]</f>
        <v>1.2045454545454546</v>
      </c>
      <c r="J494" s="66">
        <f>(Таблица1[[#This Row],[σв/σт]]-SUMIF('Сводный отчет'!$B$7:$B$17,Таблица1[[#This Row],[Профиль / размер]],'Сводный отчет'!$L$7:$L$17))^2</f>
        <v>4.308187498908099E-5</v>
      </c>
      <c r="K494" s="63">
        <v>16.2</v>
      </c>
      <c r="L494" s="64">
        <f>(Таблица1[[#This Row],[Относительное удлинение, %]]-SUMIF('Сводный отчет'!$B$7:$B$17,Таблица1[[#This Row],[Профиль / размер]],'Сводный отчет'!$O$7:$O$17))^2</f>
        <v>5.7656351804096273</v>
      </c>
      <c r="M494" s="63">
        <v>7.1</v>
      </c>
      <c r="N49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10.826571502567804</v>
      </c>
      <c r="O494" s="67">
        <v>7.4</v>
      </c>
      <c r="P49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10.871416385637795</v>
      </c>
      <c r="Q494" s="69">
        <v>6.7000000000000004E-2</v>
      </c>
      <c r="R494" s="70">
        <f>(Таблица1[[#This Row],[fr]]-SUMIF('Сводный отчет'!$B$7:$B$17,Таблица1[[#This Row],[Профиль / размер]],'Сводный отчет'!$X$7:$X$17))^2</f>
        <v>2.7124388899909689E-4</v>
      </c>
    </row>
    <row r="495" spans="1:18" ht="11.25" customHeight="1" x14ac:dyDescent="0.25">
      <c r="A495" s="62" t="s">
        <v>410</v>
      </c>
      <c r="B495" s="62" t="str">
        <f>LEFT(Таблица1[[#This Row],[Номер плавки]],7)</f>
        <v>2050451</v>
      </c>
      <c r="C495" s="62" t="s">
        <v>66</v>
      </c>
      <c r="D495" s="62" t="s">
        <v>90</v>
      </c>
      <c r="E495" s="63">
        <v>530</v>
      </c>
      <c r="F495" s="64">
        <f>(Таблица1[[#This Row],[Предел текучести, Н/мм²]]-SUMIF('Сводный отчет'!$B$7:$B$17,Таблица1[[#This Row],[Профиль / размер]],'Сводный отчет'!$F$7:$F$17))^2</f>
        <v>38.872005113623231</v>
      </c>
      <c r="G495" s="63">
        <v>637</v>
      </c>
      <c r="H495" s="64">
        <f>(Таблица1[[#This Row],[Временное сопротивление, Н/мм²]]-SUMIF('Сводный отчет'!$B$7:$B$17,Таблица1[[#This Row],[Профиль / размер]],'Сводный отчет'!$I$7:$I$17))^2</f>
        <v>154.20275959355422</v>
      </c>
      <c r="I495" s="65">
        <f>Таблица1[[#This Row],[Временное сопротивление, Н/мм²]]/Таблица1[[#This Row],[Предел текучести, Н/мм²]]</f>
        <v>1.2018867924528303</v>
      </c>
      <c r="J495" s="66">
        <f>(Таблица1[[#This Row],[σв/σт]]-SUMIF('Сводный отчет'!$B$7:$B$17,Таблица1[[#This Row],[Профиль / размер]],'Сводный отчет'!$L$7:$L$17))^2</f>
        <v>8.5051565356835101E-5</v>
      </c>
      <c r="K495" s="63">
        <v>16.3</v>
      </c>
      <c r="L495" s="64">
        <f>(Таблица1[[#This Row],[Относительное удлинение, %]]-SUMIF('Сводный отчет'!$B$7:$B$17,Таблица1[[#This Row],[Профиль / размер]],'Сводный отчет'!$O$7:$O$17))^2</f>
        <v>5.2954004386255793</v>
      </c>
      <c r="M495" s="63">
        <v>7.5</v>
      </c>
      <c r="N49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8.3542710330842382</v>
      </c>
      <c r="O495" s="67">
        <v>7.8</v>
      </c>
      <c r="P49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8.3936699067645559</v>
      </c>
      <c r="Q495" s="69">
        <v>9.4E-2</v>
      </c>
      <c r="R495" s="70">
        <f>(Таблица1[[#This Row],[fr]]-SUMIF('Сводный отчет'!$B$7:$B$17,Таблица1[[#This Row],[Профиль / размер]],'Сводный отчет'!$X$7:$X$17))^2</f>
        <v>1.108917763230395E-4</v>
      </c>
    </row>
    <row r="496" spans="1:18" ht="11.25" customHeight="1" x14ac:dyDescent="0.25">
      <c r="A496" s="62" t="s">
        <v>411</v>
      </c>
      <c r="B496" s="62" t="str">
        <f>LEFT(Таблица1[[#This Row],[Номер плавки]],7)</f>
        <v>2050452</v>
      </c>
      <c r="C496" s="62" t="s">
        <v>66</v>
      </c>
      <c r="D496" s="62" t="s">
        <v>90</v>
      </c>
      <c r="E496" s="63">
        <v>526</v>
      </c>
      <c r="F496" s="64">
        <f>(Таблица1[[#This Row],[Предел текучести, Н/мм²]]-SUMIF('Сводный отчет'!$B$7:$B$17,Таблица1[[#This Row],[Профиль / размер]],'Сводный отчет'!$F$7:$F$17))^2</f>
        <v>104.74993938592331</v>
      </c>
      <c r="G496" s="63">
        <v>640</v>
      </c>
      <c r="H496" s="64">
        <f>(Таблица1[[#This Row],[Временное сопротивление, Н/мм²]]-SUMIF('Сводный отчет'!$B$7:$B$17,Таблица1[[#This Row],[Профиль / размер]],'Сводный отчет'!$I$7:$I$17))^2</f>
        <v>88.695717340033298</v>
      </c>
      <c r="I496" s="65">
        <f>Таблица1[[#This Row],[Временное сопротивление, Н/мм²]]/Таблица1[[#This Row],[Предел текучести, Н/мм²]]</f>
        <v>1.2167300380228137</v>
      </c>
      <c r="J496" s="66">
        <f>(Таблица1[[#This Row],[σв/σт]]-SUMIF('Сводный отчет'!$B$7:$B$17,Таблица1[[#This Row],[Профиль / размер]],'Сводный отчет'!$L$7:$L$17))^2</f>
        <v>3.1594573160381471E-5</v>
      </c>
      <c r="K496" s="63">
        <v>19.2</v>
      </c>
      <c r="L496" s="64">
        <f>(Таблица1[[#This Row],[Относительное удлинение, %]]-SUMIF('Сводный отчет'!$B$7:$B$17,Таблица1[[#This Row],[Профиль / размер]],'Сводный отчет'!$O$7:$O$17))^2</f>
        <v>0.3585929268883799</v>
      </c>
      <c r="M496" s="63">
        <v>9.6999999999999993</v>
      </c>
      <c r="N49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0.47661845092463467</v>
      </c>
      <c r="O496" s="67">
        <v>10</v>
      </c>
      <c r="P49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0.48606427296171978</v>
      </c>
      <c r="Q496" s="69">
        <v>6.9000000000000006E-2</v>
      </c>
      <c r="R496" s="70">
        <f>(Таблица1[[#This Row],[fr]]-SUMIF('Сводный отчет'!$B$7:$B$17,Таблица1[[#This Row],[Профиль / размер]],'Сводный отчет'!$X$7:$X$17))^2</f>
        <v>2.093659547267963E-4</v>
      </c>
    </row>
    <row r="497" spans="1:18" ht="11.25" customHeight="1" x14ac:dyDescent="0.25">
      <c r="A497" s="62" t="s">
        <v>411</v>
      </c>
      <c r="B497" s="62" t="str">
        <f>LEFT(Таблица1[[#This Row],[Номер плавки]],7)</f>
        <v>2050452</v>
      </c>
      <c r="C497" s="62" t="s">
        <v>66</v>
      </c>
      <c r="D497" s="62" t="s">
        <v>90</v>
      </c>
      <c r="E497" s="63">
        <v>528</v>
      </c>
      <c r="F497" s="64">
        <f>(Таблица1[[#This Row],[Предел текучести, Н/мм²]]-SUMIF('Сводный отчет'!$B$7:$B$17,Таблица1[[#This Row],[Профиль / размер]],'Сводный отчет'!$F$7:$F$17))^2</f>
        <v>67.810972249773272</v>
      </c>
      <c r="G497" s="63">
        <v>642</v>
      </c>
      <c r="H497" s="64">
        <f>(Таблица1[[#This Row],[Временное сопротивление, Н/мм²]]-SUMIF('Сводный отчет'!$B$7:$B$17,Таблица1[[#This Row],[Профиль / размер]],'Сводный отчет'!$I$7:$I$17))^2</f>
        <v>55.024355837686016</v>
      </c>
      <c r="I497" s="65">
        <f>Таблица1[[#This Row],[Временное сопротивление, Н/мм²]]/Таблица1[[#This Row],[Предел текучести, Н/мм²]]</f>
        <v>1.2159090909090908</v>
      </c>
      <c r="J497" s="66">
        <f>(Таблица1[[#This Row],[σв/σт]]-SUMIF('Сводный отчет'!$B$7:$B$17,Таблица1[[#This Row],[Профиль / размер]],'Сводный отчет'!$L$7:$L$17))^2</f>
        <v>2.3039595830745447E-5</v>
      </c>
      <c r="K497" s="63">
        <v>16.3</v>
      </c>
      <c r="L497" s="64">
        <f>(Таблица1[[#This Row],[Относительное удлинение, %]]-SUMIF('Сводный отчет'!$B$7:$B$17,Таблица1[[#This Row],[Профиль / размер]],'Сводный отчет'!$O$7:$O$17))^2</f>
        <v>5.2954004386255793</v>
      </c>
      <c r="M497" s="63">
        <v>9.1</v>
      </c>
      <c r="N49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1.665069155149981</v>
      </c>
      <c r="O497" s="67">
        <v>9.4</v>
      </c>
      <c r="P49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1.682683991271583</v>
      </c>
      <c r="Q497" s="69">
        <v>8.5999999999999993E-2</v>
      </c>
      <c r="R497" s="70">
        <f>(Таблица1[[#This Row],[fr]]-SUMIF('Сводный отчет'!$B$7:$B$17,Таблица1[[#This Row],[Профиль / размер]],'Сводный отчет'!$X$7:$X$17))^2</f>
        <v>6.4035134122416921E-6</v>
      </c>
    </row>
    <row r="498" spans="1:18" ht="11.25" customHeight="1" x14ac:dyDescent="0.25">
      <c r="A498" s="62" t="s">
        <v>412</v>
      </c>
      <c r="B498" s="62" t="str">
        <f>LEFT(Таблица1[[#This Row],[Номер плавки]],7)</f>
        <v>2050453</v>
      </c>
      <c r="C498" s="62" t="s">
        <v>66</v>
      </c>
      <c r="D498" s="62" t="s">
        <v>90</v>
      </c>
      <c r="E498" s="63">
        <v>544</v>
      </c>
      <c r="F498" s="64">
        <f>(Таблица1[[#This Row],[Предел текучести, Н/мм²]]-SUMIF('Сводный отчет'!$B$7:$B$17,Таблица1[[#This Row],[Профиль / размер]],'Сводный отчет'!$F$7:$F$17))^2</f>
        <v>60.299235160572948</v>
      </c>
      <c r="G498" s="63">
        <v>656</v>
      </c>
      <c r="H498" s="64">
        <f>(Таблица1[[#This Row],[Временное сопротивление, Н/мм²]]-SUMIF('Сводный отчет'!$B$7:$B$17,Таблица1[[#This Row],[Профиль / размер]],'Сводный отчет'!$I$7:$I$17))^2</f>
        <v>43.324825321255048</v>
      </c>
      <c r="I498" s="65">
        <f>Таблица1[[#This Row],[Временное сопротивление, Н/мм²]]/Таблица1[[#This Row],[Предел текучести, Н/мм²]]</f>
        <v>1.2058823529411764</v>
      </c>
      <c r="J498" s="66">
        <f>(Таблица1[[#This Row],[σв/σт]]-SUMIF('Сводный отчет'!$B$7:$B$17,Таблица1[[#This Row],[Профиль / размер]],'Сводный отчет'!$L$7:$L$17))^2</f>
        <v>2.7319229890355003E-5</v>
      </c>
      <c r="K498" s="63">
        <v>16.100000000000001</v>
      </c>
      <c r="L498" s="64">
        <f>(Таблица1[[#This Row],[Относительное удлинение, %]]-SUMIF('Сводный отчет'!$B$7:$B$17,Таблица1[[#This Row],[Профиль / размер]],'Сводный отчет'!$O$7:$O$17))^2</f>
        <v>6.255869922193658</v>
      </c>
      <c r="M498" s="63">
        <v>9.1999999999999993</v>
      </c>
      <c r="N49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1.4169940377790908</v>
      </c>
      <c r="O498" s="67">
        <v>9.5</v>
      </c>
      <c r="P49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1.4332473715532732</v>
      </c>
      <c r="Q498" s="69">
        <v>8.5999999999999993E-2</v>
      </c>
      <c r="R498" s="70">
        <f>(Таблица1[[#This Row],[fr]]-SUMIF('Сводный отчет'!$B$7:$B$17,Таблица1[[#This Row],[Профиль / размер]],'Сводный отчет'!$X$7:$X$17))^2</f>
        <v>6.4035134122416921E-6</v>
      </c>
    </row>
    <row r="499" spans="1:18" ht="11.25" customHeight="1" x14ac:dyDescent="0.25">
      <c r="A499" s="62" t="s">
        <v>412</v>
      </c>
      <c r="B499" s="62" t="str">
        <f>LEFT(Таблица1[[#This Row],[Номер плавки]],7)</f>
        <v>2050453</v>
      </c>
      <c r="C499" s="62" t="s">
        <v>66</v>
      </c>
      <c r="D499" s="62" t="s">
        <v>90</v>
      </c>
      <c r="E499" s="63">
        <v>541</v>
      </c>
      <c r="F499" s="64">
        <f>(Таблица1[[#This Row],[Предел текучести, Н/мм²]]-SUMIF('Сводный отчет'!$B$7:$B$17,Таблица1[[#This Row],[Профиль / размер]],'Сводный отчет'!$F$7:$F$17))^2</f>
        <v>22.707685864798012</v>
      </c>
      <c r="G499" s="63">
        <v>654</v>
      </c>
      <c r="H499" s="64">
        <f>(Таблица1[[#This Row],[Временное сопротивление, Н/мм²]]-SUMIF('Сводный отчет'!$B$7:$B$17,Таблица1[[#This Row],[Профиль / размер]],'Сводный отчет'!$I$7:$I$17))^2</f>
        <v>20.996186823602333</v>
      </c>
      <c r="I499" s="65">
        <f>Таблица1[[#This Row],[Временное сопротивление, Н/мм²]]/Таблица1[[#This Row],[Предел текучести, Н/мм²]]</f>
        <v>1.2088724584103512</v>
      </c>
      <c r="J499" s="66">
        <f>(Таблица1[[#This Row],[σв/σт]]-SUMIF('Сводный отчет'!$B$7:$B$17,Таблица1[[#This Row],[Профиль / размер]],'Сводный отчет'!$L$7:$L$17))^2</f>
        <v>5.0027132657854855E-6</v>
      </c>
      <c r="K499" s="63">
        <v>16.2</v>
      </c>
      <c r="L499" s="64">
        <f>(Таблица1[[#This Row],[Относительное удлинение, %]]-SUMIF('Сводный отчет'!$B$7:$B$17,Таблица1[[#This Row],[Профиль / размер]],'Сводный отчет'!$O$7:$O$17))^2</f>
        <v>5.7656351804096273</v>
      </c>
      <c r="M499" s="63">
        <v>9.9</v>
      </c>
      <c r="N49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0.24046821618285116</v>
      </c>
      <c r="O499" s="67">
        <v>10.199999999999999</v>
      </c>
      <c r="P49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0.24719103352509908</v>
      </c>
      <c r="Q499" s="69">
        <v>7.0000000000000007E-2</v>
      </c>
      <c r="R499" s="70">
        <f>(Таблица1[[#This Row],[fr]]-SUMIF('Сводный отчет'!$B$7:$B$17,Таблица1[[#This Row],[Профиль / размер]],'Сводный отчет'!$X$7:$X$17))^2</f>
        <v>1.81426987590646E-4</v>
      </c>
    </row>
    <row r="500" spans="1:18" ht="11.25" customHeight="1" x14ac:dyDescent="0.25">
      <c r="A500" s="62" t="s">
        <v>413</v>
      </c>
      <c r="B500" s="62" t="str">
        <f>LEFT(Таблица1[[#This Row],[Номер плавки]],7)</f>
        <v>2001575</v>
      </c>
      <c r="C500" s="62" t="s">
        <v>66</v>
      </c>
      <c r="D500" s="62" t="s">
        <v>90</v>
      </c>
      <c r="E500" s="63">
        <v>559</v>
      </c>
      <c r="F500" s="64">
        <f>(Таблица1[[#This Row],[Предел текучести, Н/мм²]]-SUMIF('Сводный отчет'!$B$7:$B$17,Таблица1[[#This Row],[Профиль / размер]],'Сводный отчет'!$F$7:$F$17))^2</f>
        <v>518.25698163944764</v>
      </c>
      <c r="G500" s="63">
        <v>671</v>
      </c>
      <c r="H500" s="64">
        <f>(Таблица1[[#This Row],[Временное сопротивление, Н/мм²]]-SUMIF('Сводный отчет'!$B$7:$B$17,Таблица1[[#This Row],[Профиль / размер]],'Сводный отчет'!$I$7:$I$17))^2</f>
        <v>465.78961405365044</v>
      </c>
      <c r="I500" s="65">
        <f>Таблица1[[#This Row],[Временное сопротивление, Н/мм²]]/Таблица1[[#This Row],[Предел текучести, Н/мм²]]</f>
        <v>1.2003577817531306</v>
      </c>
      <c r="J500" s="66">
        <f>(Таблица1[[#This Row],[σв/σт]]-SUMIF('Сводный отчет'!$B$7:$B$17,Таблица1[[#This Row],[Профиль / размер]],'Сводный отчет'!$L$7:$L$17))^2</f>
        <v>1.1559155385373734E-4</v>
      </c>
      <c r="K500" s="63">
        <v>18</v>
      </c>
      <c r="L500" s="64">
        <f>(Таблица1[[#This Row],[Относительное удлинение, %]]-SUMIF('Сводный отчет'!$B$7:$B$17,Таблица1[[#This Row],[Профиль / размер]],'Сводный отчет'!$O$7:$O$17))^2</f>
        <v>0.36140982829687796</v>
      </c>
      <c r="M500" s="63">
        <v>10.8</v>
      </c>
      <c r="N50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0.16779215984483239</v>
      </c>
      <c r="O500" s="67">
        <v>11.1</v>
      </c>
      <c r="P50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0.16226145606030185</v>
      </c>
      <c r="Q500" s="69">
        <v>8.3000000000000004E-2</v>
      </c>
      <c r="R500" s="70">
        <f>(Таблица1[[#This Row],[fr]]-SUMIF('Сводный отчет'!$B$7:$B$17,Таблица1[[#This Row],[Профиль / размер]],'Сводный отчет'!$X$7:$X$17))^2</f>
        <v>2.2041482069256015E-7</v>
      </c>
    </row>
    <row r="501" spans="1:18" ht="11.25" customHeight="1" x14ac:dyDescent="0.25">
      <c r="A501" s="62" t="s">
        <v>413</v>
      </c>
      <c r="B501" s="62" t="str">
        <f>LEFT(Таблица1[[#This Row],[Номер плавки]],7)</f>
        <v>2001575</v>
      </c>
      <c r="C501" s="62" t="s">
        <v>66</v>
      </c>
      <c r="D501" s="62" t="s">
        <v>90</v>
      </c>
      <c r="E501" s="63">
        <v>556</v>
      </c>
      <c r="F501" s="64">
        <f>(Таблица1[[#This Row],[Предел текучести, Н/мм²]]-SUMIF('Сводный отчет'!$B$7:$B$17,Таблица1[[#This Row],[Профиль / размер]],'Сводный отчет'!$F$7:$F$17))^2</f>
        <v>390.66543234367271</v>
      </c>
      <c r="G501" s="63">
        <v>669</v>
      </c>
      <c r="H501" s="64">
        <f>(Таблица1[[#This Row],[Временное сопротивление, Н/мм²]]-SUMIF('Сводный отчет'!$B$7:$B$17,Таблица1[[#This Row],[Профиль / размер]],'Сводный отчет'!$I$7:$I$17))^2</f>
        <v>383.46097555599772</v>
      </c>
      <c r="I501" s="65">
        <f>Таблица1[[#This Row],[Временное сопротивление, Н/мм²]]/Таблица1[[#This Row],[Предел текучести, Н/мм²]]</f>
        <v>1.2032374100719425</v>
      </c>
      <c r="J501" s="66">
        <f>(Таблица1[[#This Row],[σв/σт]]-SUMIF('Сводный отчет'!$B$7:$B$17,Таблица1[[#This Row],[Профиль / размер]],'Сводный отчет'!$L$7:$L$17))^2</f>
        <v>6.1964022017310614E-5</v>
      </c>
      <c r="K501" s="63">
        <v>17.3</v>
      </c>
      <c r="L501" s="64">
        <f>(Таблица1[[#This Row],[Относительное удлинение, %]]-SUMIF('Сводный отчет'!$B$7:$B$17,Таблица1[[#This Row],[Профиль / размер]],'Сводный отчет'!$O$7:$O$17))^2</f>
        <v>1.6930530207851662</v>
      </c>
      <c r="M501" s="63">
        <v>7.9</v>
      </c>
      <c r="N50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6.2019705636006712</v>
      </c>
      <c r="O501" s="67">
        <v>8.1999999999999993</v>
      </c>
      <c r="P50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6.2359234278913158</v>
      </c>
      <c r="Q501" s="69">
        <v>8.5000000000000006E-2</v>
      </c>
      <c r="R501" s="70">
        <f>(Таблица1[[#This Row],[fr]]-SUMIF('Сводный отчет'!$B$7:$B$17,Таблица1[[#This Row],[Профиль / размер]],'Сводный отчет'!$X$7:$X$17))^2</f>
        <v>2.3424805483920244E-6</v>
      </c>
    </row>
    <row r="502" spans="1:18" ht="11.25" customHeight="1" x14ac:dyDescent="0.25">
      <c r="A502" s="62" t="s">
        <v>414</v>
      </c>
      <c r="B502" s="62" t="str">
        <f>LEFT(Таблица1[[#This Row],[Номер плавки]],7)</f>
        <v>2001576</v>
      </c>
      <c r="C502" s="62" t="s">
        <v>66</v>
      </c>
      <c r="D502" s="62" t="s">
        <v>90</v>
      </c>
      <c r="E502" s="63">
        <v>548</v>
      </c>
      <c r="F502" s="64">
        <f>(Таблица1[[#This Row],[Предел текучести, Н/мм²]]-SUMIF('Сводный отчет'!$B$7:$B$17,Таблица1[[#This Row],[Профиль / размер]],'Сводный отчет'!$F$7:$F$17))^2</f>
        <v>138.42130088827287</v>
      </c>
      <c r="G502" s="63">
        <v>665</v>
      </c>
      <c r="H502" s="64">
        <f>(Таблица1[[#This Row],[Временное сопротивление, Н/мм²]]-SUMIF('Сводный отчет'!$B$7:$B$17,Таблица1[[#This Row],[Профиль / размер]],'Сводный отчет'!$I$7:$I$17))^2</f>
        <v>242.80369856069228</v>
      </c>
      <c r="I502" s="65">
        <f>Таблица1[[#This Row],[Временное сопротивление, Н/мм²]]/Таблица1[[#This Row],[Предел текучести, Н/мм²]]</f>
        <v>1.2135036496350364</v>
      </c>
      <c r="J502" s="66">
        <f>(Таблица1[[#This Row],[σв/σт]]-SUMIF('Сводный отчет'!$B$7:$B$17,Таблица1[[#This Row],[Профиль / размер]],'Сводный отчет'!$L$7:$L$17))^2</f>
        <v>5.7337098664289754E-6</v>
      </c>
      <c r="K502" s="63">
        <v>16.899999999999999</v>
      </c>
      <c r="L502" s="64">
        <f>(Таблица1[[#This Row],[Относительное удлинение, %]]-SUMIF('Сводный отчет'!$B$7:$B$17,Таблица1[[#This Row],[Профиль / размер]],'Сводный отчет'!$O$7:$O$17))^2</f>
        <v>2.8939919879213387</v>
      </c>
      <c r="M502" s="63">
        <v>8.8000000000000007</v>
      </c>
      <c r="N50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2.5292945072626511</v>
      </c>
      <c r="O502" s="67">
        <v>9.1</v>
      </c>
      <c r="P50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2.5509938504265173</v>
      </c>
      <c r="Q502" s="69">
        <v>8.1000000000000003E-2</v>
      </c>
      <c r="R502" s="70">
        <f>(Таблица1[[#This Row],[fr]]-SUMIF('Сводный отчет'!$B$7:$B$17,Таблица1[[#This Row],[Профиль / размер]],'Сводный отчет'!$X$7:$X$17))^2</f>
        <v>6.09834909299311E-6</v>
      </c>
    </row>
    <row r="503" spans="1:18" ht="11.25" customHeight="1" x14ac:dyDescent="0.25">
      <c r="A503" s="62" t="s">
        <v>414</v>
      </c>
      <c r="B503" s="62" t="str">
        <f>LEFT(Таблица1[[#This Row],[Номер плавки]],7)</f>
        <v>2001576</v>
      </c>
      <c r="C503" s="62" t="s">
        <v>66</v>
      </c>
      <c r="D503" s="62" t="s">
        <v>90</v>
      </c>
      <c r="E503" s="63">
        <v>551</v>
      </c>
      <c r="F503" s="64">
        <f>(Таблица1[[#This Row],[Предел текучести, Н/мм²]]-SUMIF('Сводный отчет'!$B$7:$B$17,Таблица1[[#This Row],[Профиль / размер]],'Сводный отчет'!$F$7:$F$17))^2</f>
        <v>218.01285018404781</v>
      </c>
      <c r="G503" s="63">
        <v>665</v>
      </c>
      <c r="H503" s="64">
        <f>(Таблица1[[#This Row],[Временное сопротивление, Н/мм²]]-SUMIF('Сводный отчет'!$B$7:$B$17,Таблица1[[#This Row],[Профиль / размер]],'Сводный отчет'!$I$7:$I$17))^2</f>
        <v>242.80369856069228</v>
      </c>
      <c r="I503" s="65">
        <f>Таблица1[[#This Row],[Временное сопротивление, Н/мм²]]/Таблица1[[#This Row],[Предел текучести, Н/мм²]]</f>
        <v>1.2068965517241379</v>
      </c>
      <c r="J503" s="66">
        <f>(Таблица1[[#This Row],[σв/σт]]-SUMIF('Сводный отчет'!$B$7:$B$17,Таблица1[[#This Row],[Профиль / размер]],'Сводный отчет'!$L$7:$L$17))^2</f>
        <v>1.7745841092013241E-5</v>
      </c>
      <c r="K503" s="63">
        <v>18.3</v>
      </c>
      <c r="L503" s="64">
        <f>(Таблица1[[#This Row],[Относительное удлинение, %]]-SUMIF('Сводный отчет'!$B$7:$B$17,Таблица1[[#This Row],[Профиль / размер]],'Сводный отчет'!$O$7:$O$17))^2</f>
        <v>9.0705602944753244E-2</v>
      </c>
      <c r="M503" s="63">
        <v>10.1</v>
      </c>
      <c r="N50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8.431798144106957E-2</v>
      </c>
      <c r="O503" s="67">
        <v>10.4</v>
      </c>
      <c r="P50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8.8317794088476786E-2</v>
      </c>
      <c r="Q503" s="69">
        <v>8.3000000000000004E-2</v>
      </c>
      <c r="R503" s="70">
        <f>(Таблица1[[#This Row],[fr]]-SUMIF('Сводный отчет'!$B$7:$B$17,Таблица1[[#This Row],[Профиль / размер]],'Сводный отчет'!$X$7:$X$17))^2</f>
        <v>2.2041482069256015E-7</v>
      </c>
    </row>
    <row r="504" spans="1:18" ht="11.25" customHeight="1" x14ac:dyDescent="0.25">
      <c r="A504" s="62" t="s">
        <v>415</v>
      </c>
      <c r="B504" s="62" t="str">
        <f>LEFT(Таблица1[[#This Row],[Номер плавки]],7)</f>
        <v>2001824</v>
      </c>
      <c r="C504" s="62" t="s">
        <v>66</v>
      </c>
      <c r="D504" s="62" t="s">
        <v>90</v>
      </c>
      <c r="E504" s="63">
        <v>540</v>
      </c>
      <c r="F504" s="64">
        <f>(Таблица1[[#This Row],[Предел текучести, Н/мм²]]-SUMIF('Сводный отчет'!$B$7:$B$17,Таблица1[[#This Row],[Профиль / размер]],'Сводный отчет'!$F$7:$F$17))^2</f>
        <v>14.177169432873033</v>
      </c>
      <c r="G504" s="63">
        <v>654</v>
      </c>
      <c r="H504" s="64">
        <f>(Таблица1[[#This Row],[Временное сопротивление, Н/мм²]]-SUMIF('Сводный отчет'!$B$7:$B$17,Таблица1[[#This Row],[Профиль / размер]],'Сводный отчет'!$I$7:$I$17))^2</f>
        <v>20.996186823602333</v>
      </c>
      <c r="I504" s="65">
        <f>Таблица1[[#This Row],[Временное сопротивление, Н/мм²]]/Таблица1[[#This Row],[Предел текучести, Н/мм²]]</f>
        <v>1.211111111111111</v>
      </c>
      <c r="J504" s="66">
        <f>(Таблица1[[#This Row],[σв/σт]]-SUMIF('Сводный отчет'!$B$7:$B$17,Таблица1[[#This Row],[Профиль / размер]],'Сводный отчет'!$L$7:$L$17))^2</f>
        <v>3.9128830580147173E-12</v>
      </c>
      <c r="K504" s="63">
        <v>19.100000000000001</v>
      </c>
      <c r="L504" s="64">
        <f>(Таблица1[[#This Row],[Относительное удлинение, %]]-SUMIF('Сводный отчет'!$B$7:$B$17,Таблица1[[#This Row],[Профиль / размер]],'Сводный отчет'!$O$7:$O$17))^2</f>
        <v>0.24882766867242362</v>
      </c>
      <c r="M504" s="63">
        <v>9.9</v>
      </c>
      <c r="N50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0.24046821618285116</v>
      </c>
      <c r="O504" s="67">
        <v>10.199999999999999</v>
      </c>
      <c r="P50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0.24719103352509908</v>
      </c>
      <c r="Q504" s="69">
        <v>7.5999999999999998E-2</v>
      </c>
      <c r="R504" s="70">
        <f>(Таблица1[[#This Row],[fr]]-SUMIF('Сводный отчет'!$B$7:$B$17,Таблица1[[#This Row],[Профиль / размер]],'Сводный отчет'!$X$7:$X$17))^2</f>
        <v>5.5793184773744549E-5</v>
      </c>
    </row>
    <row r="505" spans="1:18" ht="11.25" customHeight="1" x14ac:dyDescent="0.25">
      <c r="A505" s="62" t="s">
        <v>415</v>
      </c>
      <c r="B505" s="62" t="str">
        <f>LEFT(Таблица1[[#This Row],[Номер плавки]],7)</f>
        <v>2001824</v>
      </c>
      <c r="C505" s="62" t="s">
        <v>66</v>
      </c>
      <c r="D505" s="62" t="s">
        <v>90</v>
      </c>
      <c r="E505" s="63">
        <v>541</v>
      </c>
      <c r="F505" s="64">
        <f>(Таблица1[[#This Row],[Предел текучести, Н/мм²]]-SUMIF('Сводный отчет'!$B$7:$B$17,Таблица1[[#This Row],[Профиль / размер]],'Сводный отчет'!$F$7:$F$17))^2</f>
        <v>22.707685864798012</v>
      </c>
      <c r="G505" s="63">
        <v>655</v>
      </c>
      <c r="H505" s="64">
        <f>(Таблица1[[#This Row],[Временное сопротивление, Н/мм²]]-SUMIF('Сводный отчет'!$B$7:$B$17,Таблица1[[#This Row],[Профиль / размер]],'Сводный отчет'!$I$7:$I$17))^2</f>
        <v>31.160506072428692</v>
      </c>
      <c r="I505" s="65">
        <f>Таблица1[[#This Row],[Временное сопротивление, Н/мм²]]/Таблица1[[#This Row],[Предел текучести, Н/мм²]]</f>
        <v>1.210720887245841</v>
      </c>
      <c r="J505" s="66">
        <f>(Таблица1[[#This Row],[σв/σт]]-SUMIF('Сводный отчет'!$B$7:$B$17,Таблица1[[#This Row],[Профиль / размер]],'Сводный отчет'!$L$7:$L$17))^2</f>
        <v>1.5073477357333109E-7</v>
      </c>
      <c r="K505" s="63">
        <v>20.100000000000001</v>
      </c>
      <c r="L505" s="64">
        <f>(Таблица1[[#This Row],[Относительное удлинение, %]]-SUMIF('Сводный отчет'!$B$7:$B$17,Таблица1[[#This Row],[Профиль / размер]],'Сводный отчет'!$O$7:$O$17))^2</f>
        <v>2.2464802508320121</v>
      </c>
      <c r="M505" s="63">
        <v>7.5</v>
      </c>
      <c r="N50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8.3542710330842382</v>
      </c>
      <c r="O505" s="67">
        <v>7.8</v>
      </c>
      <c r="P50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8.3936699067645559</v>
      </c>
      <c r="Q505" s="69">
        <v>8.5999999999999993E-2</v>
      </c>
      <c r="R505" s="70">
        <f>(Таблица1[[#This Row],[fr]]-SUMIF('Сводный отчет'!$B$7:$B$17,Таблица1[[#This Row],[Профиль / размер]],'Сводный отчет'!$X$7:$X$17))^2</f>
        <v>6.4035134122416921E-6</v>
      </c>
    </row>
    <row r="506" spans="1:18" ht="11.25" customHeight="1" x14ac:dyDescent="0.25">
      <c r="A506" s="62" t="s">
        <v>416</v>
      </c>
      <c r="B506" s="62" t="str">
        <f>LEFT(Таблица1[[#This Row],[Номер плавки]],7)</f>
        <v>2001823</v>
      </c>
      <c r="C506" s="62" t="s">
        <v>66</v>
      </c>
      <c r="D506" s="62" t="s">
        <v>90</v>
      </c>
      <c r="E506" s="63">
        <v>537</v>
      </c>
      <c r="F506" s="64">
        <f>(Таблица1[[#This Row],[Предел текучести, Н/мм²]]-SUMIF('Сводный отчет'!$B$7:$B$17,Таблица1[[#This Row],[Профиль / размер]],'Сводный отчет'!$F$7:$F$17))^2</f>
        <v>0.5856201370980928</v>
      </c>
      <c r="G506" s="63">
        <v>651</v>
      </c>
      <c r="H506" s="64">
        <f>(Таблица1[[#This Row],[Временное сопротивление, Н/мм²]]-SUMIF('Сводный отчет'!$B$7:$B$17,Таблица1[[#This Row],[Профиль / размер]],'Сводный отчет'!$I$7:$I$17))^2</f>
        <v>2.5032290771232537</v>
      </c>
      <c r="I506" s="65">
        <f>Таблица1[[#This Row],[Временное сопротивление, Н/мм²]]/Таблица1[[#This Row],[Предел текучести, Н/мм²]]</f>
        <v>1.2122905027932962</v>
      </c>
      <c r="J506" s="66">
        <f>(Таблица1[[#This Row],[σв/σт]]-SUMIF('Сводный отчет'!$B$7:$B$17,Таблица1[[#This Row],[Профиль / размер]],'Сводный отчет'!$L$7:$L$17))^2</f>
        <v>1.3956345643194776E-6</v>
      </c>
      <c r="K506" s="63">
        <v>20.6</v>
      </c>
      <c r="L506" s="64">
        <f>(Таблица1[[#This Row],[Относительное удлинение, %]]-SUMIF('Сводный отчет'!$B$7:$B$17,Таблица1[[#This Row],[Профиль / размер]],'Сводный отчет'!$O$7:$O$17))^2</f>
        <v>3.9953065419118063</v>
      </c>
      <c r="M506" s="63">
        <v>7.4</v>
      </c>
      <c r="N50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8.9423461504551263</v>
      </c>
      <c r="O506" s="67">
        <v>7.7</v>
      </c>
      <c r="P50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8.9831065264828656</v>
      </c>
      <c r="Q506" s="69">
        <v>8.2000000000000003E-2</v>
      </c>
      <c r="R506" s="70">
        <f>(Таблица1[[#This Row],[fr]]-SUMIF('Сводный отчет'!$B$7:$B$17,Таблица1[[#This Row],[Профиль / размер]],'Сводный отчет'!$X$7:$X$17))^2</f>
        <v>2.1593819568428332E-6</v>
      </c>
    </row>
    <row r="507" spans="1:18" ht="11.25" customHeight="1" x14ac:dyDescent="0.25">
      <c r="A507" s="62" t="s">
        <v>416</v>
      </c>
      <c r="B507" s="62" t="str">
        <f>LEFT(Таблица1[[#This Row],[Номер плавки]],7)</f>
        <v>2001823</v>
      </c>
      <c r="C507" s="62" t="s">
        <v>66</v>
      </c>
      <c r="D507" s="62" t="s">
        <v>90</v>
      </c>
      <c r="E507" s="63">
        <v>535</v>
      </c>
      <c r="F507" s="64">
        <f>(Таблица1[[#This Row],[Предел текучести, Н/мм²]]-SUMIF('Сводный отчет'!$B$7:$B$17,Таблица1[[#This Row],[Профиль / размер]],'Сводный отчет'!$F$7:$F$17))^2</f>
        <v>1.5245872732481334</v>
      </c>
      <c r="G507" s="63">
        <v>651</v>
      </c>
      <c r="H507" s="64">
        <f>(Таблица1[[#This Row],[Временное сопротивление, Н/мм²]]-SUMIF('Сводный отчет'!$B$7:$B$17,Таблица1[[#This Row],[Профиль / размер]],'Сводный отчет'!$I$7:$I$17))^2</f>
        <v>2.5032290771232537</v>
      </c>
      <c r="I507" s="65">
        <f>Таблица1[[#This Row],[Временное сопротивление, Н/мм²]]/Таблица1[[#This Row],[Предел текучести, Н/мм²]]</f>
        <v>1.216822429906542</v>
      </c>
      <c r="J507" s="66">
        <f>(Таблица1[[#This Row],[σв/σт]]-SUMIF('Сводный отчет'!$B$7:$B$17,Таблица1[[#This Row],[Профиль / размер]],'Сводный отчет'!$L$7:$L$17))^2</f>
        <v>3.2641761425299908E-5</v>
      </c>
      <c r="K507" s="63">
        <v>20.7</v>
      </c>
      <c r="L507" s="64">
        <f>(Таблица1[[#This Row],[Относительное удлинение, %]]-SUMIF('Сводный отчет'!$B$7:$B$17,Таблица1[[#This Row],[Профиль / размер]],'Сводный отчет'!$O$7:$O$17))^2</f>
        <v>4.4050718001277565</v>
      </c>
      <c r="M507" s="63">
        <v>7.6</v>
      </c>
      <c r="N50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7.786195915713348</v>
      </c>
      <c r="O507" s="67">
        <v>7.9</v>
      </c>
      <c r="P50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7.8242332870462423</v>
      </c>
      <c r="Q507" s="69">
        <v>9.0999999999999998E-2</v>
      </c>
      <c r="R507" s="70">
        <f>(Таблица1[[#This Row],[fr]]-SUMIF('Сводный отчет'!$B$7:$B$17,Таблица1[[#This Row],[Профиль / размер]],'Сводный отчет'!$X$7:$X$17))^2</f>
        <v>5.6708677731490293E-5</v>
      </c>
    </row>
    <row r="508" spans="1:18" ht="11.25" customHeight="1" x14ac:dyDescent="0.25">
      <c r="A508" s="62" t="s">
        <v>417</v>
      </c>
      <c r="B508" s="62" t="str">
        <f>LEFT(Таблица1[[#This Row],[Номер плавки]],7)</f>
        <v>2001822</v>
      </c>
      <c r="C508" s="62" t="s">
        <v>66</v>
      </c>
      <c r="D508" s="62" t="s">
        <v>90</v>
      </c>
      <c r="E508" s="63">
        <v>554</v>
      </c>
      <c r="F508" s="64">
        <f>(Таблица1[[#This Row],[Предел текучести, Н/мм²]]-SUMIF('Сводный отчет'!$B$7:$B$17,Таблица1[[#This Row],[Профиль / размер]],'Сводный отчет'!$F$7:$F$17))^2</f>
        <v>315.60439947982275</v>
      </c>
      <c r="G508" s="63">
        <v>672</v>
      </c>
      <c r="H508" s="64">
        <f>(Таблица1[[#This Row],[Временное сопротивление, Н/мм²]]-SUMIF('Сводный отчет'!$B$7:$B$17,Таблица1[[#This Row],[Профиль / размер]],'Сводный отчет'!$I$7:$I$17))^2</f>
        <v>509.9539333024768</v>
      </c>
      <c r="I508" s="65">
        <f>Таблица1[[#This Row],[Временное сопротивление, Н/мм²]]/Таблица1[[#This Row],[Предел текучести, Н/мм²]]</f>
        <v>1.2129963898916967</v>
      </c>
      <c r="J508" s="66">
        <f>(Таблица1[[#This Row],[σв/σт]]-SUMIF('Сводный отчет'!$B$7:$B$17,Таблица1[[#This Row],[Профиль / размер]],'Сводный отчет'!$L$7:$L$17))^2</f>
        <v>3.5617385366075138E-6</v>
      </c>
      <c r="K508" s="63">
        <v>17.899999999999999</v>
      </c>
      <c r="L508" s="64">
        <f>(Таблица1[[#This Row],[Относительное удлинение, %]]-SUMIF('Сводный отчет'!$B$7:$B$17,Таблица1[[#This Row],[Профиль / размер]],'Сводный отчет'!$O$7:$O$17))^2</f>
        <v>0.49164457008092138</v>
      </c>
      <c r="M508" s="63">
        <v>7.3</v>
      </c>
      <c r="N50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9.550421267826021</v>
      </c>
      <c r="O508" s="67">
        <v>7.6</v>
      </c>
      <c r="P50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9.5925431462011783</v>
      </c>
      <c r="Q508" s="69">
        <v>0.08</v>
      </c>
      <c r="R508" s="70">
        <f>(Таблица1[[#This Row],[fr]]-SUMIF('Сводный отчет'!$B$7:$B$17,Таблица1[[#This Row],[Профиль / размер]],'Сводный отчет'!$X$7:$X$17))^2</f>
        <v>1.2037316229143389E-5</v>
      </c>
    </row>
    <row r="509" spans="1:18" ht="11.25" customHeight="1" x14ac:dyDescent="0.25">
      <c r="A509" s="62" t="s">
        <v>417</v>
      </c>
      <c r="B509" s="62" t="str">
        <f>LEFT(Таблица1[[#This Row],[Номер плавки]],7)</f>
        <v>2001822</v>
      </c>
      <c r="C509" s="62" t="s">
        <v>66</v>
      </c>
      <c r="D509" s="62" t="s">
        <v>90</v>
      </c>
      <c r="E509" s="63">
        <v>555</v>
      </c>
      <c r="F509" s="64">
        <f>(Таблица1[[#This Row],[Предел текучести, Н/мм²]]-SUMIF('Сводный отчет'!$B$7:$B$17,Таблица1[[#This Row],[Профиль / размер]],'Сводный отчет'!$F$7:$F$17))^2</f>
        <v>352.13491591174773</v>
      </c>
      <c r="G509" s="63">
        <v>671</v>
      </c>
      <c r="H509" s="64">
        <f>(Таблица1[[#This Row],[Временное сопротивление, Н/мм²]]-SUMIF('Сводный отчет'!$B$7:$B$17,Таблица1[[#This Row],[Профиль / размер]],'Сводный отчет'!$I$7:$I$17))^2</f>
        <v>465.78961405365044</v>
      </c>
      <c r="I509" s="65">
        <f>Таблица1[[#This Row],[Временное сопротивление, Н/мм²]]/Таблица1[[#This Row],[Предел текучести, Н/мм²]]</f>
        <v>1.2090090090090091</v>
      </c>
      <c r="J509" s="66">
        <f>(Таблица1[[#This Row],[σв/σт]]-SUMIF('Сводный отчет'!$B$7:$B$17,Таблица1[[#This Row],[Профиль / размер]],'Сводный отчет'!$L$7:$L$17))^2</f>
        <v>4.4105208205439248E-6</v>
      </c>
      <c r="K509" s="63">
        <v>19.899999999999999</v>
      </c>
      <c r="L509" s="64">
        <f>(Таблица1[[#This Row],[Относительное удлинение, %]]-SUMIF('Сводный отчет'!$B$7:$B$17,Таблица1[[#This Row],[Профиль / размер]],'Сводный отчет'!$O$7:$O$17))^2</f>
        <v>1.686949734400087</v>
      </c>
      <c r="M509" s="63">
        <v>8.5</v>
      </c>
      <c r="N50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3.5735198593753266</v>
      </c>
      <c r="O509" s="67">
        <v>8.8000000000000007</v>
      </c>
      <c r="P50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3.5993037095814455</v>
      </c>
      <c r="Q509" s="69">
        <v>7.3999999999999996E-2</v>
      </c>
      <c r="R509" s="70">
        <f>(Таблица1[[#This Row],[fr]]-SUMIF('Сводный отчет'!$B$7:$B$17,Таблица1[[#This Row],[Профиль / размер]],'Сводный отчет'!$X$7:$X$17))^2</f>
        <v>8.9671119046045146E-5</v>
      </c>
    </row>
    <row r="510" spans="1:18" ht="11.25" customHeight="1" x14ac:dyDescent="0.25">
      <c r="A510" s="62" t="s">
        <v>418</v>
      </c>
      <c r="B510" s="62" t="str">
        <f>LEFT(Таблица1[[#This Row],[Номер плавки]],7)</f>
        <v>2001827</v>
      </c>
      <c r="C510" s="62" t="s">
        <v>66</v>
      </c>
      <c r="D510" s="62" t="s">
        <v>90</v>
      </c>
      <c r="E510" s="63">
        <v>531</v>
      </c>
      <c r="F510" s="64">
        <f>(Таблица1[[#This Row],[Предел текучести, Н/мм²]]-SUMIF('Сводный отчет'!$B$7:$B$17,Таблица1[[#This Row],[Профиль / размер]],'Сводный отчет'!$F$7:$F$17))^2</f>
        <v>27.402521545548215</v>
      </c>
      <c r="G510" s="63">
        <v>647</v>
      </c>
      <c r="H510" s="64">
        <f>(Таблица1[[#This Row],[Временное сопротивление, Н/мм²]]-SUMIF('Сводный отчет'!$B$7:$B$17,Таблица1[[#This Row],[Профиль / размер]],'Сводный отчет'!$I$7:$I$17))^2</f>
        <v>5.8459520818178161</v>
      </c>
      <c r="I510" s="65">
        <f>Таблица1[[#This Row],[Временное сопротивление, Н/мм²]]/Таблица1[[#This Row],[Предел текучести, Н/мм²]]</f>
        <v>1.2184557438794728</v>
      </c>
      <c r="J510" s="66">
        <f>(Таблица1[[#This Row],[σв/σт]]-SUMIF('Сводный отчет'!$B$7:$B$17,Таблица1[[#This Row],[Профиль / размер]],'Сводный отчет'!$L$7:$L$17))^2</f>
        <v>5.3972691263936457E-5</v>
      </c>
      <c r="K510" s="63">
        <v>17</v>
      </c>
      <c r="L510" s="64">
        <f>(Таблица1[[#This Row],[Относительное удлинение, %]]-SUMIF('Сводный отчет'!$B$7:$B$17,Таблица1[[#This Row],[Профиль / размер]],'Сводный отчет'!$O$7:$O$17))^2</f>
        <v>2.5637572461372922</v>
      </c>
      <c r="M510" s="63">
        <v>9</v>
      </c>
      <c r="N51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1.9331442725208712</v>
      </c>
      <c r="O510" s="67">
        <v>9.3000000000000007</v>
      </c>
      <c r="P51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1.9521206109898928</v>
      </c>
      <c r="Q510" s="69">
        <v>9.6000000000000002E-2</v>
      </c>
      <c r="R510" s="70">
        <f>(Таблица1[[#This Row],[fr]]-SUMIF('Сводный отчет'!$B$7:$B$17,Таблица1[[#This Row],[Профиль / размер]],'Сводный отчет'!$X$7:$X$17))^2</f>
        <v>1.5701384205073899E-4</v>
      </c>
    </row>
    <row r="511" spans="1:18" ht="11.25" customHeight="1" x14ac:dyDescent="0.25">
      <c r="A511" s="62" t="s">
        <v>418</v>
      </c>
      <c r="B511" s="62" t="str">
        <f>LEFT(Таблица1[[#This Row],[Номер плавки]],7)</f>
        <v>2001827</v>
      </c>
      <c r="C511" s="62" t="s">
        <v>66</v>
      </c>
      <c r="D511" s="62" t="s">
        <v>90</v>
      </c>
      <c r="E511" s="63">
        <v>534</v>
      </c>
      <c r="F511" s="64">
        <f>(Таблица1[[#This Row],[Предел текучести, Н/мм²]]-SUMIF('Сводный отчет'!$B$7:$B$17,Таблица1[[#This Row],[Профиль / размер]],'Сводный отчет'!$F$7:$F$17))^2</f>
        <v>4.9940708413231532</v>
      </c>
      <c r="G511" s="63">
        <v>649</v>
      </c>
      <c r="H511" s="64">
        <f>(Таблица1[[#This Row],[Временное сопротивление, Н/мм²]]-SUMIF('Сводный отчет'!$B$7:$B$17,Таблица1[[#This Row],[Профиль / размер]],'Сводный отчет'!$I$7:$I$17))^2</f>
        <v>0.17459057947053505</v>
      </c>
      <c r="I511" s="65">
        <f>Таблица1[[#This Row],[Временное сопротивление, Н/мм²]]/Таблица1[[#This Row],[Предел текучести, Н/мм²]]</f>
        <v>1.2153558052434457</v>
      </c>
      <c r="J511" s="66">
        <f>(Таблица1[[#This Row],[σв/σт]]-SUMIF('Сводный отчет'!$B$7:$B$17,Таблица1[[#This Row],[Профиль / размер]],'Сводный отчет'!$L$7:$L$17))^2</f>
        <v>1.8034225056284393E-5</v>
      </c>
      <c r="K511" s="63">
        <v>19.7</v>
      </c>
      <c r="L511" s="64">
        <f>(Таблица1[[#This Row],[Относительное удлинение, %]]-SUMIF('Сводный отчет'!$B$7:$B$17,Таблица1[[#This Row],[Профиль / размер]],'Сводный отчет'!$O$7:$O$17))^2</f>
        <v>1.207419217968172</v>
      </c>
      <c r="M511" s="63">
        <v>8.3000000000000007</v>
      </c>
      <c r="N51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4.3696700941171054</v>
      </c>
      <c r="O511" s="67">
        <v>8.6</v>
      </c>
      <c r="P51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4.3981769490180707</v>
      </c>
      <c r="Q511" s="69">
        <v>7.5999999999999998E-2</v>
      </c>
      <c r="R511" s="70">
        <f>(Таблица1[[#This Row],[fr]]-SUMIF('Сводный отчет'!$B$7:$B$17,Таблица1[[#This Row],[Профиль / размер]],'Сводный отчет'!$X$7:$X$17))^2</f>
        <v>5.5793184773744549E-5</v>
      </c>
    </row>
    <row r="512" spans="1:18" ht="11.25" customHeight="1" x14ac:dyDescent="0.25">
      <c r="A512" s="62" t="s">
        <v>419</v>
      </c>
      <c r="B512" s="62" t="str">
        <f>LEFT(Таблица1[[#This Row],[Номер плавки]],7)</f>
        <v>2001826</v>
      </c>
      <c r="C512" s="62" t="s">
        <v>66</v>
      </c>
      <c r="D512" s="62" t="s">
        <v>90</v>
      </c>
      <c r="E512" s="63">
        <v>529</v>
      </c>
      <c r="F512" s="64">
        <f>(Таблица1[[#This Row],[Предел текучести, Н/мм²]]-SUMIF('Сводный отчет'!$B$7:$B$17,Таблица1[[#This Row],[Профиль / размер]],'Сводный отчет'!$F$7:$F$17))^2</f>
        <v>52.341488681698252</v>
      </c>
      <c r="G512" s="63">
        <v>642</v>
      </c>
      <c r="H512" s="64">
        <f>(Таблица1[[#This Row],[Временное сопротивление, Н/мм²]]-SUMIF('Сводный отчет'!$B$7:$B$17,Таблица1[[#This Row],[Профиль / размер]],'Сводный отчет'!$I$7:$I$17))^2</f>
        <v>55.024355837686016</v>
      </c>
      <c r="I512" s="65">
        <f>Таблица1[[#This Row],[Временное сопротивление, Н/мм²]]/Таблица1[[#This Row],[Предел текучести, Н/мм²]]</f>
        <v>1.2136105860113422</v>
      </c>
      <c r="J512" s="66">
        <f>(Таблица1[[#This Row],[σв/σт]]-SUMIF('Сводный отчет'!$B$7:$B$17,Таблица1[[#This Row],[Профиль / размер]],'Сводный отчет'!$L$7:$L$17))^2</f>
        <v>6.2572671167257835E-6</v>
      </c>
      <c r="K512" s="63">
        <v>17.7</v>
      </c>
      <c r="L512" s="64">
        <f>(Таблица1[[#This Row],[Относительное удлинение, %]]-SUMIF('Сводный отчет'!$B$7:$B$17,Таблица1[[#This Row],[Профиль / размер]],'Сводный отчет'!$O$7:$O$17))^2</f>
        <v>0.81211405364900358</v>
      </c>
      <c r="M512" s="63">
        <v>9.6</v>
      </c>
      <c r="N51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0.62469356829552536</v>
      </c>
      <c r="O512" s="67">
        <v>9.9</v>
      </c>
      <c r="P51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0.63550089268002985</v>
      </c>
      <c r="Q512" s="69">
        <v>8.7999999999999995E-2</v>
      </c>
      <c r="R512" s="70">
        <f>(Таблица1[[#This Row],[fr]]-SUMIF('Сводный отчет'!$B$7:$B$17,Таблица1[[#This Row],[Профиль / размер]],'Сводный отчет'!$X$7:$X$17))^2</f>
        <v>2.0525579139941123E-5</v>
      </c>
    </row>
    <row r="513" spans="1:18" ht="11.25" customHeight="1" x14ac:dyDescent="0.25">
      <c r="A513" s="62" t="s">
        <v>419</v>
      </c>
      <c r="B513" s="62" t="str">
        <f>LEFT(Таблица1[[#This Row],[Номер плавки]],7)</f>
        <v>2001826</v>
      </c>
      <c r="C513" s="62" t="s">
        <v>66</v>
      </c>
      <c r="D513" s="62" t="s">
        <v>90</v>
      </c>
      <c r="E513" s="63">
        <v>531</v>
      </c>
      <c r="F513" s="64">
        <f>(Таблица1[[#This Row],[Предел текучести, Н/мм²]]-SUMIF('Сводный отчет'!$B$7:$B$17,Таблица1[[#This Row],[Профиль / размер]],'Сводный отчет'!$F$7:$F$17))^2</f>
        <v>27.402521545548215</v>
      </c>
      <c r="G513" s="63">
        <v>642</v>
      </c>
      <c r="H513" s="64">
        <f>(Таблица1[[#This Row],[Временное сопротивление, Н/мм²]]-SUMIF('Сводный отчет'!$B$7:$B$17,Таблица1[[#This Row],[Профиль / размер]],'Сводный отчет'!$I$7:$I$17))^2</f>
        <v>55.024355837686016</v>
      </c>
      <c r="I513" s="65">
        <f>Таблица1[[#This Row],[Временное сопротивление, Н/мм²]]/Таблица1[[#This Row],[Предел текучести, Н/мм²]]</f>
        <v>1.2090395480225988</v>
      </c>
      <c r="J513" s="66">
        <f>(Таблица1[[#This Row],[σв/σт]]-SUMIF('Сводный отчет'!$B$7:$B$17,Таблица1[[#This Row],[Профиль / размер]],'Сводный отчет'!$L$7:$L$17))^2</f>
        <v>4.2831820210675456E-6</v>
      </c>
      <c r="K513" s="63">
        <v>19.399999999999999</v>
      </c>
      <c r="L513" s="64">
        <f>(Таблица1[[#This Row],[Относительное удлинение, %]]-SUMIF('Сводный отчет'!$B$7:$B$17,Таблица1[[#This Row],[Профиль / размер]],'Сводный отчет'!$O$7:$O$17))^2</f>
        <v>0.63812344332029569</v>
      </c>
      <c r="M513" s="63">
        <v>7.9</v>
      </c>
      <c r="N51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6.2019705636006712</v>
      </c>
      <c r="O513" s="67">
        <v>8.1999999999999993</v>
      </c>
      <c r="P51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6.2359234278913158</v>
      </c>
      <c r="Q513" s="69">
        <v>0.08</v>
      </c>
      <c r="R513" s="70">
        <f>(Таблица1[[#This Row],[fr]]-SUMIF('Сводный отчет'!$B$7:$B$17,Таблица1[[#This Row],[Профиль / размер]],'Сводный отчет'!$X$7:$X$17))^2</f>
        <v>1.2037316229143389E-5</v>
      </c>
    </row>
    <row r="514" spans="1:18" ht="11.25" customHeight="1" x14ac:dyDescent="0.25">
      <c r="A514" s="62" t="s">
        <v>420</v>
      </c>
      <c r="B514" s="62" t="str">
        <f>LEFT(Таблица1[[#This Row],[Номер плавки]],7)</f>
        <v>2001825</v>
      </c>
      <c r="C514" s="62" t="s">
        <v>66</v>
      </c>
      <c r="D514" s="62" t="s">
        <v>90</v>
      </c>
      <c r="E514" s="63">
        <v>547</v>
      </c>
      <c r="F514" s="64">
        <f>(Таблица1[[#This Row],[Предел текучести, Н/мм²]]-SUMIF('Сводный отчет'!$B$7:$B$17,Таблица1[[#This Row],[Профиль / размер]],'Сводный отчет'!$F$7:$F$17))^2</f>
        <v>115.89078445634789</v>
      </c>
      <c r="G514" s="63">
        <v>661</v>
      </c>
      <c r="H514" s="64">
        <f>(Таблица1[[#This Row],[Временное сопротивление, Н/мм²]]-SUMIF('Сводный отчет'!$B$7:$B$17,Таблица1[[#This Row],[Профиль / размер]],'Сводный отчет'!$I$7:$I$17))^2</f>
        <v>134.14642156538685</v>
      </c>
      <c r="I514" s="65">
        <f>Таблица1[[#This Row],[Временное сопротивление, Н/мм²]]/Таблица1[[#This Row],[Предел текучести, Н/мм²]]</f>
        <v>1.2084095063985374</v>
      </c>
      <c r="J514" s="66">
        <f>(Таблица1[[#This Row],[σв/σт]]-SUMIF('Сводный отчет'!$B$7:$B$17,Таблица1[[#This Row],[Профиль / размер]],'Сводный отчет'!$L$7:$L$17))^2</f>
        <v>7.2879838426100983E-6</v>
      </c>
      <c r="K514" s="63">
        <v>18.5</v>
      </c>
      <c r="L514" s="64">
        <f>(Таблица1[[#This Row],[Относительное удлинение, %]]-SUMIF('Сводный отчет'!$B$7:$B$17,Таблица1[[#This Row],[Профиль / размер]],'Сводный отчет'!$O$7:$O$17))^2</f>
        <v>1.0236119376670806E-2</v>
      </c>
      <c r="M514" s="63">
        <v>10.1</v>
      </c>
      <c r="N51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8.431798144106957E-2</v>
      </c>
      <c r="O514" s="67">
        <v>10.4</v>
      </c>
      <c r="P51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8.8317794088476786E-2</v>
      </c>
      <c r="Q514" s="69">
        <v>9.4E-2</v>
      </c>
      <c r="R514" s="70">
        <f>(Таблица1[[#This Row],[fr]]-SUMIF('Сводный отчет'!$B$7:$B$17,Таблица1[[#This Row],[Профиль / размер]],'Сводный отчет'!$X$7:$X$17))^2</f>
        <v>1.108917763230395E-4</v>
      </c>
    </row>
    <row r="515" spans="1:18" ht="11.25" customHeight="1" x14ac:dyDescent="0.25">
      <c r="A515" s="62" t="s">
        <v>420</v>
      </c>
      <c r="B515" s="62" t="str">
        <f>LEFT(Таблица1[[#This Row],[Номер плавки]],7)</f>
        <v>2001825</v>
      </c>
      <c r="C515" s="62" t="s">
        <v>66</v>
      </c>
      <c r="D515" s="62" t="s">
        <v>90</v>
      </c>
      <c r="E515" s="63">
        <v>544</v>
      </c>
      <c r="F515" s="64">
        <f>(Таблица1[[#This Row],[Предел текучести, Н/мм²]]-SUMIF('Сводный отчет'!$B$7:$B$17,Таблица1[[#This Row],[Профиль / размер]],'Сводный отчет'!$F$7:$F$17))^2</f>
        <v>60.299235160572948</v>
      </c>
      <c r="G515" s="63">
        <v>662</v>
      </c>
      <c r="H515" s="64">
        <f>(Таблица1[[#This Row],[Временное сопротивление, Н/мм²]]-SUMIF('Сводный отчет'!$B$7:$B$17,Таблица1[[#This Row],[Профиль / размер]],'Сводный отчет'!$I$7:$I$17))^2</f>
        <v>158.3107408142132</v>
      </c>
      <c r="I515" s="65">
        <f>Таблица1[[#This Row],[Временное сопротивление, Н/мм²]]/Таблица1[[#This Row],[Предел текучести, Н/мм²]]</f>
        <v>1.2169117647058822</v>
      </c>
      <c r="J515" s="66">
        <f>(Таблица1[[#This Row],[σв/σт]]-SUMIF('Сводный отчет'!$B$7:$B$17,Таблица1[[#This Row],[Профиль / размер]],'Сводный отчет'!$L$7:$L$17))^2</f>
        <v>3.3670534595278067E-5</v>
      </c>
      <c r="K515" s="63">
        <v>16.8</v>
      </c>
      <c r="L515" s="64">
        <f>(Таблица1[[#This Row],[Относительное удлинение, %]]-SUMIF('Сводный отчет'!$B$7:$B$17,Таблица1[[#This Row],[Профиль / размер]],'Сводный отчет'!$O$7:$O$17))^2</f>
        <v>3.2442267297053724</v>
      </c>
      <c r="M515" s="63">
        <v>10.199999999999999</v>
      </c>
      <c r="N51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3.6242864070178557E-2</v>
      </c>
      <c r="O515" s="67">
        <v>10.5</v>
      </c>
      <c r="P51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3.8881174370166298E-2</v>
      </c>
      <c r="Q515" s="69">
        <v>9.5000000000000001E-2</v>
      </c>
      <c r="R515" s="70">
        <f>(Таблица1[[#This Row],[fr]]-SUMIF('Сводный отчет'!$B$7:$B$17,Таблица1[[#This Row],[Профиль / размер]],'Сводный отчет'!$X$7:$X$17))^2</f>
        <v>1.3295280918688924E-4</v>
      </c>
    </row>
    <row r="516" spans="1:18" ht="11.25" customHeight="1" x14ac:dyDescent="0.25">
      <c r="A516" s="62" t="s">
        <v>421</v>
      </c>
      <c r="B516" s="62" t="str">
        <f>LEFT(Таблица1[[#This Row],[Номер плавки]],7)</f>
        <v>2001821</v>
      </c>
      <c r="C516" s="62" t="s">
        <v>66</v>
      </c>
      <c r="D516" s="62" t="s">
        <v>90</v>
      </c>
      <c r="E516" s="63">
        <v>545</v>
      </c>
      <c r="F516" s="64">
        <f>(Таблица1[[#This Row],[Предел текучести, Н/мм²]]-SUMIF('Сводный отчет'!$B$7:$B$17,Таблица1[[#This Row],[Профиль / размер]],'Сводный отчет'!$F$7:$F$17))^2</f>
        <v>76.829751592497928</v>
      </c>
      <c r="G516" s="63">
        <v>665</v>
      </c>
      <c r="H516" s="64">
        <f>(Таблица1[[#This Row],[Временное сопротивление, Н/мм²]]-SUMIF('Сводный отчет'!$B$7:$B$17,Таблица1[[#This Row],[Профиль / размер]],'Сводный отчет'!$I$7:$I$17))^2</f>
        <v>242.80369856069228</v>
      </c>
      <c r="I516" s="65">
        <f>Таблица1[[#This Row],[Временное сопротивление, Н/мм²]]/Таблица1[[#This Row],[Предел текучести, Н/мм²]]</f>
        <v>1.2201834862385321</v>
      </c>
      <c r="J516" s="66">
        <f>(Таблица1[[#This Row],[σв/σт]]-SUMIF('Сводный отчет'!$B$7:$B$17,Таблица1[[#This Row],[Профиль / размер]],'Сводный отчет'!$L$7:$L$17))^2</f>
        <v>8.2343886511825098E-5</v>
      </c>
      <c r="K516" s="63">
        <v>19.899999999999999</v>
      </c>
      <c r="L516" s="64">
        <f>(Таблица1[[#This Row],[Относительное удлинение, %]]-SUMIF('Сводный отчет'!$B$7:$B$17,Таблица1[[#This Row],[Профиль / размер]],'Сводный отчет'!$O$7:$O$17))^2</f>
        <v>1.686949734400087</v>
      </c>
      <c r="M516" s="63">
        <v>10.7</v>
      </c>
      <c r="N51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9.5867277215722455E-2</v>
      </c>
      <c r="O516" s="67">
        <v>11</v>
      </c>
      <c r="P51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9.1698075778612817E-2</v>
      </c>
      <c r="Q516" s="69">
        <v>8.7999999999999995E-2</v>
      </c>
      <c r="R516" s="70">
        <f>(Таблица1[[#This Row],[fr]]-SUMIF('Сводный отчет'!$B$7:$B$17,Таблица1[[#This Row],[Профиль / размер]],'Сводный отчет'!$X$7:$X$17))^2</f>
        <v>2.0525579139941123E-5</v>
      </c>
    </row>
    <row r="517" spans="1:18" ht="11.25" customHeight="1" x14ac:dyDescent="0.25">
      <c r="A517" s="62" t="s">
        <v>421</v>
      </c>
      <c r="B517" s="62" t="str">
        <f>LEFT(Таблица1[[#This Row],[Номер плавки]],7)</f>
        <v>2001821</v>
      </c>
      <c r="C517" s="62" t="s">
        <v>66</v>
      </c>
      <c r="D517" s="62" t="s">
        <v>90</v>
      </c>
      <c r="E517" s="63">
        <v>541</v>
      </c>
      <c r="F517" s="64">
        <f>(Таблица1[[#This Row],[Предел текучести, Н/мм²]]-SUMIF('Сводный отчет'!$B$7:$B$17,Таблица1[[#This Row],[Профиль / размер]],'Сводный отчет'!$F$7:$F$17))^2</f>
        <v>22.707685864798012</v>
      </c>
      <c r="G517" s="63">
        <v>662</v>
      </c>
      <c r="H517" s="64">
        <f>(Таблица1[[#This Row],[Временное сопротивление, Н/мм²]]-SUMIF('Сводный отчет'!$B$7:$B$17,Таблица1[[#This Row],[Профиль / размер]],'Сводный отчет'!$I$7:$I$17))^2</f>
        <v>158.3107408142132</v>
      </c>
      <c r="I517" s="65">
        <f>Таблица1[[#This Row],[Временное сопротивление, Н/мм²]]/Таблица1[[#This Row],[Предел текучести, Н/мм²]]</f>
        <v>1.2236598890942698</v>
      </c>
      <c r="J517" s="66">
        <f>(Таблица1[[#This Row],[σв/σт]]-SUMIF('Сводный отчет'!$B$7:$B$17,Таблица1[[#This Row],[Профиль / размер]],'Сводный отчет'!$L$7:$L$17))^2</f>
        <v>1.5752147828082446E-4</v>
      </c>
      <c r="K517" s="63">
        <v>17.3</v>
      </c>
      <c r="L517" s="64">
        <f>(Таблица1[[#This Row],[Относительное удлинение, %]]-SUMIF('Сводный отчет'!$B$7:$B$17,Таблица1[[#This Row],[Профиль / размер]],'Сводный отчет'!$O$7:$O$17))^2</f>
        <v>1.6930530207851662</v>
      </c>
      <c r="M517" s="63">
        <v>10.3</v>
      </c>
      <c r="N51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8.1677466992870814E-3</v>
      </c>
      <c r="O517" s="67">
        <v>10.6</v>
      </c>
      <c r="P51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9.4445546518556727E-3</v>
      </c>
      <c r="Q517" s="69">
        <v>8.5000000000000006E-2</v>
      </c>
      <c r="R517" s="70">
        <f>(Таблица1[[#This Row],[fr]]-SUMIF('Сводный отчет'!$B$7:$B$17,Таблица1[[#This Row],[Профиль / размер]],'Сводный отчет'!$X$7:$X$17))^2</f>
        <v>2.3424805483920244E-6</v>
      </c>
    </row>
    <row r="518" spans="1:18" ht="11.25" customHeight="1" x14ac:dyDescent="0.25">
      <c r="A518" s="62" t="s">
        <v>422</v>
      </c>
      <c r="B518" s="62" t="str">
        <f>LEFT(Таблица1[[#This Row],[Номер плавки]],7)</f>
        <v>2000993</v>
      </c>
      <c r="C518" s="62" t="s">
        <v>66</v>
      </c>
      <c r="D518" s="62" t="s">
        <v>90</v>
      </c>
      <c r="E518" s="63">
        <v>535</v>
      </c>
      <c r="F518" s="64">
        <f>(Таблица1[[#This Row],[Предел текучести, Н/мм²]]-SUMIF('Сводный отчет'!$B$7:$B$17,Таблица1[[#This Row],[Профиль / размер]],'Сводный отчет'!$F$7:$F$17))^2</f>
        <v>1.5245872732481334</v>
      </c>
      <c r="G518" s="63">
        <v>643</v>
      </c>
      <c r="H518" s="64">
        <f>(Таблица1[[#This Row],[Временное сопротивление, Н/мм²]]-SUMIF('Сводный отчет'!$B$7:$B$17,Таблица1[[#This Row],[Профиль / размер]],'Сводный отчет'!$I$7:$I$17))^2</f>
        <v>41.188675086512376</v>
      </c>
      <c r="I518" s="65">
        <f>Таблица1[[#This Row],[Временное сопротивление, Н/мм²]]/Таблица1[[#This Row],[Предел текучести, Н/мм²]]</f>
        <v>1.2018691588785047</v>
      </c>
      <c r="J518" s="66">
        <f>(Таблица1[[#This Row],[σв/σт]]-SUMIF('Сводный отчет'!$B$7:$B$17,Таблица1[[#This Row],[Профиль / размер]],'Сводный отчет'!$L$7:$L$17))^2</f>
        <v>8.5377121955128809E-5</v>
      </c>
      <c r="K518" s="63">
        <v>20.3</v>
      </c>
      <c r="L518" s="64">
        <f>(Таблица1[[#This Row],[Относительное удлинение, %]]-SUMIF('Сводный отчет'!$B$7:$B$17,Таблица1[[#This Row],[Профиль / размер]],'Сводный отчет'!$O$7:$O$17))^2</f>
        <v>2.8860107672639272</v>
      </c>
      <c r="M518" s="63">
        <v>12.3</v>
      </c>
      <c r="N51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3.6466653992814684</v>
      </c>
      <c r="O518" s="67">
        <v>12.6</v>
      </c>
      <c r="P51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3.6207121602856405</v>
      </c>
      <c r="Q518" s="69">
        <v>9.0999999999999998E-2</v>
      </c>
      <c r="R518" s="70">
        <f>(Таблица1[[#This Row],[fr]]-SUMIF('Сводный отчет'!$B$7:$B$17,Таблица1[[#This Row],[Профиль / размер]],'Сводный отчет'!$X$7:$X$17))^2</f>
        <v>5.6708677731490293E-5</v>
      </c>
    </row>
    <row r="519" spans="1:18" ht="11.25" customHeight="1" x14ac:dyDescent="0.25">
      <c r="A519" s="62" t="s">
        <v>422</v>
      </c>
      <c r="B519" s="62" t="str">
        <f>LEFT(Таблица1[[#This Row],[Номер плавки]],7)</f>
        <v>2000993</v>
      </c>
      <c r="C519" s="62" t="s">
        <v>66</v>
      </c>
      <c r="D519" s="62" t="s">
        <v>90</v>
      </c>
      <c r="E519" s="63">
        <v>535</v>
      </c>
      <c r="F519" s="64">
        <f>(Таблица1[[#This Row],[Предел текучести, Н/мм²]]-SUMIF('Сводный отчет'!$B$7:$B$17,Таблица1[[#This Row],[Профиль / размер]],'Сводный отчет'!$F$7:$F$17))^2</f>
        <v>1.5245872732481334</v>
      </c>
      <c r="G519" s="63">
        <v>642</v>
      </c>
      <c r="H519" s="64">
        <f>(Таблица1[[#This Row],[Временное сопротивление, Н/мм²]]-SUMIF('Сводный отчет'!$B$7:$B$17,Таблица1[[#This Row],[Профиль / размер]],'Сводный отчет'!$I$7:$I$17))^2</f>
        <v>55.024355837686016</v>
      </c>
      <c r="I519" s="65">
        <f>Таблица1[[#This Row],[Временное сопротивление, Н/мм²]]/Таблица1[[#This Row],[Предел текучести, Н/мм²]]</f>
        <v>1.2</v>
      </c>
      <c r="J519" s="66">
        <f>(Таблица1[[#This Row],[σв/σт]]-SUMIF('Сводный отчет'!$B$7:$B$17,Таблица1[[#This Row],[Профиль / размер]],'Сводный отчет'!$L$7:$L$17))^2</f>
        <v>1.234128362391935E-4</v>
      </c>
      <c r="K519" s="63">
        <v>18.8</v>
      </c>
      <c r="L519" s="64">
        <f>(Таблица1[[#This Row],[Относительное удлинение, %]]-SUMIF('Сводный отчет'!$B$7:$B$17,Таблица1[[#This Row],[Профиль / размер]],'Сводный отчет'!$O$7:$O$17))^2</f>
        <v>3.9531894024546793E-2</v>
      </c>
      <c r="M519" s="63">
        <v>11.6</v>
      </c>
      <c r="N51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1.4631912208777023</v>
      </c>
      <c r="O519" s="67">
        <v>11.9</v>
      </c>
      <c r="P51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1.4467684983138174</v>
      </c>
      <c r="Q519" s="69">
        <v>9.5000000000000001E-2</v>
      </c>
      <c r="R519" s="70">
        <f>(Таблица1[[#This Row],[fr]]-SUMIF('Сводный отчет'!$B$7:$B$17,Таблица1[[#This Row],[Профиль / размер]],'Сводный отчет'!$X$7:$X$17))^2</f>
        <v>1.3295280918688924E-4</v>
      </c>
    </row>
    <row r="520" spans="1:18" ht="11.25" customHeight="1" x14ac:dyDescent="0.25">
      <c r="A520" s="62" t="s">
        <v>190</v>
      </c>
      <c r="B520" s="62" t="str">
        <f>LEFT(Таблица1[[#This Row],[Номер плавки]],7)</f>
        <v>2000994</v>
      </c>
      <c r="C520" s="62" t="s">
        <v>66</v>
      </c>
      <c r="D520" s="62" t="s">
        <v>90</v>
      </c>
      <c r="E520" s="63">
        <v>525</v>
      </c>
      <c r="F520" s="64">
        <f>(Таблица1[[#This Row],[Предел текучести, Н/мм²]]-SUMIF('Сводный отчет'!$B$7:$B$17,Таблица1[[#This Row],[Профиль / размер]],'Сводный отчет'!$F$7:$F$17))^2</f>
        <v>126.21942295399833</v>
      </c>
      <c r="G520" s="63">
        <v>638</v>
      </c>
      <c r="H520" s="64">
        <f>(Таблица1[[#This Row],[Временное сопротивление, Н/мм²]]-SUMIF('Сводный отчет'!$B$7:$B$17,Таблица1[[#This Row],[Профиль / размер]],'Сводный отчет'!$I$7:$I$17))^2</f>
        <v>130.36707884238058</v>
      </c>
      <c r="I520" s="65">
        <f>Таблица1[[#This Row],[Временное сопротивление, Н/мм²]]/Таблица1[[#This Row],[Предел текучести, Н/мм²]]</f>
        <v>1.2152380952380952</v>
      </c>
      <c r="J520" s="66">
        <f>(Таблица1[[#This Row],[σв/σт]]-SUMIF('Сводный отчет'!$B$7:$B$17,Таблица1[[#This Row],[Профиль / размер]],'Сводный отчет'!$L$7:$L$17))^2</f>
        <v>1.7048329079059504E-5</v>
      </c>
      <c r="K520" s="63">
        <v>19.600000000000001</v>
      </c>
      <c r="L520" s="64">
        <f>(Таблица1[[#This Row],[Относительное удлинение, %]]-SUMIF('Сводный отчет'!$B$7:$B$17,Таблица1[[#This Row],[Профиль / размер]],'Сводный отчет'!$O$7:$O$17))^2</f>
        <v>0.99765395975221793</v>
      </c>
      <c r="M520" s="63">
        <v>10.7</v>
      </c>
      <c r="N52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9.5867277215722455E-2</v>
      </c>
      <c r="O520" s="67">
        <v>11</v>
      </c>
      <c r="P52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9.1698075778612817E-2</v>
      </c>
      <c r="Q520" s="69">
        <v>7.5999999999999998E-2</v>
      </c>
      <c r="R520" s="70">
        <f>(Таблица1[[#This Row],[fr]]-SUMIF('Сводный отчет'!$B$7:$B$17,Таблица1[[#This Row],[Профиль / размер]],'Сводный отчет'!$X$7:$X$17))^2</f>
        <v>5.5793184773744549E-5</v>
      </c>
    </row>
    <row r="521" spans="1:18" ht="11.25" customHeight="1" x14ac:dyDescent="0.25">
      <c r="A521" s="62" t="s">
        <v>190</v>
      </c>
      <c r="B521" s="62" t="str">
        <f>LEFT(Таблица1[[#This Row],[Номер плавки]],7)</f>
        <v>2000994</v>
      </c>
      <c r="C521" s="62" t="s">
        <v>66</v>
      </c>
      <c r="D521" s="62" t="s">
        <v>90</v>
      </c>
      <c r="E521" s="63">
        <v>525</v>
      </c>
      <c r="F521" s="64">
        <f>(Таблица1[[#This Row],[Предел текучести, Н/мм²]]-SUMIF('Сводный отчет'!$B$7:$B$17,Таблица1[[#This Row],[Профиль / размер]],'Сводный отчет'!$F$7:$F$17))^2</f>
        <v>126.21942295399833</v>
      </c>
      <c r="G521" s="63">
        <v>636</v>
      </c>
      <c r="H521" s="64">
        <f>(Таблица1[[#This Row],[Временное сопротивление, Н/мм²]]-SUMIF('Сводный отчет'!$B$7:$B$17,Таблица1[[#This Row],[Профиль / размер]],'Сводный отчет'!$I$7:$I$17))^2</f>
        <v>180.03844034472786</v>
      </c>
      <c r="I521" s="65">
        <f>Таблица1[[#This Row],[Временное сопротивление, Н/мм²]]/Таблица1[[#This Row],[Предел текучести, Н/мм²]]</f>
        <v>1.2114285714285715</v>
      </c>
      <c r="J521" s="66">
        <f>(Таблица1[[#This Row],[σв/σт]]-SUMIF('Сводный отчет'!$B$7:$B$17,Таблица1[[#This Row],[Профиль / размер]],'Сводный отчет'!$L$7:$L$17))^2</f>
        <v>1.0204090310647596E-7</v>
      </c>
      <c r="K521" s="63">
        <v>19.899999999999999</v>
      </c>
      <c r="L521" s="64">
        <f>(Таблица1[[#This Row],[Относительное удлинение, %]]-SUMIF('Сводный отчет'!$B$7:$B$17,Таблица1[[#This Row],[Профиль / размер]],'Сводный отчет'!$O$7:$O$17))^2</f>
        <v>1.686949734400087</v>
      </c>
      <c r="M521" s="63">
        <v>11.6</v>
      </c>
      <c r="N52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1.4631912208777023</v>
      </c>
      <c r="O521" s="67">
        <v>11.9</v>
      </c>
      <c r="P52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1.4467684983138174</v>
      </c>
      <c r="Q521" s="69">
        <v>7.0000000000000007E-2</v>
      </c>
      <c r="R521" s="70">
        <f>(Таблица1[[#This Row],[fr]]-SUMIF('Сводный отчет'!$B$7:$B$17,Таблица1[[#This Row],[Профиль / размер]],'Сводный отчет'!$X$7:$X$17))^2</f>
        <v>1.81426987590646E-4</v>
      </c>
    </row>
    <row r="522" spans="1:18" ht="11.25" customHeight="1" x14ac:dyDescent="0.25">
      <c r="A522" s="62" t="s">
        <v>423</v>
      </c>
      <c r="B522" s="62" t="str">
        <f>LEFT(Таблица1[[#This Row],[Номер плавки]],7)</f>
        <v>2000999</v>
      </c>
      <c r="C522" s="62" t="s">
        <v>66</v>
      </c>
      <c r="D522" s="62" t="s">
        <v>90</v>
      </c>
      <c r="E522" s="63">
        <v>537</v>
      </c>
      <c r="F522" s="64">
        <f>(Таблица1[[#This Row],[Предел текучести, Н/мм²]]-SUMIF('Сводный отчет'!$B$7:$B$17,Таблица1[[#This Row],[Профиль / размер]],'Сводный отчет'!$F$7:$F$17))^2</f>
        <v>0.5856201370980928</v>
      </c>
      <c r="G522" s="63">
        <v>634</v>
      </c>
      <c r="H522" s="64">
        <f>(Таблица1[[#This Row],[Временное сопротивление, Н/мм²]]-SUMIF('Сводный отчет'!$B$7:$B$17,Таблица1[[#This Row],[Профиль / размер]],'Сводный отчет'!$I$7:$I$17))^2</f>
        <v>237.70980184707514</v>
      </c>
      <c r="I522" s="65">
        <f>Таблица1[[#This Row],[Временное сопротивление, Н/мм²]]/Таблица1[[#This Row],[Предел текучести, Н/мм²]]</f>
        <v>1.180633147113594</v>
      </c>
      <c r="J522" s="66">
        <f>(Таблица1[[#This Row],[σв/σт]]-SUMIF('Сводный отчет'!$B$7:$B$17,Таблица1[[#This Row],[Профиль / размер]],'Сводный отчет'!$L$7:$L$17))^2</f>
        <v>9.2878571637253313E-4</v>
      </c>
      <c r="K522" s="63">
        <v>20.8</v>
      </c>
      <c r="L522" s="64">
        <f>(Таблица1[[#This Row],[Относительное удлинение, %]]-SUMIF('Сводный отчет'!$B$7:$B$17,Таблица1[[#This Row],[Профиль / размер]],'Сводный отчет'!$O$7:$O$17))^2</f>
        <v>4.8348370583437212</v>
      </c>
      <c r="M522" s="63">
        <v>11.5</v>
      </c>
      <c r="N52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1.2312663382485942</v>
      </c>
      <c r="O522" s="67">
        <v>11.8</v>
      </c>
      <c r="P52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1.2162051180321289</v>
      </c>
      <c r="Q522" s="69">
        <v>9.8000000000000004E-2</v>
      </c>
      <c r="R522" s="70">
        <f>(Таблица1[[#This Row],[fr]]-SUMIF('Сводный отчет'!$B$7:$B$17,Таблица1[[#This Row],[Профиль / размер]],'Сводный отчет'!$X$7:$X$17))^2</f>
        <v>2.1113590777843848E-4</v>
      </c>
    </row>
    <row r="523" spans="1:18" ht="11.25" customHeight="1" x14ac:dyDescent="0.25">
      <c r="A523" s="62" t="s">
        <v>423</v>
      </c>
      <c r="B523" s="62" t="str">
        <f>LEFT(Таблица1[[#This Row],[Номер плавки]],7)</f>
        <v>2000999</v>
      </c>
      <c r="C523" s="62" t="s">
        <v>66</v>
      </c>
      <c r="D523" s="62" t="s">
        <v>90</v>
      </c>
      <c r="E523" s="63">
        <v>536</v>
      </c>
      <c r="F523" s="64">
        <f>(Таблица1[[#This Row],[Предел текучести, Н/мм²]]-SUMIF('Сводный отчет'!$B$7:$B$17,Таблица1[[#This Row],[Профиль / размер]],'Сводный отчет'!$F$7:$F$17))^2</f>
        <v>5.5103705173113041E-2</v>
      </c>
      <c r="G523" s="63">
        <v>634</v>
      </c>
      <c r="H523" s="64">
        <f>(Таблица1[[#This Row],[Временное сопротивление, Н/мм²]]-SUMIF('Сводный отчет'!$B$7:$B$17,Таблица1[[#This Row],[Профиль / размер]],'Сводный отчет'!$I$7:$I$17))^2</f>
        <v>237.70980184707514</v>
      </c>
      <c r="I523" s="65">
        <f>Таблица1[[#This Row],[Временное сопротивление, Н/мм²]]/Таблица1[[#This Row],[Предел текучести, Н/мм²]]</f>
        <v>1.1828358208955223</v>
      </c>
      <c r="J523" s="66">
        <f>(Таблица1[[#This Row],[σв/σт]]-SUMIF('Сводный отчет'!$B$7:$B$17,Таблица1[[#This Row],[Профиль / размер]],'Сводный отчет'!$L$7:$L$17))^2</f>
        <v>7.99380177936213E-4</v>
      </c>
      <c r="K523" s="63">
        <v>20.100000000000001</v>
      </c>
      <c r="L523" s="64">
        <f>(Таблица1[[#This Row],[Относительное удлинение, %]]-SUMIF('Сводный отчет'!$B$7:$B$17,Таблица1[[#This Row],[Профиль / размер]],'Сводный отчет'!$O$7:$O$17))^2</f>
        <v>2.2464802508320121</v>
      </c>
      <c r="M523" s="63">
        <v>10</v>
      </c>
      <c r="N52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0.15239309881196045</v>
      </c>
      <c r="O523" s="67">
        <v>10.3</v>
      </c>
      <c r="P52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0.15775441380678712</v>
      </c>
      <c r="Q523" s="69">
        <v>9.1999999999999998E-2</v>
      </c>
      <c r="R523" s="70">
        <f>(Таблица1[[#This Row],[fr]]-SUMIF('Сводный отчет'!$B$7:$B$17,Таблица1[[#This Row],[Профиль / размер]],'Сводный отчет'!$X$7:$X$17))^2</f>
        <v>7.2769710595340024E-5</v>
      </c>
    </row>
    <row r="524" spans="1:18" ht="11.25" customHeight="1" x14ac:dyDescent="0.25">
      <c r="A524" s="62" t="s">
        <v>424</v>
      </c>
      <c r="B524" s="62" t="str">
        <f>LEFT(Таблица1[[#This Row],[Номер плавки]],7)</f>
        <v>2001000</v>
      </c>
      <c r="C524" s="62" t="s">
        <v>66</v>
      </c>
      <c r="D524" s="62" t="s">
        <v>90</v>
      </c>
      <c r="E524" s="63">
        <v>524</v>
      </c>
      <c r="F524" s="64">
        <f>(Таблица1[[#This Row],[Предел текучести, Н/мм²]]-SUMIF('Сводный отчет'!$B$7:$B$17,Таблица1[[#This Row],[Профиль / размер]],'Сводный отчет'!$F$7:$F$17))^2</f>
        <v>149.68890652207335</v>
      </c>
      <c r="G524" s="63">
        <v>636</v>
      </c>
      <c r="H524" s="64">
        <f>(Таблица1[[#This Row],[Временное сопротивление, Н/мм²]]-SUMIF('Сводный отчет'!$B$7:$B$17,Таблица1[[#This Row],[Профиль / размер]],'Сводный отчет'!$I$7:$I$17))^2</f>
        <v>180.03844034472786</v>
      </c>
      <c r="I524" s="65">
        <f>Таблица1[[#This Row],[Временное сопротивление, Н/мм²]]/Таблица1[[#This Row],[Предел текучести, Н/мм²]]</f>
        <v>1.2137404580152671</v>
      </c>
      <c r="J524" s="66">
        <f>(Таблица1[[#This Row],[σв/σт]]-SUMIF('Сводный отчет'!$B$7:$B$17,Таблица1[[#This Row],[Профиль / размер]],'Сводный отчет'!$L$7:$L$17))^2</f>
        <v>6.9238712820835366E-6</v>
      </c>
      <c r="K524" s="63">
        <v>19.600000000000001</v>
      </c>
      <c r="L524" s="64">
        <f>(Таблица1[[#This Row],[Относительное удлинение, %]]-SUMIF('Сводный отчет'!$B$7:$B$17,Таблица1[[#This Row],[Профиль / размер]],'Сводный отчет'!$O$7:$O$17))^2</f>
        <v>0.99765395975221793</v>
      </c>
      <c r="M524" s="63">
        <v>9.8000000000000007</v>
      </c>
      <c r="N52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0.34854333355374179</v>
      </c>
      <c r="O524" s="67">
        <v>10.1</v>
      </c>
      <c r="P52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0.3566276532434095</v>
      </c>
      <c r="Q524" s="69">
        <v>8.6999999999999994E-2</v>
      </c>
      <c r="R524" s="70">
        <f>(Таблица1[[#This Row],[fr]]-SUMIF('Сводный отчет'!$B$7:$B$17,Таблица1[[#This Row],[Профиль / размер]],'Сводный отчет'!$X$7:$X$17))^2</f>
        <v>1.2464546276091405E-5</v>
      </c>
    </row>
    <row r="525" spans="1:18" ht="11.25" customHeight="1" x14ac:dyDescent="0.25">
      <c r="A525" s="62" t="s">
        <v>424</v>
      </c>
      <c r="B525" s="62" t="str">
        <f>LEFT(Таблица1[[#This Row],[Номер плавки]],7)</f>
        <v>2001000</v>
      </c>
      <c r="C525" s="62" t="s">
        <v>66</v>
      </c>
      <c r="D525" s="62" t="s">
        <v>90</v>
      </c>
      <c r="E525" s="63">
        <v>522</v>
      </c>
      <c r="F525" s="64">
        <f>(Таблица1[[#This Row],[Предел текучести, Н/мм²]]-SUMIF('Сводный отчет'!$B$7:$B$17,Таблица1[[#This Row],[Профиль / размер]],'Сводный отчет'!$F$7:$F$17))^2</f>
        <v>202.62787365822339</v>
      </c>
      <c r="G525" s="63">
        <v>635</v>
      </c>
      <c r="H525" s="64">
        <f>(Таблица1[[#This Row],[Временное сопротивление, Н/мм²]]-SUMIF('Сводный отчет'!$B$7:$B$17,Таблица1[[#This Row],[Профиль / размер]],'Сводный отчет'!$I$7:$I$17))^2</f>
        <v>207.8741210959015</v>
      </c>
      <c r="I525" s="65">
        <f>Таблица1[[#This Row],[Временное сопротивление, Н/мм²]]/Таблица1[[#This Row],[Предел текучести, Н/мм²]]</f>
        <v>1.2164750957854407</v>
      </c>
      <c r="J525" s="66">
        <f>(Таблица1[[#This Row],[σв/σт]]-SUMIF('Сводный отчет'!$B$7:$B$17,Таблица1[[#This Row],[Профиль / размер]],'Сводный отчет'!$L$7:$L$17))^2</f>
        <v>2.879355650484478E-5</v>
      </c>
      <c r="K525" s="63">
        <v>20.6</v>
      </c>
      <c r="L525" s="64">
        <f>(Таблица1[[#This Row],[Относительное удлинение, %]]-SUMIF('Сводный отчет'!$B$7:$B$17,Таблица1[[#This Row],[Профиль / размер]],'Сводный отчет'!$O$7:$O$17))^2</f>
        <v>3.9953065419118063</v>
      </c>
      <c r="M525" s="63">
        <v>11.3</v>
      </c>
      <c r="N52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0.82741657299037774</v>
      </c>
      <c r="O525" s="67">
        <v>11.6</v>
      </c>
      <c r="P52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0.81507835746874802</v>
      </c>
      <c r="Q525" s="69">
        <v>9.2999999999999999E-2</v>
      </c>
      <c r="R525" s="70">
        <f>(Таблица1[[#This Row],[fr]]-SUMIF('Сводный отчет'!$B$7:$B$17,Таблица1[[#This Row],[Профиль / размер]],'Сводный отчет'!$X$7:$X$17))^2</f>
        <v>9.0830743459189756E-5</v>
      </c>
    </row>
    <row r="526" spans="1:18" ht="11.25" customHeight="1" x14ac:dyDescent="0.25">
      <c r="A526" s="62" t="s">
        <v>425</v>
      </c>
      <c r="B526" s="62" t="str">
        <f>LEFT(Таблица1[[#This Row],[Номер плавки]],7)</f>
        <v>2001577</v>
      </c>
      <c r="C526" s="62" t="s">
        <v>66</v>
      </c>
      <c r="D526" s="62" t="s">
        <v>90</v>
      </c>
      <c r="E526" s="63">
        <v>529</v>
      </c>
      <c r="F526" s="64">
        <f>(Таблица1[[#This Row],[Предел текучести, Н/мм²]]-SUMIF('Сводный отчет'!$B$7:$B$17,Таблица1[[#This Row],[Профиль / размер]],'Сводный отчет'!$F$7:$F$17))^2</f>
        <v>52.341488681698252</v>
      </c>
      <c r="G526" s="63">
        <v>647</v>
      </c>
      <c r="H526" s="64">
        <f>(Таблица1[[#This Row],[Временное сопротивление, Н/мм²]]-SUMIF('Сводный отчет'!$B$7:$B$17,Таблица1[[#This Row],[Профиль / размер]],'Сводный отчет'!$I$7:$I$17))^2</f>
        <v>5.8459520818178161</v>
      </c>
      <c r="I526" s="65">
        <f>Таблица1[[#This Row],[Временное сопротивление, Н/мм²]]/Таблица1[[#This Row],[Предел текучести, Н/мм²]]</f>
        <v>1.2230623818525519</v>
      </c>
      <c r="J526" s="66">
        <f>(Таблица1[[#This Row],[σв/σт]]-SUMIF('Сводный отчет'!$B$7:$B$17,Таблица1[[#This Row],[Профиль / размер]],'Сводный отчет'!$L$7:$L$17))^2</f>
        <v>1.4288015788624308E-4</v>
      </c>
      <c r="K526" s="63">
        <v>17.100000000000001</v>
      </c>
      <c r="L526" s="64">
        <f>(Таблица1[[#This Row],[Относительное удлинение, %]]-SUMIF('Сводный отчет'!$B$7:$B$17,Таблица1[[#This Row],[Профиль / размер]],'Сводный отчет'!$O$7:$O$17))^2</f>
        <v>2.2535225043532465</v>
      </c>
      <c r="M526" s="63">
        <v>9</v>
      </c>
      <c r="N52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1.9331442725208712</v>
      </c>
      <c r="O526" s="67">
        <v>9.3000000000000007</v>
      </c>
      <c r="P52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1.9521206109898928</v>
      </c>
      <c r="Q526" s="69">
        <v>8.6999999999999994E-2</v>
      </c>
      <c r="R526" s="70">
        <f>(Таблица1[[#This Row],[fr]]-SUMIF('Сводный отчет'!$B$7:$B$17,Таблица1[[#This Row],[Профиль / размер]],'Сводный отчет'!$X$7:$X$17))^2</f>
        <v>1.2464546276091405E-5</v>
      </c>
    </row>
    <row r="527" spans="1:18" ht="11.25" customHeight="1" x14ac:dyDescent="0.25">
      <c r="A527" s="62" t="s">
        <v>425</v>
      </c>
      <c r="B527" s="62" t="str">
        <f>LEFT(Таблица1[[#This Row],[Номер плавки]],7)</f>
        <v>2001577</v>
      </c>
      <c r="C527" s="62" t="s">
        <v>66</v>
      </c>
      <c r="D527" s="62" t="s">
        <v>90</v>
      </c>
      <c r="E527" s="63">
        <v>536</v>
      </c>
      <c r="F527" s="64">
        <f>(Таблица1[[#This Row],[Предел текучести, Н/мм²]]-SUMIF('Сводный отчет'!$B$7:$B$17,Таблица1[[#This Row],[Профиль / размер]],'Сводный отчет'!$F$7:$F$17))^2</f>
        <v>5.5103705173113041E-2</v>
      </c>
      <c r="G527" s="63">
        <v>651</v>
      </c>
      <c r="H527" s="64">
        <f>(Таблица1[[#This Row],[Временное сопротивление, Н/мм²]]-SUMIF('Сводный отчет'!$B$7:$B$17,Таблица1[[#This Row],[Профиль / размер]],'Сводный отчет'!$I$7:$I$17))^2</f>
        <v>2.5032290771232537</v>
      </c>
      <c r="I527" s="65">
        <f>Таблица1[[#This Row],[Временное сопротивление, Н/мм²]]/Таблица1[[#This Row],[Предел текучести, Н/мм²]]</f>
        <v>1.2145522388059702</v>
      </c>
      <c r="J527" s="66">
        <f>(Таблица1[[#This Row],[σв/σт]]-SUMIF('Сводный отчет'!$B$7:$B$17,Таблица1[[#This Row],[Профиль / размер]],'Сводный отчет'!$L$7:$L$17))^2</f>
        <v>1.1854977520594374E-5</v>
      </c>
      <c r="K527" s="63">
        <v>17.2</v>
      </c>
      <c r="L527" s="64">
        <f>(Таблица1[[#This Row],[Относительное удлинение, %]]-SUMIF('Сводный отчет'!$B$7:$B$17,Таблица1[[#This Row],[Профиль / размер]],'Сводный отчет'!$O$7:$O$17))^2</f>
        <v>1.9632877625692113</v>
      </c>
      <c r="M527" s="63">
        <v>10.199999999999999</v>
      </c>
      <c r="N52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3.6242864070178557E-2</v>
      </c>
      <c r="O527" s="67">
        <v>10.5</v>
      </c>
      <c r="P52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3.8881174370166298E-2</v>
      </c>
      <c r="Q527" s="69">
        <v>9.0999999999999998E-2</v>
      </c>
      <c r="R527" s="70">
        <f>(Таблица1[[#This Row],[fr]]-SUMIF('Сводный отчет'!$B$7:$B$17,Таблица1[[#This Row],[Профиль / размер]],'Сводный отчет'!$X$7:$X$17))^2</f>
        <v>5.6708677731490293E-5</v>
      </c>
    </row>
    <row r="528" spans="1:18" ht="11.25" customHeight="1" x14ac:dyDescent="0.25">
      <c r="A528" s="62" t="s">
        <v>426</v>
      </c>
      <c r="B528" s="62" t="str">
        <f>LEFT(Таблица1[[#This Row],[Номер плавки]],7)</f>
        <v>2071974</v>
      </c>
      <c r="C528" s="62" t="s">
        <v>66</v>
      </c>
      <c r="D528" s="62" t="s">
        <v>183</v>
      </c>
      <c r="E528" s="63">
        <v>521</v>
      </c>
      <c r="F528" s="64">
        <f>(Таблица1[[#This Row],[Предел текучести, Н/мм²]]-SUMIF('Сводный отчет'!$B$7:$B$17,Таблица1[[#This Row],[Профиль / размер]],'Сводный отчет'!$F$7:$F$17))^2</f>
        <v>431.50619834710659</v>
      </c>
      <c r="G528" s="63">
        <v>634</v>
      </c>
      <c r="H528" s="64">
        <f>(Таблица1[[#This Row],[Временное сопротивление, Н/мм²]]-SUMIF('Сводный отчет'!$B$7:$B$17,Таблица1[[#This Row],[Профиль / размер]],'Сводный отчет'!$I$7:$I$17))^2</f>
        <v>363.16231921487406</v>
      </c>
      <c r="I528" s="65">
        <f>Таблица1[[#This Row],[Временное сопротивление, Н/мм²]]/Таблица1[[#This Row],[Предел текучести, Н/мм²]]</f>
        <v>1.216890595009597</v>
      </c>
      <c r="J528" s="66">
        <f>(Таблица1[[#This Row],[σв/σт]]-SUMIF('Сводный отчет'!$B$7:$B$17,Таблица1[[#This Row],[Профиль / размер]],'Сводный отчет'!$L$7:$L$17))^2</f>
        <v>1.2436111128106544E-4</v>
      </c>
      <c r="K528" s="63">
        <v>18.3</v>
      </c>
      <c r="L528" s="64">
        <f>(Таблица1[[#This Row],[Относительное удлинение, %]]-SUMIF('Сводный отчет'!$B$7:$B$17,Таблица1[[#This Row],[Профиль / размер]],'Сводный отчет'!$O$7:$O$17))^2</f>
        <v>2.1823347107436109E-2</v>
      </c>
      <c r="M528" s="63">
        <v>11</v>
      </c>
      <c r="N52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0.2387654958677648</v>
      </c>
      <c r="O528" s="67">
        <v>11.3</v>
      </c>
      <c r="P52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0.23544550619834981</v>
      </c>
      <c r="Q528" s="69">
        <v>7.6999999999999999E-2</v>
      </c>
      <c r="R528" s="70">
        <f>(Таблица1[[#This Row],[fr]]-SUMIF('Сводный отчет'!$B$7:$B$17,Таблица1[[#This Row],[Профиль / размер]],'Сводный отчет'!$X$7:$X$17))^2</f>
        <v>1.618233471074382E-5</v>
      </c>
    </row>
    <row r="529" spans="1:18" ht="11.25" customHeight="1" x14ac:dyDescent="0.25">
      <c r="A529" s="62" t="s">
        <v>426</v>
      </c>
      <c r="B529" s="62" t="str">
        <f>LEFT(Таблица1[[#This Row],[Номер плавки]],7)</f>
        <v>2071974</v>
      </c>
      <c r="C529" s="62" t="s">
        <v>66</v>
      </c>
      <c r="D529" s="62" t="s">
        <v>183</v>
      </c>
      <c r="E529" s="63">
        <v>525</v>
      </c>
      <c r="F529" s="64">
        <f>(Таблица1[[#This Row],[Предел текучести, Н/мм²]]-SUMIF('Сводный отчет'!$B$7:$B$17,Таблица1[[#This Row],[Профиль / размер]],'Сводный отчет'!$F$7:$F$17))^2</f>
        <v>281.32438016528857</v>
      </c>
      <c r="G529" s="63">
        <v>637</v>
      </c>
      <c r="H529" s="64">
        <f>(Таблица1[[#This Row],[Временное сопротивление, Н/мм²]]-SUMIF('Сводный отчет'!$B$7:$B$17,Таблица1[[#This Row],[Профиль / размер]],'Сводный отчет'!$I$7:$I$17))^2</f>
        <v>257.82141012396528</v>
      </c>
      <c r="I529" s="65">
        <f>Таблица1[[#This Row],[Временное сопротивление, Н/мм²]]/Таблица1[[#This Row],[Предел текучести, Н/мм²]]</f>
        <v>1.2133333333333334</v>
      </c>
      <c r="J529" s="66">
        <f>(Таблица1[[#This Row],[σв/σт]]-SUMIF('Сводный отчет'!$B$7:$B$17,Таблица1[[#This Row],[Профиль / размер]],'Сводный отчет'!$L$7:$L$17))^2</f>
        <v>5.7675969065845302E-5</v>
      </c>
      <c r="K529" s="63">
        <v>16.600000000000001</v>
      </c>
      <c r="L529" s="64">
        <f>(Таблица1[[#This Row],[Относительное удлинение, %]]-SUMIF('Сводный отчет'!$B$7:$B$17,Таблица1[[#This Row],[Профиль / размер]],'Сводный отчет'!$O$7:$O$17))^2</f>
        <v>2.4095506198347287</v>
      </c>
      <c r="M529" s="63">
        <v>9.8000000000000007</v>
      </c>
      <c r="N52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0.5060382231405004</v>
      </c>
      <c r="O529" s="67">
        <v>10.1</v>
      </c>
      <c r="P52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0.5109000516528901</v>
      </c>
      <c r="Q529" s="69">
        <v>8.8999999999999996E-2</v>
      </c>
      <c r="R529" s="70">
        <f>(Таблица1[[#This Row],[fr]]-SUMIF('Сводный отчет'!$B$7:$B$17,Таблица1[[#This Row],[Профиль / размер]],'Сводный отчет'!$X$7:$X$17))^2</f>
        <v>6.3636880165289161E-5</v>
      </c>
    </row>
    <row r="530" spans="1:18" ht="11.25" customHeight="1" x14ac:dyDescent="0.25">
      <c r="A530" s="62" t="s">
        <v>427</v>
      </c>
      <c r="B530" s="62" t="str">
        <f>LEFT(Таблица1[[#This Row],[Номер плавки]],7)</f>
        <v>2050505</v>
      </c>
      <c r="C530" s="62" t="s">
        <v>66</v>
      </c>
      <c r="D530" s="62" t="s">
        <v>183</v>
      </c>
      <c r="E530" s="63">
        <v>527</v>
      </c>
      <c r="F530" s="64">
        <f>(Таблица1[[#This Row],[Предел текучести, Н/мм²]]-SUMIF('Сводный отчет'!$B$7:$B$17,Таблица1[[#This Row],[Профиль / размер]],'Сводный отчет'!$F$7:$F$17))^2</f>
        <v>218.23347107437957</v>
      </c>
      <c r="G530" s="63">
        <v>639</v>
      </c>
      <c r="H530" s="64">
        <f>(Таблица1[[#This Row],[Временное сопротивление, Н/мм²]]-SUMIF('Сводный отчет'!$B$7:$B$17,Таблица1[[#This Row],[Профиль / размер]],'Сводный отчет'!$I$7:$I$17))^2</f>
        <v>197.59413739669276</v>
      </c>
      <c r="I530" s="65">
        <f>Таблица1[[#This Row],[Временное сопротивление, Н/мм²]]/Таблица1[[#This Row],[Предел текучести, Н/мм²]]</f>
        <v>1.2125237191650853</v>
      </c>
      <c r="J530" s="66">
        <f>(Таблица1[[#This Row],[σв/σт]]-SUMIF('Сводный отчет'!$B$7:$B$17,Таблица1[[#This Row],[Профиль / размер]],'Сводный отчет'!$L$7:$L$17))^2</f>
        <v>4.6034263730539679E-5</v>
      </c>
      <c r="K530" s="63">
        <v>19.8</v>
      </c>
      <c r="L530" s="64">
        <f>(Таблица1[[#This Row],[Относительное удлинение, %]]-SUMIF('Сводный отчет'!$B$7:$B$17,Таблица1[[#This Row],[Профиль / размер]],'Сводный отчет'!$O$7:$O$17))^2</f>
        <v>2.7150051652892349</v>
      </c>
      <c r="M530" s="63">
        <v>10.199999999999999</v>
      </c>
      <c r="N53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9.6947314049589631E-2</v>
      </c>
      <c r="O530" s="67">
        <v>10.5</v>
      </c>
      <c r="P53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9.9081869834709443E-2</v>
      </c>
      <c r="Q530" s="69">
        <v>8.5999999999999993E-2</v>
      </c>
      <c r="R530" s="70">
        <f>(Таблица1[[#This Row],[fr]]-SUMIF('Сводный отчет'!$B$7:$B$17,Таблица1[[#This Row],[Профиль / размер]],'Сводный отчет'!$X$7:$X$17))^2</f>
        <v>2.4773243801652811E-5</v>
      </c>
    </row>
    <row r="531" spans="1:18" ht="11.25" customHeight="1" x14ac:dyDescent="0.25">
      <c r="A531" s="62" t="s">
        <v>427</v>
      </c>
      <c r="B531" s="62" t="str">
        <f>LEFT(Таблица1[[#This Row],[Номер плавки]],7)</f>
        <v>2050505</v>
      </c>
      <c r="C531" s="62" t="s">
        <v>66</v>
      </c>
      <c r="D531" s="62" t="s">
        <v>183</v>
      </c>
      <c r="E531" s="63">
        <v>524</v>
      </c>
      <c r="F531" s="64">
        <f>(Таблица1[[#This Row],[Предел текучести, Н/мм²]]-SUMIF('Сводный отчет'!$B$7:$B$17,Таблица1[[#This Row],[Профиль / размер]],'Сводный отчет'!$F$7:$F$17))^2</f>
        <v>315.86983471074308</v>
      </c>
      <c r="G531" s="63">
        <v>638</v>
      </c>
      <c r="H531" s="64">
        <f>(Таблица1[[#This Row],[Временное сопротивление, Н/мм²]]-SUMIF('Сводный отчет'!$B$7:$B$17,Таблица1[[#This Row],[Профиль / размер]],'Сводный отчет'!$I$7:$I$17))^2</f>
        <v>226.70777376032902</v>
      </c>
      <c r="I531" s="65">
        <f>Таблица1[[#This Row],[Временное сопротивление, Н/мм²]]/Таблица1[[#This Row],[Предел текучести, Н/мм²]]</f>
        <v>1.217557251908397</v>
      </c>
      <c r="J531" s="66">
        <f>(Таблица1[[#This Row],[σв/σт]]-SUMIF('Сводный отчет'!$B$7:$B$17,Таблица1[[#This Row],[Профиль / размер]],'Сводный отчет'!$L$7:$L$17))^2</f>
        <v>1.3967429992875821E-4</v>
      </c>
      <c r="K531" s="63">
        <v>19.399999999999999</v>
      </c>
      <c r="L531" s="64">
        <f>(Таблица1[[#This Row],[Относительное удлинение, %]]-SUMIF('Сводный отчет'!$B$7:$B$17,Таблица1[[#This Row],[Профиль / размер]],'Сводный отчет'!$O$7:$O$17))^2</f>
        <v>1.5568233471074167</v>
      </c>
      <c r="M531" s="63">
        <v>10</v>
      </c>
      <c r="N53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0.26149276859504528</v>
      </c>
      <c r="O531" s="67">
        <v>10.3</v>
      </c>
      <c r="P53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0.2649909607437988</v>
      </c>
      <c r="Q531" s="69">
        <v>6.6000000000000003E-2</v>
      </c>
      <c r="R531" s="70">
        <f>(Таблица1[[#This Row],[fr]]-SUMIF('Сводный отчет'!$B$7:$B$17,Таблица1[[#This Row],[Профиль / размер]],'Сводный отчет'!$X$7:$X$17))^2</f>
        <v>2.2568233471074374E-4</v>
      </c>
    </row>
    <row r="532" spans="1:18" ht="11.25" customHeight="1" x14ac:dyDescent="0.25">
      <c r="A532" s="62" t="s">
        <v>427</v>
      </c>
      <c r="B532" s="62" t="str">
        <f>LEFT(Таблица1[[#This Row],[Номер плавки]],7)</f>
        <v>2050505</v>
      </c>
      <c r="C532" s="62" t="s">
        <v>66</v>
      </c>
      <c r="D532" s="62" t="s">
        <v>183</v>
      </c>
      <c r="E532" s="63">
        <v>525</v>
      </c>
      <c r="F532" s="64">
        <f>(Таблица1[[#This Row],[Предел текучести, Н/мм²]]-SUMIF('Сводный отчет'!$B$7:$B$17,Таблица1[[#This Row],[Профиль / размер]],'Сводный отчет'!$F$7:$F$17))^2</f>
        <v>281.32438016528857</v>
      </c>
      <c r="G532" s="63">
        <v>638</v>
      </c>
      <c r="H532" s="64">
        <f>(Таблица1[[#This Row],[Временное сопротивление, Н/мм²]]-SUMIF('Сводный отчет'!$B$7:$B$17,Таблица1[[#This Row],[Профиль / размер]],'Сводный отчет'!$I$7:$I$17))^2</f>
        <v>226.70777376032902</v>
      </c>
      <c r="I532" s="65">
        <f>Таблица1[[#This Row],[Временное сопротивление, Н/мм²]]/Таблица1[[#This Row],[Предел текучести, Н/мм²]]</f>
        <v>1.2152380952380952</v>
      </c>
      <c r="J532" s="66">
        <f>(Таблица1[[#This Row],[σв/σт]]-SUMIF('Сводный отчет'!$B$7:$B$17,Таблица1[[#This Row],[Профиль / размер]],'Сводный отчет'!$L$7:$L$17))^2</f>
        <v>9.0235399882165079E-5</v>
      </c>
      <c r="K532" s="63">
        <v>19.2</v>
      </c>
      <c r="L532" s="64">
        <f>(Таблица1[[#This Row],[Относительное удлинение, %]]-SUMIF('Сводный отчет'!$B$7:$B$17,Таблица1[[#This Row],[Профиль / размер]],'Сводный отчет'!$O$7:$O$17))^2</f>
        <v>1.0977324380165123</v>
      </c>
      <c r="M532" s="63">
        <v>11.2</v>
      </c>
      <c r="N53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0.47422004132230772</v>
      </c>
      <c r="O532" s="67">
        <v>11.5</v>
      </c>
      <c r="P53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0.46953641528925905</v>
      </c>
      <c r="Q532" s="69">
        <v>7.6999999999999999E-2</v>
      </c>
      <c r="R532" s="70">
        <f>(Таблица1[[#This Row],[fr]]-SUMIF('Сводный отчет'!$B$7:$B$17,Таблица1[[#This Row],[Профиль / размер]],'Сводный отчет'!$X$7:$X$17))^2</f>
        <v>1.618233471074382E-5</v>
      </c>
    </row>
    <row r="533" spans="1:18" ht="11.25" customHeight="1" x14ac:dyDescent="0.25">
      <c r="A533" s="62" t="s">
        <v>427</v>
      </c>
      <c r="B533" s="62" t="str">
        <f>LEFT(Таблица1[[#This Row],[Номер плавки]],7)</f>
        <v>2050505</v>
      </c>
      <c r="C533" s="62" t="s">
        <v>66</v>
      </c>
      <c r="D533" s="62" t="s">
        <v>183</v>
      </c>
      <c r="E533" s="63">
        <v>527</v>
      </c>
      <c r="F533" s="64">
        <f>(Таблица1[[#This Row],[Предел текучести, Н/мм²]]-SUMIF('Сводный отчет'!$B$7:$B$17,Таблица1[[#This Row],[Профиль / размер]],'Сводный отчет'!$F$7:$F$17))^2</f>
        <v>218.23347107437957</v>
      </c>
      <c r="G533" s="63">
        <v>640</v>
      </c>
      <c r="H533" s="64">
        <f>(Таблица1[[#This Row],[Временное сопротивление, Н/мм²]]-SUMIF('Сводный отчет'!$B$7:$B$17,Таблица1[[#This Row],[Профиль / размер]],'Сводный отчет'!$I$7:$I$17))^2</f>
        <v>170.4805010330565</v>
      </c>
      <c r="I533" s="65">
        <f>Таблица1[[#This Row],[Временное сопротивление, Н/мм²]]/Таблица1[[#This Row],[Предел текучести, Н/мм²]]</f>
        <v>1.2144212523719164</v>
      </c>
      <c r="J533" s="66">
        <f>(Таблица1[[#This Row],[σв/σт]]-SUMIF('Сводный отчет'!$B$7:$B$17,Таблица1[[#This Row],[Профиль / размер]],'Сводный отчет'!$L$7:$L$17))^2</f>
        <v>7.5383873112213069E-5</v>
      </c>
      <c r="K533" s="63">
        <v>19.899999999999999</v>
      </c>
      <c r="L533" s="64">
        <f>(Таблица1[[#This Row],[Относительное удлинение, %]]-SUMIF('Сводный отчет'!$B$7:$B$17,Таблица1[[#This Row],[Профиль / размер]],'Сводный отчет'!$O$7:$O$17))^2</f>
        <v>3.0545506198346808</v>
      </c>
      <c r="M533" s="63">
        <v>11.3</v>
      </c>
      <c r="N53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0.62194731404958181</v>
      </c>
      <c r="O533" s="67">
        <v>11.6</v>
      </c>
      <c r="P53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0.61658186983471341</v>
      </c>
      <c r="Q533" s="69">
        <v>8.5999999999999993E-2</v>
      </c>
      <c r="R533" s="70">
        <f>(Таблица1[[#This Row],[fr]]-SUMIF('Сводный отчет'!$B$7:$B$17,Таблица1[[#This Row],[Профиль / размер]],'Сводный отчет'!$X$7:$X$17))^2</f>
        <v>2.4773243801652811E-5</v>
      </c>
    </row>
    <row r="534" spans="1:18" ht="11.25" customHeight="1" x14ac:dyDescent="0.25">
      <c r="A534" s="62" t="s">
        <v>428</v>
      </c>
      <c r="B534" s="62" t="str">
        <f>LEFT(Таблица1[[#This Row],[Номер плавки]],7)</f>
        <v>2001978</v>
      </c>
      <c r="C534" s="62" t="s">
        <v>66</v>
      </c>
      <c r="D534" s="62" t="s">
        <v>183</v>
      </c>
      <c r="E534" s="63">
        <v>547</v>
      </c>
      <c r="F534" s="64">
        <f>(Таблица1[[#This Row],[Предел текучести, Н/мм²]]-SUMIF('Сводный отчет'!$B$7:$B$17,Таблица1[[#This Row],[Профиль / размер]],'Сводный отчет'!$F$7:$F$17))^2</f>
        <v>27.324380165289472</v>
      </c>
      <c r="G534" s="63">
        <v>657</v>
      </c>
      <c r="H534" s="64">
        <f>(Таблица1[[#This Row],[Временное сопротивление, Н/мм²]]-SUMIF('Сводный отчет'!$B$7:$B$17,Таблица1[[#This Row],[Профиль / размер]],'Сводный отчет'!$I$7:$I$17))^2</f>
        <v>15.548682851240077</v>
      </c>
      <c r="I534" s="65">
        <f>Таблица1[[#This Row],[Временное сопротивление, Н/мм²]]/Таблица1[[#This Row],[Предел текучести, Н/мм²]]</f>
        <v>1.2010968921389398</v>
      </c>
      <c r="J534" s="66">
        <f>(Таблица1[[#This Row],[σв/σт]]-SUMIF('Сводный отчет'!$B$7:$B$17,Таблица1[[#This Row],[Профиль / размер]],'Сводный отчет'!$L$7:$L$17))^2</f>
        <v>2.1547899940549425E-5</v>
      </c>
      <c r="K534" s="63">
        <v>17.2</v>
      </c>
      <c r="L534" s="64">
        <f>(Таблица1[[#This Row],[Относительное удлинение, %]]-SUMIF('Сводный отчет'!$B$7:$B$17,Таблица1[[#This Row],[Профиль / размер]],'Сводный отчет'!$O$7:$O$17))^2</f>
        <v>0.90682334710745305</v>
      </c>
      <c r="M534" s="63">
        <v>10.4</v>
      </c>
      <c r="N53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1.2401859504133016E-2</v>
      </c>
      <c r="O534" s="67">
        <v>10.7</v>
      </c>
      <c r="P53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1.3172778925619523E-2</v>
      </c>
      <c r="Q534" s="69">
        <v>8.1000000000000003E-2</v>
      </c>
      <c r="R534" s="70">
        <f>(Таблица1[[#This Row],[fr]]-SUMIF('Сводный отчет'!$B$7:$B$17,Таблица1[[#This Row],[Профиль / размер]],'Сводный отчет'!$X$7:$X$17))^2</f>
        <v>5.1652892561977825E-10</v>
      </c>
    </row>
    <row r="535" spans="1:18" ht="11.25" customHeight="1" x14ac:dyDescent="0.25">
      <c r="A535" s="62" t="s">
        <v>428</v>
      </c>
      <c r="B535" s="62" t="str">
        <f>LEFT(Таблица1[[#This Row],[Номер плавки]],7)</f>
        <v>2001978</v>
      </c>
      <c r="C535" s="62" t="s">
        <v>66</v>
      </c>
      <c r="D535" s="62" t="s">
        <v>183</v>
      </c>
      <c r="E535" s="63">
        <v>551</v>
      </c>
      <c r="F535" s="64">
        <f>(Таблица1[[#This Row],[Предел текучести, Н/мм²]]-SUMIF('Сводный отчет'!$B$7:$B$17,Таблица1[[#This Row],[Профиль / размер]],'Сводный отчет'!$F$7:$F$17))^2</f>
        <v>85.142561983471452</v>
      </c>
      <c r="G535" s="63">
        <v>658</v>
      </c>
      <c r="H535" s="64">
        <f>(Таблица1[[#This Row],[Временное сопротивление, Н/мм²]]-SUMIF('Сводный отчет'!$B$7:$B$17,Таблица1[[#This Row],[Профиль / размер]],'Сводный отчет'!$I$7:$I$17))^2</f>
        <v>24.435046487603817</v>
      </c>
      <c r="I535" s="65">
        <f>Таблица1[[#This Row],[Временное сопротивление, Н/мм²]]/Таблица1[[#This Row],[Предел текучести, Н/мм²]]</f>
        <v>1.1941923774954628</v>
      </c>
      <c r="J535" s="66">
        <f>(Таблица1[[#This Row],[σв/σт]]-SUMIF('Сводный отчет'!$B$7:$B$17,Таблица1[[#This Row],[Профиль / размер]],'Сводный отчет'!$L$7:$L$17))^2</f>
        <v>1.3332134358912874E-4</v>
      </c>
      <c r="K535" s="63">
        <v>18.600000000000001</v>
      </c>
      <c r="L535" s="64">
        <f>(Таблица1[[#This Row],[Относительное удлинение, %]]-SUMIF('Сводный отчет'!$B$7:$B$17,Таблица1[[#This Row],[Профиль / размер]],'Сводный отчет'!$O$7:$O$17))^2</f>
        <v>0.20045971074379651</v>
      </c>
      <c r="M535" s="63">
        <v>11.5</v>
      </c>
      <c r="N53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0.97740185950412461</v>
      </c>
      <c r="O535" s="67">
        <v>11.8</v>
      </c>
      <c r="P53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0.97067277892562531</v>
      </c>
      <c r="Q535" s="69">
        <v>8.1000000000000003E-2</v>
      </c>
      <c r="R535" s="70">
        <f>(Таблица1[[#This Row],[fr]]-SUMIF('Сводный отчет'!$B$7:$B$17,Таблица1[[#This Row],[Профиль / размер]],'Сводный отчет'!$X$7:$X$17))^2</f>
        <v>5.1652892561977825E-10</v>
      </c>
    </row>
    <row r="536" spans="1:18" ht="11.25" customHeight="1" x14ac:dyDescent="0.25">
      <c r="A536" s="62" t="s">
        <v>428</v>
      </c>
      <c r="B536" s="62" t="str">
        <f>LEFT(Таблица1[[#This Row],[Номер плавки]],7)</f>
        <v>2001978</v>
      </c>
      <c r="C536" s="62" t="s">
        <v>66</v>
      </c>
      <c r="D536" s="62" t="s">
        <v>183</v>
      </c>
      <c r="E536" s="63">
        <v>549</v>
      </c>
      <c r="F536" s="64">
        <f>(Таблица1[[#This Row],[Предел текучести, Н/мм²]]-SUMIF('Сводный отчет'!$B$7:$B$17,Таблица1[[#This Row],[Профиль / размер]],'Сводный отчет'!$F$7:$F$17))^2</f>
        <v>52.233471074380461</v>
      </c>
      <c r="G536" s="63">
        <v>658</v>
      </c>
      <c r="H536" s="64">
        <f>(Таблица1[[#This Row],[Временное сопротивление, Н/мм²]]-SUMIF('Сводный отчет'!$B$7:$B$17,Таблица1[[#This Row],[Профиль / размер]],'Сводный отчет'!$I$7:$I$17))^2</f>
        <v>24.435046487603817</v>
      </c>
      <c r="I536" s="65">
        <f>Таблица1[[#This Row],[Временное сопротивление, Н/мм²]]/Таблица1[[#This Row],[Предел текучести, Н/мм²]]</f>
        <v>1.1985428051001821</v>
      </c>
      <c r="J536" s="66">
        <f>(Таблица1[[#This Row],[σв/σт]]-SUMIF('Сводный отчет'!$B$7:$B$17,Таблица1[[#This Row],[Профиль / размер]],'Сводный отчет'!$L$7:$L$17))^2</f>
        <v>5.1783259320635544E-5</v>
      </c>
      <c r="K536" s="63">
        <v>16.8</v>
      </c>
      <c r="L536" s="64">
        <f>(Таблица1[[#This Row],[Относительное удлинение, %]]-SUMIF('Сводный отчет'!$B$7:$B$17,Таблица1[[#This Row],[Профиль / размер]],'Сводный отчет'!$O$7:$O$17))^2</f>
        <v>1.8286415289256372</v>
      </c>
      <c r="M536" s="63">
        <v>10.1</v>
      </c>
      <c r="N53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0.16922004132231752</v>
      </c>
      <c r="O536" s="67">
        <v>10.4</v>
      </c>
      <c r="P53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0.1720364152892542</v>
      </c>
      <c r="Q536" s="69">
        <v>8.8999999999999996E-2</v>
      </c>
      <c r="R536" s="70">
        <f>(Таблица1[[#This Row],[fr]]-SUMIF('Сводный отчет'!$B$7:$B$17,Таблица1[[#This Row],[Профиль / размер]],'Сводный отчет'!$X$7:$X$17))^2</f>
        <v>6.3636880165289161E-5</v>
      </c>
    </row>
    <row r="537" spans="1:18" ht="11.25" customHeight="1" x14ac:dyDescent="0.25">
      <c r="A537" s="62" t="s">
        <v>428</v>
      </c>
      <c r="B537" s="62" t="str">
        <f>LEFT(Таблица1[[#This Row],[Номер плавки]],7)</f>
        <v>2001978</v>
      </c>
      <c r="C537" s="62" t="s">
        <v>66</v>
      </c>
      <c r="D537" s="62" t="s">
        <v>183</v>
      </c>
      <c r="E537" s="63">
        <v>537</v>
      </c>
      <c r="F537" s="64">
        <f>(Таблица1[[#This Row],[Предел текучести, Н/мм²]]-SUMIF('Сводный отчет'!$B$7:$B$17,Таблица1[[#This Row],[Профиль / размер]],'Сводный отчет'!$F$7:$F$17))^2</f>
        <v>22.778925619834514</v>
      </c>
      <c r="G537" s="63">
        <v>647</v>
      </c>
      <c r="H537" s="64">
        <f>(Таблица1[[#This Row],[Временное сопротивление, Н/мм²]]-SUMIF('Сводный отчет'!$B$7:$B$17,Таблица1[[#This Row],[Профиль / размер]],'Сводный отчет'!$I$7:$I$17))^2</f>
        <v>36.685046487602676</v>
      </c>
      <c r="I537" s="65">
        <f>Таблица1[[#This Row],[Временное сопротивление, Н/мм²]]/Таблица1[[#This Row],[Предел текучести, Н/мм²]]</f>
        <v>1.2048417132216014</v>
      </c>
      <c r="J537" s="66">
        <f>(Таблица1[[#This Row],[σв/σт]]-SUMIF('Сводный отчет'!$B$7:$B$17,Таблица1[[#This Row],[Профиль / размер]],'Сводный отчет'!$L$7:$L$17))^2</f>
        <v>8.0487897448544282E-7</v>
      </c>
      <c r="K537" s="63">
        <v>18.5</v>
      </c>
      <c r="L537" s="64">
        <f>(Таблица1[[#This Row],[Относительное удлинение, %]]-SUMIF('Сводный отчет'!$B$7:$B$17,Таблица1[[#This Row],[Профиль / размер]],'Сводный отчет'!$O$7:$O$17))^2</f>
        <v>0.12091425619834212</v>
      </c>
      <c r="M537" s="63">
        <v>10.199999999999999</v>
      </c>
      <c r="N53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9.6947314049589631E-2</v>
      </c>
      <c r="O537" s="67">
        <v>10.5</v>
      </c>
      <c r="P53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9.9081869834709443E-2</v>
      </c>
      <c r="Q537" s="69">
        <v>8.5000000000000006E-2</v>
      </c>
      <c r="R537" s="70">
        <f>(Таблица1[[#This Row],[fr]]-SUMIF('Сводный отчет'!$B$7:$B$17,Таблица1[[#This Row],[Профиль / размер]],'Сводный отчет'!$X$7:$X$17))^2</f>
        <v>1.5818698347107477E-5</v>
      </c>
    </row>
    <row r="538" spans="1:18" ht="11.25" customHeight="1" x14ac:dyDescent="0.25">
      <c r="A538" s="62" t="s">
        <v>429</v>
      </c>
      <c r="B538" s="62" t="str">
        <f>LEFT(Таблица1[[#This Row],[Номер плавки]],7)</f>
        <v>2062047</v>
      </c>
      <c r="C538" s="62" t="s">
        <v>66</v>
      </c>
      <c r="D538" s="62" t="s">
        <v>183</v>
      </c>
      <c r="E538" s="63">
        <v>544</v>
      </c>
      <c r="F538" s="64">
        <f>(Таблица1[[#This Row],[Предел текучести, Н/мм²]]-SUMIF('Сводный отчет'!$B$7:$B$17,Таблица1[[#This Row],[Профиль / размер]],'Сводный отчет'!$F$7:$F$17))^2</f>
        <v>4.9607438016529848</v>
      </c>
      <c r="G538" s="63">
        <v>646</v>
      </c>
      <c r="H538" s="64">
        <f>(Таблица1[[#This Row],[Временное сопротивление, Н/мм²]]-SUMIF('Сводный отчет'!$B$7:$B$17,Таблица1[[#This Row],[Профиль / размер]],'Сводный отчет'!$I$7:$I$17))^2</f>
        <v>49.798682851238937</v>
      </c>
      <c r="I538" s="65">
        <f>Таблица1[[#This Row],[Временное сопротивление, Н/мм²]]/Таблица1[[#This Row],[Предел текучести, Н/мм²]]</f>
        <v>1.1875</v>
      </c>
      <c r="J538" s="66">
        <f>(Таблица1[[#This Row],[σв/σт]]-SUMIF('Сводный отчет'!$B$7:$B$17,Таблица1[[#This Row],[Профиль / размер]],'Сводный отчет'!$L$7:$L$17))^2</f>
        <v>3.3265614893695692E-4</v>
      </c>
      <c r="K538" s="63">
        <v>17.3</v>
      </c>
      <c r="L538" s="64">
        <f>(Таблица1[[#This Row],[Относительное удлинение, %]]-SUMIF('Сводный отчет'!$B$7:$B$17,Таблица1[[#This Row],[Профиль / размер]],'Сводный отчет'!$O$7:$O$17))^2</f>
        <v>0.72636880165290352</v>
      </c>
      <c r="M538" s="63">
        <v>8.5</v>
      </c>
      <c r="N53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4.0455836776859657</v>
      </c>
      <c r="O538" s="67">
        <v>8.8000000000000007</v>
      </c>
      <c r="P53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4.0593091425619718</v>
      </c>
      <c r="Q538" s="69">
        <v>9.7000000000000003E-2</v>
      </c>
      <c r="R538" s="70">
        <f>(Таблица1[[#This Row],[fr]]-SUMIF('Сводный отчет'!$B$7:$B$17,Таблица1[[#This Row],[Профиль / размер]],'Сводный отчет'!$X$7:$X$17))^2</f>
        <v>2.5527324380165295E-4</v>
      </c>
    </row>
    <row r="539" spans="1:18" ht="11.25" customHeight="1" x14ac:dyDescent="0.25">
      <c r="A539" s="62" t="s">
        <v>429</v>
      </c>
      <c r="B539" s="62" t="str">
        <f>LEFT(Таблица1[[#This Row],[Номер плавки]],7)</f>
        <v>2062047</v>
      </c>
      <c r="C539" s="62" t="s">
        <v>66</v>
      </c>
      <c r="D539" s="62" t="s">
        <v>183</v>
      </c>
      <c r="E539" s="63">
        <v>544</v>
      </c>
      <c r="F539" s="64">
        <f>(Таблица1[[#This Row],[Предел текучести, Н/мм²]]-SUMIF('Сводный отчет'!$B$7:$B$17,Таблица1[[#This Row],[Профиль / размер]],'Сводный отчет'!$F$7:$F$17))^2</f>
        <v>4.9607438016529848</v>
      </c>
      <c r="G539" s="63">
        <v>646</v>
      </c>
      <c r="H539" s="64">
        <f>(Таблица1[[#This Row],[Временное сопротивление, Н/мм²]]-SUMIF('Сводный отчет'!$B$7:$B$17,Таблица1[[#This Row],[Профиль / размер]],'Сводный отчет'!$I$7:$I$17))^2</f>
        <v>49.798682851238937</v>
      </c>
      <c r="I539" s="65">
        <f>Таблица1[[#This Row],[Временное сопротивление, Н/мм²]]/Таблица1[[#This Row],[Предел текучести, Н/мм²]]</f>
        <v>1.1875</v>
      </c>
      <c r="J539" s="66">
        <f>(Таблица1[[#This Row],[σв/σт]]-SUMIF('Сводный отчет'!$B$7:$B$17,Таблица1[[#This Row],[Профиль / размер]],'Сводный отчет'!$L$7:$L$17))^2</f>
        <v>3.3265614893695692E-4</v>
      </c>
      <c r="K539" s="63">
        <v>17.2</v>
      </c>
      <c r="L539" s="64">
        <f>(Таблица1[[#This Row],[Относительное удлинение, %]]-SUMIF('Сводный отчет'!$B$7:$B$17,Таблица1[[#This Row],[Профиль / размер]],'Сводный отчет'!$O$7:$O$17))^2</f>
        <v>0.90682334710745305</v>
      </c>
      <c r="M539" s="63">
        <v>9.9</v>
      </c>
      <c r="N53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0.37376549586777291</v>
      </c>
      <c r="O539" s="67">
        <v>10.199999999999999</v>
      </c>
      <c r="P53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0.37794550619834544</v>
      </c>
      <c r="Q539" s="69">
        <v>9.9000000000000005E-2</v>
      </c>
      <c r="R539" s="70">
        <f>(Таблица1[[#This Row],[fr]]-SUMIF('Сводный отчет'!$B$7:$B$17,Таблица1[[#This Row],[Профиль / размер]],'Сводный отчет'!$X$7:$X$17))^2</f>
        <v>3.2318233471074391E-4</v>
      </c>
    </row>
    <row r="540" spans="1:18" ht="11.25" customHeight="1" x14ac:dyDescent="0.25">
      <c r="A540" s="62" t="s">
        <v>429</v>
      </c>
      <c r="B540" s="62" t="str">
        <f>LEFT(Таблица1[[#This Row],[Номер плавки]],7)</f>
        <v>2062047</v>
      </c>
      <c r="C540" s="62" t="s">
        <v>66</v>
      </c>
      <c r="D540" s="62" t="s">
        <v>183</v>
      </c>
      <c r="E540" s="63">
        <v>546</v>
      </c>
      <c r="F540" s="64">
        <f>(Таблица1[[#This Row],[Предел текучести, Н/мм²]]-SUMIF('Сводный отчет'!$B$7:$B$17,Таблица1[[#This Row],[Профиль / размер]],'Сводный отчет'!$F$7:$F$17))^2</f>
        <v>17.869834710743977</v>
      </c>
      <c r="G540" s="63">
        <v>647</v>
      </c>
      <c r="H540" s="64">
        <f>(Таблица1[[#This Row],[Временное сопротивление, Н/мм²]]-SUMIF('Сводный отчет'!$B$7:$B$17,Таблица1[[#This Row],[Профиль / размер]],'Сводный отчет'!$I$7:$I$17))^2</f>
        <v>36.685046487602676</v>
      </c>
      <c r="I540" s="65">
        <f>Таблица1[[#This Row],[Временное сопротивление, Н/мм²]]/Таблица1[[#This Row],[Предел текучести, Н/мм²]]</f>
        <v>1.184981684981685</v>
      </c>
      <c r="J540" s="66">
        <f>(Таблица1[[#This Row],[σв/σт]]-SUMIF('Сводный отчет'!$B$7:$B$17,Таблица1[[#This Row],[Профиль / размер]],'Сводный отчет'!$L$7:$L$17))^2</f>
        <v>4.3086046819586866E-4</v>
      </c>
      <c r="K540" s="63">
        <v>16.8</v>
      </c>
      <c r="L540" s="64">
        <f>(Таблица1[[#This Row],[Относительное удлинение, %]]-SUMIF('Сводный отчет'!$B$7:$B$17,Таблица1[[#This Row],[Профиль / размер]],'Сводный отчет'!$O$7:$O$17))^2</f>
        <v>1.8286415289256372</v>
      </c>
      <c r="M540" s="63">
        <v>10.4</v>
      </c>
      <c r="N54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1.2401859504133016E-2</v>
      </c>
      <c r="O540" s="67">
        <v>10.7</v>
      </c>
      <c r="P54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1.3172778925619523E-2</v>
      </c>
      <c r="Q540" s="69">
        <v>8.4000000000000005E-2</v>
      </c>
      <c r="R540" s="70">
        <f>(Таблица1[[#This Row],[fr]]-SUMIF('Сводный отчет'!$B$7:$B$17,Таблица1[[#This Row],[Профиль / размер]],'Сводный отчет'!$X$7:$X$17))^2</f>
        <v>8.8641528925620059E-6</v>
      </c>
    </row>
    <row r="541" spans="1:18" ht="11.25" customHeight="1" x14ac:dyDescent="0.25">
      <c r="A541" s="62" t="s">
        <v>429</v>
      </c>
      <c r="B541" s="62" t="str">
        <f>LEFT(Таблица1[[#This Row],[Номер плавки]],7)</f>
        <v>2062047</v>
      </c>
      <c r="C541" s="62" t="s">
        <v>66</v>
      </c>
      <c r="D541" s="62" t="s">
        <v>183</v>
      </c>
      <c r="E541" s="63">
        <v>548</v>
      </c>
      <c r="F541" s="64">
        <f>(Таблица1[[#This Row],[Предел текучести, Н/мм²]]-SUMIF('Сводный отчет'!$B$7:$B$17,Таблица1[[#This Row],[Профиль / размер]],'Сводный отчет'!$F$7:$F$17))^2</f>
        <v>38.778925619834965</v>
      </c>
      <c r="G541" s="63">
        <v>649</v>
      </c>
      <c r="H541" s="64">
        <f>(Таблица1[[#This Row],[Временное сопротивление, Н/мм²]]-SUMIF('Сводный отчет'!$B$7:$B$17,Таблица1[[#This Row],[Профиль / размер]],'Сводный отчет'!$I$7:$I$17))^2</f>
        <v>16.457773760330159</v>
      </c>
      <c r="I541" s="65">
        <f>Таблица1[[#This Row],[Временное сопротивление, Н/мм²]]/Таблица1[[#This Row],[Предел текучести, Н/мм²]]</f>
        <v>1.1843065693430657</v>
      </c>
      <c r="J541" s="66">
        <f>(Таблица1[[#This Row],[σв/σт]]-SUMIF('Сводный отчет'!$B$7:$B$17,Таблица1[[#This Row],[Профиль / размер]],'Сводный отчет'!$L$7:$L$17))^2</f>
        <v>4.5934324124925844E-4</v>
      </c>
      <c r="K541" s="63">
        <v>18.2</v>
      </c>
      <c r="L541" s="64">
        <f>(Таблица1[[#This Row],[Относительное удлинение, %]]-SUMIF('Сводный отчет'!$B$7:$B$17,Таблица1[[#This Row],[Профиль / размер]],'Сводный отчет'!$O$7:$O$17))^2</f>
        <v>2.2778925619827187E-3</v>
      </c>
      <c r="M541" s="63">
        <v>12.6</v>
      </c>
      <c r="N54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4.3624018595041143</v>
      </c>
      <c r="O541" s="67">
        <v>12.9</v>
      </c>
      <c r="P54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4.3481727789256297</v>
      </c>
      <c r="Q541" s="69">
        <v>0.09</v>
      </c>
      <c r="R541" s="70">
        <f>(Таблица1[[#This Row],[fr]]-SUMIF('Сводный отчет'!$B$7:$B$17,Таблица1[[#This Row],[Профиль / размер]],'Сводный отчет'!$X$7:$X$17))^2</f>
        <v>8.0591425619834625E-5</v>
      </c>
    </row>
    <row r="542" spans="1:18" ht="11.25" customHeight="1" x14ac:dyDescent="0.25">
      <c r="A542" s="62" t="s">
        <v>430</v>
      </c>
      <c r="B542" s="62" t="str">
        <f>LEFT(Таблица1[[#This Row],[Номер плавки]],7)</f>
        <v>2062048</v>
      </c>
      <c r="C542" s="62" t="s">
        <v>66</v>
      </c>
      <c r="D542" s="62" t="s">
        <v>183</v>
      </c>
      <c r="E542" s="63">
        <v>577</v>
      </c>
      <c r="F542" s="64">
        <f>(Таблица1[[#This Row],[Предел текучести, Н/мм²]]-SUMIF('Сводный отчет'!$B$7:$B$17,Таблица1[[#This Row],[Профиль / размер]],'Сводный отчет'!$F$7:$F$17))^2</f>
        <v>1240.9607438016544</v>
      </c>
      <c r="G542" s="63">
        <v>672</v>
      </c>
      <c r="H542" s="64">
        <f>(Таблица1[[#This Row],[Временное сопротивление, Н/мм²]]-SUMIF('Сводный отчет'!$B$7:$B$17,Таблица1[[#This Row],[Профиль / размер]],'Сводный отчет'!$I$7:$I$17))^2</f>
        <v>358.84413739669617</v>
      </c>
      <c r="I542" s="65">
        <f>Таблица1[[#This Row],[Временное сопротивление, Н/мм²]]/Таблица1[[#This Row],[Предел текучести, Н/мм²]]</f>
        <v>1.1646447140381282</v>
      </c>
      <c r="J542" s="66">
        <f>(Таблица1[[#This Row],[σв/σт]]-SUMIF('Сводный отчет'!$B$7:$B$17,Таблица1[[#This Row],[Профиль / размер]],'Сводный отчет'!$L$7:$L$17))^2</f>
        <v>1.6887291361389171E-3</v>
      </c>
      <c r="K542" s="63">
        <v>17</v>
      </c>
      <c r="L542" s="64">
        <f>(Таблица1[[#This Row],[Относительное удлинение, %]]-SUMIF('Сводный отчет'!$B$7:$B$17,Таблица1[[#This Row],[Профиль / размер]],'Сводный отчет'!$O$7:$O$17))^2</f>
        <v>1.3277324380165454</v>
      </c>
      <c r="M542" s="63">
        <v>11.3</v>
      </c>
      <c r="N54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0.62194731404958181</v>
      </c>
      <c r="O542" s="67">
        <v>11.6</v>
      </c>
      <c r="P54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0.61658186983471341</v>
      </c>
      <c r="Q542" s="69">
        <v>8.4000000000000005E-2</v>
      </c>
      <c r="R542" s="70">
        <f>(Таблица1[[#This Row],[fr]]-SUMIF('Сводный отчет'!$B$7:$B$17,Таблица1[[#This Row],[Профиль / размер]],'Сводный отчет'!$X$7:$X$17))^2</f>
        <v>8.8641528925620059E-6</v>
      </c>
    </row>
    <row r="543" spans="1:18" ht="11.25" customHeight="1" x14ac:dyDescent="0.25">
      <c r="A543" s="62" t="s">
        <v>430</v>
      </c>
      <c r="B543" s="62" t="str">
        <f>LEFT(Таблица1[[#This Row],[Номер плавки]],7)</f>
        <v>2062048</v>
      </c>
      <c r="C543" s="62" t="s">
        <v>66</v>
      </c>
      <c r="D543" s="62" t="s">
        <v>183</v>
      </c>
      <c r="E543" s="63">
        <v>573</v>
      </c>
      <c r="F543" s="64">
        <f>(Таблица1[[#This Row],[Предел текучести, Н/мм²]]-SUMIF('Сводный отчет'!$B$7:$B$17,Таблица1[[#This Row],[Профиль / размер]],'Сводный отчет'!$F$7:$F$17))^2</f>
        <v>975.14256198347232</v>
      </c>
      <c r="G543" s="63">
        <v>672</v>
      </c>
      <c r="H543" s="64">
        <f>(Таблица1[[#This Row],[Временное сопротивление, Н/мм²]]-SUMIF('Сводный отчет'!$B$7:$B$17,Таблица1[[#This Row],[Профиль / размер]],'Сводный отчет'!$I$7:$I$17))^2</f>
        <v>358.84413739669617</v>
      </c>
      <c r="I543" s="65">
        <f>Таблица1[[#This Row],[Временное сопротивление, Н/мм²]]/Таблица1[[#This Row],[Предел текучести, Н/мм²]]</f>
        <v>1.1727748691099475</v>
      </c>
      <c r="J543" s="66">
        <f>(Таблица1[[#This Row],[σв/σт]]-SUMIF('Сводный отчет'!$B$7:$B$17,Таблица1[[#This Row],[Профиль / размер]],'Сводный отчет'!$L$7:$L$17))^2</f>
        <v>1.0866249390976529E-3</v>
      </c>
      <c r="K543" s="63">
        <v>16.899999999999999</v>
      </c>
      <c r="L543" s="64">
        <f>(Таблица1[[#This Row],[Относительное удлинение, %]]-SUMIF('Сводный отчет'!$B$7:$B$17,Таблица1[[#This Row],[Профиль / размер]],'Сводный отчет'!$O$7:$O$17))^2</f>
        <v>1.568186983471096</v>
      </c>
      <c r="M543" s="63">
        <v>9.1999999999999993</v>
      </c>
      <c r="N54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1.7196745867768715</v>
      </c>
      <c r="O543" s="67">
        <v>9.5</v>
      </c>
      <c r="P54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1.7286273243801598</v>
      </c>
      <c r="Q543" s="69">
        <v>7.2999999999999995E-2</v>
      </c>
      <c r="R543" s="70">
        <f>(Таблица1[[#This Row],[fr]]-SUMIF('Сводный отчет'!$B$7:$B$17,Таблица1[[#This Row],[Профиль / размер]],'Сводный отчет'!$X$7:$X$17))^2</f>
        <v>6.4364152892562078E-5</v>
      </c>
    </row>
    <row r="544" spans="1:18" ht="11.25" customHeight="1" x14ac:dyDescent="0.25">
      <c r="A544" s="62" t="s">
        <v>430</v>
      </c>
      <c r="B544" s="62" t="str">
        <f>LEFT(Таблица1[[#This Row],[Номер плавки]],7)</f>
        <v>2062048</v>
      </c>
      <c r="C544" s="62" t="s">
        <v>66</v>
      </c>
      <c r="D544" s="62" t="s">
        <v>183</v>
      </c>
      <c r="E544" s="63">
        <v>569</v>
      </c>
      <c r="F544" s="64">
        <f>(Таблица1[[#This Row],[Предел текучести, Н/мм²]]-SUMIF('Сводный отчет'!$B$7:$B$17,Таблица1[[#This Row],[Профиль / размер]],'Сводный отчет'!$F$7:$F$17))^2</f>
        <v>741.32438016529034</v>
      </c>
      <c r="G544" s="63">
        <v>668</v>
      </c>
      <c r="H544" s="64">
        <f>(Таблица1[[#This Row],[Временное сопротивление, Н/мм²]]-SUMIF('Сводный отчет'!$B$7:$B$17,Таблица1[[#This Row],[Профиль / размер]],'Сводный отчет'!$I$7:$I$17))^2</f>
        <v>223.29868285124121</v>
      </c>
      <c r="I544" s="65">
        <f>Таблица1[[#This Row],[Временное сопротивление, Н/мм²]]/Таблица1[[#This Row],[Предел текучести, Н/мм²]]</f>
        <v>1.1739894551845342</v>
      </c>
      <c r="J544" s="66">
        <f>(Таблица1[[#This Row],[σв/σт]]-SUMIF('Сводный отчет'!$B$7:$B$17,Таблица1[[#This Row],[Профиль / размер]],'Сводный отчет'!$L$7:$L$17))^2</f>
        <v>1.0080249408552474E-3</v>
      </c>
      <c r="K544" s="63">
        <v>16.7</v>
      </c>
      <c r="L544" s="64">
        <f>(Таблица1[[#This Row],[Относительное удлинение, %]]-SUMIF('Сводный отчет'!$B$7:$B$17,Таблица1[[#This Row],[Профиль / размер]],'Сводный отчет'!$O$7:$O$17))^2</f>
        <v>2.1090960743801883</v>
      </c>
      <c r="M544" s="63">
        <v>9.6999999999999993</v>
      </c>
      <c r="N54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0.65831095041323062</v>
      </c>
      <c r="O544" s="67">
        <v>10</v>
      </c>
      <c r="P54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0.66385459710743466</v>
      </c>
      <c r="Q544" s="69">
        <v>8.6999999999999994E-2</v>
      </c>
      <c r="R544" s="70">
        <f>(Таблица1[[#This Row],[fr]]-SUMIF('Сводный отчет'!$B$7:$B$17,Таблица1[[#This Row],[Профиль / размер]],'Сводный отчет'!$X$7:$X$17))^2</f>
        <v>3.5727789256198258E-5</v>
      </c>
    </row>
    <row r="545" spans="1:18" ht="11.25" customHeight="1" x14ac:dyDescent="0.25">
      <c r="A545" s="62" t="s">
        <v>430</v>
      </c>
      <c r="B545" s="62" t="str">
        <f>LEFT(Таблица1[[#This Row],[Номер плавки]],7)</f>
        <v>2062048</v>
      </c>
      <c r="C545" s="62" t="s">
        <v>66</v>
      </c>
      <c r="D545" s="62" t="s">
        <v>183</v>
      </c>
      <c r="E545" s="63">
        <v>571</v>
      </c>
      <c r="F545" s="64">
        <f>(Таблица1[[#This Row],[Предел текучести, Н/мм²]]-SUMIF('Сводный отчет'!$B$7:$B$17,Таблица1[[#This Row],[Профиль / размер]],'Сводный отчет'!$F$7:$F$17))^2</f>
        <v>854.23347107438133</v>
      </c>
      <c r="G545" s="63">
        <v>671</v>
      </c>
      <c r="H545" s="64">
        <f>(Таблица1[[#This Row],[Временное сопротивление, Н/мм²]]-SUMIF('Сводный отчет'!$B$7:$B$17,Таблица1[[#This Row],[Профиль / размер]],'Сводный отчет'!$I$7:$I$17))^2</f>
        <v>321.95777376033243</v>
      </c>
      <c r="I545" s="65">
        <f>Таблица1[[#This Row],[Временное сопротивление, Н/мм²]]/Таблица1[[#This Row],[Предел текучести, Н/мм²]]</f>
        <v>1.1751313485113835</v>
      </c>
      <c r="J545" s="66">
        <f>(Таблица1[[#This Row],[σв/σт]]-SUMIF('Сводный отчет'!$B$7:$B$17,Таблица1[[#This Row],[Профиль / размер]],'Сводный отчет'!$L$7:$L$17))^2</f>
        <v>9.3681998580286271E-4</v>
      </c>
      <c r="K545" s="63">
        <v>18.3</v>
      </c>
      <c r="L545" s="64">
        <f>(Таблица1[[#This Row],[Относительное удлинение, %]]-SUMIF('Сводный отчет'!$B$7:$B$17,Таблица1[[#This Row],[Профиль / размер]],'Сводный отчет'!$O$7:$O$17))^2</f>
        <v>2.1823347107436109E-2</v>
      </c>
      <c r="M545" s="63">
        <v>11.7</v>
      </c>
      <c r="N54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1.4128564049586667</v>
      </c>
      <c r="O545" s="67">
        <v>12</v>
      </c>
      <c r="P54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1.4047636880165337</v>
      </c>
      <c r="Q545" s="69">
        <v>7.6999999999999999E-2</v>
      </c>
      <c r="R545" s="70">
        <f>(Таблица1[[#This Row],[fr]]-SUMIF('Сводный отчет'!$B$7:$B$17,Таблица1[[#This Row],[Профиль / размер]],'Сводный отчет'!$X$7:$X$17))^2</f>
        <v>1.618233471074382E-5</v>
      </c>
    </row>
    <row r="546" spans="1:18" ht="11.25" customHeight="1" x14ac:dyDescent="0.25">
      <c r="A546" s="62" t="s">
        <v>431</v>
      </c>
      <c r="B546" s="62" t="str">
        <f>LEFT(Таблица1[[#This Row],[Номер плавки]],7)</f>
        <v>2062049</v>
      </c>
      <c r="C546" s="62" t="s">
        <v>66</v>
      </c>
      <c r="D546" s="62" t="s">
        <v>183</v>
      </c>
      <c r="E546" s="63">
        <v>559</v>
      </c>
      <c r="F546" s="64">
        <f>(Таблица1[[#This Row],[Предел текучести, Н/мм²]]-SUMIF('Сводный отчет'!$B$7:$B$17,Таблица1[[#This Row],[Профиль / размер]],'Сводный отчет'!$F$7:$F$17))^2</f>
        <v>296.77892561983543</v>
      </c>
      <c r="G546" s="63">
        <v>672</v>
      </c>
      <c r="H546" s="64">
        <f>(Таблица1[[#This Row],[Временное сопротивление, Н/мм²]]-SUMIF('Сводный отчет'!$B$7:$B$17,Таблица1[[#This Row],[Профиль / размер]],'Сводный отчет'!$I$7:$I$17))^2</f>
        <v>358.84413739669617</v>
      </c>
      <c r="I546" s="65">
        <f>Таблица1[[#This Row],[Временное сопротивление, Н/мм²]]/Таблица1[[#This Row],[Предел текучести, Н/мм²]]</f>
        <v>1.2021466905187836</v>
      </c>
      <c r="J546" s="66">
        <f>(Таблица1[[#This Row],[σв/σт]]-SUMIF('Сводный отчет'!$B$7:$B$17,Таблица1[[#This Row],[Профиль / размер]],'Сводный отчет'!$L$7:$L$17))^2</f>
        <v>1.2903708138202844E-5</v>
      </c>
      <c r="K546" s="63">
        <v>16.399999999999999</v>
      </c>
      <c r="L546" s="64">
        <f>(Таблица1[[#This Row],[Относительное удлинение, %]]-SUMIF('Сводный отчет'!$B$7:$B$17,Таблица1[[#This Row],[Профиль / размер]],'Сводный отчет'!$O$7:$O$17))^2</f>
        <v>3.0704597107438318</v>
      </c>
      <c r="M546" s="63">
        <v>9.6</v>
      </c>
      <c r="N54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0.83058367768595809</v>
      </c>
      <c r="O546" s="67">
        <v>9.9</v>
      </c>
      <c r="P54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0.83680914256197902</v>
      </c>
      <c r="Q546" s="69">
        <v>6.8000000000000005E-2</v>
      </c>
      <c r="R546" s="70">
        <f>(Таблица1[[#This Row],[fr]]-SUMIF('Сводный отчет'!$B$7:$B$17,Таблица1[[#This Row],[Профиль / размер]],'Сводный отчет'!$X$7:$X$17))^2</f>
        <v>1.6959142561983462E-4</v>
      </c>
    </row>
    <row r="547" spans="1:18" ht="11.25" customHeight="1" x14ac:dyDescent="0.25">
      <c r="A547" s="62" t="s">
        <v>431</v>
      </c>
      <c r="B547" s="62" t="str">
        <f>LEFT(Таблица1[[#This Row],[Номер плавки]],7)</f>
        <v>2062049</v>
      </c>
      <c r="C547" s="62" t="s">
        <v>66</v>
      </c>
      <c r="D547" s="62" t="s">
        <v>183</v>
      </c>
      <c r="E547" s="63">
        <v>553</v>
      </c>
      <c r="F547" s="64">
        <f>(Таблица1[[#This Row],[Предел текучести, Н/мм²]]-SUMIF('Сводный отчет'!$B$7:$B$17,Таблица1[[#This Row],[Профиль / размер]],'Сводный отчет'!$F$7:$F$17))^2</f>
        <v>126.05165289256244</v>
      </c>
      <c r="G547" s="63">
        <v>662</v>
      </c>
      <c r="H547" s="64">
        <f>(Таблица1[[#This Row],[Временное сопротивление, Н/мм²]]-SUMIF('Сводный отчет'!$B$7:$B$17,Таблица1[[#This Row],[Профиль / размер]],'Сводный отчет'!$I$7:$I$17))^2</f>
        <v>79.980501033058772</v>
      </c>
      <c r="I547" s="65">
        <f>Таблица1[[#This Row],[Временное сопротивление, Н/мм²]]/Таблица1[[#This Row],[Предел текучести, Н/мм²]]</f>
        <v>1.1971066907775769</v>
      </c>
      <c r="J547" s="66">
        <f>(Таблица1[[#This Row],[σв/σт]]-SUMIF('Сводный отчет'!$B$7:$B$17,Таблица1[[#This Row],[Профиль / размер]],'Сводный отчет'!$L$7:$L$17))^2</f>
        <v>7.451440930098274E-5</v>
      </c>
      <c r="K547" s="63">
        <v>16.3</v>
      </c>
      <c r="L547" s="64">
        <f>(Таблица1[[#This Row],[Относительное удлинение, %]]-SUMIF('Сводный отчет'!$B$7:$B$17,Таблица1[[#This Row],[Профиль / размер]],'Сводный отчет'!$O$7:$O$17))^2</f>
        <v>3.430914256198371</v>
      </c>
      <c r="M547" s="63">
        <v>11.3</v>
      </c>
      <c r="N54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0.62194731404958181</v>
      </c>
      <c r="O547" s="67">
        <v>11.6</v>
      </c>
      <c r="P54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0.61658186983471341</v>
      </c>
      <c r="Q547" s="69">
        <v>7.0000000000000007E-2</v>
      </c>
      <c r="R547" s="70">
        <f>(Таблица1[[#This Row],[fr]]-SUMIF('Сводный отчет'!$B$7:$B$17,Таблица1[[#This Row],[Профиль / размер]],'Сводный отчет'!$X$7:$X$17))^2</f>
        <v>1.2150051652892551E-4</v>
      </c>
    </row>
    <row r="548" spans="1:18" ht="11.25" customHeight="1" x14ac:dyDescent="0.25">
      <c r="A548" s="62" t="s">
        <v>431</v>
      </c>
      <c r="B548" s="62" t="str">
        <f>LEFT(Таблица1[[#This Row],[Номер плавки]],7)</f>
        <v>2062049</v>
      </c>
      <c r="C548" s="62" t="s">
        <v>66</v>
      </c>
      <c r="D548" s="62" t="s">
        <v>183</v>
      </c>
      <c r="E548" s="63">
        <v>551</v>
      </c>
      <c r="F548" s="64">
        <f>(Таблица1[[#This Row],[Предел текучести, Н/мм²]]-SUMIF('Сводный отчет'!$B$7:$B$17,Таблица1[[#This Row],[Профиль / размер]],'Сводный отчет'!$F$7:$F$17))^2</f>
        <v>85.142561983471452</v>
      </c>
      <c r="G548" s="63">
        <v>664</v>
      </c>
      <c r="H548" s="64">
        <f>(Таблица1[[#This Row],[Временное сопротивление, Н/мм²]]-SUMIF('Сводный отчет'!$B$7:$B$17,Таблица1[[#This Row],[Профиль / размер]],'Сводный отчет'!$I$7:$I$17))^2</f>
        <v>119.75322830578625</v>
      </c>
      <c r="I548" s="65">
        <f>Таблица1[[#This Row],[Временное сопротивление, Н/мм²]]/Таблица1[[#This Row],[Предел текучести, Н/мм²]]</f>
        <v>1.2050816696914701</v>
      </c>
      <c r="J548" s="66">
        <f>(Таблица1[[#This Row],[σв/σт]]-SUMIF('Сводный отчет'!$B$7:$B$17,Таблица1[[#This Row],[Профиль / размер]],'Сводный отчет'!$L$7:$L$17))^2</f>
        <v>4.3190396015537037E-7</v>
      </c>
      <c r="K548" s="63">
        <v>17.2</v>
      </c>
      <c r="L548" s="64">
        <f>(Таблица1[[#This Row],[Относительное удлинение, %]]-SUMIF('Сводный отчет'!$B$7:$B$17,Таблица1[[#This Row],[Профиль / размер]],'Сводный отчет'!$O$7:$O$17))^2</f>
        <v>0.90682334710745305</v>
      </c>
      <c r="M548" s="63">
        <v>8.5</v>
      </c>
      <c r="N54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4.0455836776859657</v>
      </c>
      <c r="O548" s="67">
        <v>8.8000000000000007</v>
      </c>
      <c r="P54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4.0593091425619718</v>
      </c>
      <c r="Q548" s="69">
        <v>9.5000000000000001E-2</v>
      </c>
      <c r="R548" s="70">
        <f>(Таблица1[[#This Row],[fr]]-SUMIF('Сводный отчет'!$B$7:$B$17,Таблица1[[#This Row],[Профиль / размер]],'Сводный отчет'!$X$7:$X$17))^2</f>
        <v>1.9536415289256198E-4</v>
      </c>
    </row>
    <row r="549" spans="1:18" ht="11.25" customHeight="1" x14ac:dyDescent="0.25">
      <c r="A549" s="62" t="s">
        <v>431</v>
      </c>
      <c r="B549" s="62" t="str">
        <f>LEFT(Таблица1[[#This Row],[Номер плавки]],7)</f>
        <v>2062049</v>
      </c>
      <c r="C549" s="62" t="s">
        <v>66</v>
      </c>
      <c r="D549" s="62" t="s">
        <v>183</v>
      </c>
      <c r="E549" s="63">
        <v>531</v>
      </c>
      <c r="F549" s="64">
        <f>(Таблица1[[#This Row],[Предел текучести, Н/мм²]]-SUMIF('Сводный отчет'!$B$7:$B$17,Таблица1[[#This Row],[Профиль / размер]],'Сводный отчет'!$F$7:$F$17))^2</f>
        <v>116.05165289256153</v>
      </c>
      <c r="G549" s="63">
        <v>648</v>
      </c>
      <c r="H549" s="64">
        <f>(Таблица1[[#This Row],[Временное сопротивление, Н/мм²]]-SUMIF('Сводный отчет'!$B$7:$B$17,Таблица1[[#This Row],[Профиль / размер]],'Сводный отчет'!$I$7:$I$17))^2</f>
        <v>25.57141012396642</v>
      </c>
      <c r="I549" s="65">
        <f>Таблица1[[#This Row],[Временное сопротивление, Н/мм²]]/Таблица1[[#This Row],[Предел текучести, Н/мм²]]</f>
        <v>1.2203389830508475</v>
      </c>
      <c r="J549" s="66">
        <f>(Таблица1[[#This Row],[σв/σт]]-SUMIF('Сводный отчет'!$B$7:$B$17,Таблица1[[#This Row],[Профиль / размер]],'Сводный отчет'!$L$7:$L$17))^2</f>
        <v>2.1316348516323374E-4</v>
      </c>
      <c r="K549" s="63">
        <v>17.100000000000001</v>
      </c>
      <c r="L549" s="64">
        <f>(Таблица1[[#This Row],[Относительное удлинение, %]]-SUMIF('Сводный отчет'!$B$7:$B$17,Таблица1[[#This Row],[Профиль / размер]],'Сводный отчет'!$O$7:$O$17))^2</f>
        <v>1.1072778925619955</v>
      </c>
      <c r="M549" s="63">
        <v>9.6999999999999993</v>
      </c>
      <c r="N54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0.65831095041323062</v>
      </c>
      <c r="O549" s="67">
        <v>10</v>
      </c>
      <c r="P54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0.66385459710743466</v>
      </c>
      <c r="Q549" s="69">
        <v>0.08</v>
      </c>
      <c r="R549" s="70">
        <f>(Таблица1[[#This Row],[fr]]-SUMIF('Сводный отчет'!$B$7:$B$17,Таблица1[[#This Row],[Профиль / размер]],'Сводный отчет'!$X$7:$X$17))^2</f>
        <v>1.0459710743801646E-6</v>
      </c>
    </row>
    <row r="550" spans="1:18" ht="11.25" customHeight="1" x14ac:dyDescent="0.25">
      <c r="A550" s="62" t="s">
        <v>432</v>
      </c>
      <c r="B550" s="62" t="str">
        <f>LEFT(Таблица1[[#This Row],[Номер плавки]],7)</f>
        <v>2062050</v>
      </c>
      <c r="C550" s="62" t="s">
        <v>66</v>
      </c>
      <c r="D550" s="62" t="s">
        <v>183</v>
      </c>
      <c r="E550" s="63">
        <v>536</v>
      </c>
      <c r="F550" s="64">
        <f>(Таблица1[[#This Row],[Предел текучести, Н/мм²]]-SUMIF('Сводный отчет'!$B$7:$B$17,Таблица1[[#This Row],[Профиль / размер]],'Сводный отчет'!$F$7:$F$17))^2</f>
        <v>33.324380165289014</v>
      </c>
      <c r="G550" s="63">
        <v>648</v>
      </c>
      <c r="H550" s="64">
        <f>(Таблица1[[#This Row],[Временное сопротивление, Н/мм²]]-SUMIF('Сводный отчет'!$B$7:$B$17,Таблица1[[#This Row],[Профиль / размер]],'Сводный отчет'!$I$7:$I$17))^2</f>
        <v>25.57141012396642</v>
      </c>
      <c r="I550" s="65">
        <f>Таблица1[[#This Row],[Временное сопротивление, Н/мм²]]/Таблица1[[#This Row],[Предел текучести, Н/мм²]]</f>
        <v>1.208955223880597</v>
      </c>
      <c r="J550" s="66">
        <f>(Таблица1[[#This Row],[σв/σт]]-SUMIF('Сводный отчет'!$B$7:$B$17,Таблица1[[#This Row],[Профиль / размер]],'Сводный отчет'!$L$7:$L$17))^2</f>
        <v>1.0344972834293635E-5</v>
      </c>
      <c r="K550" s="63">
        <v>17.2</v>
      </c>
      <c r="L550" s="64">
        <f>(Таблица1[[#This Row],[Относительное удлинение, %]]-SUMIF('Сводный отчет'!$B$7:$B$17,Таблица1[[#This Row],[Профиль / размер]],'Сводный отчет'!$O$7:$O$17))^2</f>
        <v>0.90682334710745305</v>
      </c>
      <c r="M550" s="63">
        <v>9.6999999999999993</v>
      </c>
      <c r="N55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0.65831095041323062</v>
      </c>
      <c r="O550" s="67">
        <v>10</v>
      </c>
      <c r="P55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0.66385459710743466</v>
      </c>
      <c r="Q550" s="69">
        <v>6.8000000000000005E-2</v>
      </c>
      <c r="R550" s="70">
        <f>(Таблица1[[#This Row],[fr]]-SUMIF('Сводный отчет'!$B$7:$B$17,Таблица1[[#This Row],[Профиль / размер]],'Сводный отчет'!$X$7:$X$17))^2</f>
        <v>1.6959142561983462E-4</v>
      </c>
    </row>
    <row r="551" spans="1:18" ht="11.25" customHeight="1" x14ac:dyDescent="0.25">
      <c r="A551" s="62" t="s">
        <v>432</v>
      </c>
      <c r="B551" s="62" t="str">
        <f>LEFT(Таблица1[[#This Row],[Номер плавки]],7)</f>
        <v>2062050</v>
      </c>
      <c r="C551" s="62" t="s">
        <v>66</v>
      </c>
      <c r="D551" s="62" t="s">
        <v>183</v>
      </c>
      <c r="E551" s="63">
        <v>528</v>
      </c>
      <c r="F551" s="64">
        <f>(Таблица1[[#This Row],[Предел текучести, Н/мм²]]-SUMIF('Сводный отчет'!$B$7:$B$17,Таблица1[[#This Row],[Профиль / размер]],'Сводный отчет'!$F$7:$F$17))^2</f>
        <v>189.68801652892506</v>
      </c>
      <c r="G551" s="63">
        <v>647</v>
      </c>
      <c r="H551" s="64">
        <f>(Таблица1[[#This Row],[Временное сопротивление, Н/мм²]]-SUMIF('Сводный отчет'!$B$7:$B$17,Таблица1[[#This Row],[Профиль / размер]],'Сводный отчет'!$I$7:$I$17))^2</f>
        <v>36.685046487602676</v>
      </c>
      <c r="I551" s="65">
        <f>Таблица1[[#This Row],[Временное сопротивление, Н/мм²]]/Таблица1[[#This Row],[Предел текучести, Н/мм²]]</f>
        <v>1.2253787878787878</v>
      </c>
      <c r="J551" s="66">
        <f>(Таблица1[[#This Row],[σв/σт]]-SUMIF('Сводный отчет'!$B$7:$B$17,Таблица1[[#This Row],[Профиль / размер]],'Сводный отчет'!$L$7:$L$17))^2</f>
        <v>3.8572662188875937E-4</v>
      </c>
      <c r="K551" s="63">
        <v>16.899999999999999</v>
      </c>
      <c r="L551" s="64">
        <f>(Таблица1[[#This Row],[Относительное удлинение, %]]-SUMIF('Сводный отчет'!$B$7:$B$17,Таблица1[[#This Row],[Профиль / размер]],'Сводный отчет'!$O$7:$O$17))^2</f>
        <v>1.568186983471096</v>
      </c>
      <c r="M551" s="63">
        <v>10.7</v>
      </c>
      <c r="N55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3.5583677685948681E-2</v>
      </c>
      <c r="O551" s="67">
        <v>11</v>
      </c>
      <c r="P55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3.4309142561984238E-2</v>
      </c>
      <c r="Q551" s="69">
        <v>8.2000000000000003E-2</v>
      </c>
      <c r="R551" s="70">
        <f>(Таблица1[[#This Row],[fr]]-SUMIF('Сводный отчет'!$B$7:$B$17,Таблица1[[#This Row],[Профиль / размер]],'Сводный отчет'!$X$7:$X$17))^2</f>
        <v>9.5506198347107846E-7</v>
      </c>
    </row>
    <row r="552" spans="1:18" ht="11.25" customHeight="1" x14ac:dyDescent="0.25">
      <c r="A552" s="62" t="s">
        <v>432</v>
      </c>
      <c r="B552" s="62" t="str">
        <f>LEFT(Таблица1[[#This Row],[Номер плавки]],7)</f>
        <v>2062050</v>
      </c>
      <c r="C552" s="62" t="s">
        <v>66</v>
      </c>
      <c r="D552" s="62" t="s">
        <v>183</v>
      </c>
      <c r="E552" s="63">
        <v>542</v>
      </c>
      <c r="F552" s="64">
        <f>(Таблица1[[#This Row],[Предел текучести, Н/мм²]]-SUMIF('Сводный отчет'!$B$7:$B$17,Таблица1[[#This Row],[Профиль / размер]],'Сводный отчет'!$F$7:$F$17))^2</f>
        <v>5.1652892561992868E-2</v>
      </c>
      <c r="G552" s="63">
        <v>649</v>
      </c>
      <c r="H552" s="64">
        <f>(Таблица1[[#This Row],[Временное сопротивление, Н/мм²]]-SUMIF('Сводный отчет'!$B$7:$B$17,Таблица1[[#This Row],[Профиль / размер]],'Сводный отчет'!$I$7:$I$17))^2</f>
        <v>16.457773760330159</v>
      </c>
      <c r="I552" s="65">
        <f>Таблица1[[#This Row],[Временное сопротивление, Н/мм²]]/Таблица1[[#This Row],[Предел текучести, Н/мм²]]</f>
        <v>1.1974169741697418</v>
      </c>
      <c r="J552" s="66">
        <f>(Таблица1[[#This Row],[σв/σт]]-SUMIF('Сводный отчет'!$B$7:$B$17,Таблица1[[#This Row],[Профиль / размер]],'Сводный отчет'!$L$7:$L$17))^2</f>
        <v>6.9253845294404929E-5</v>
      </c>
      <c r="K552" s="63">
        <v>16.899999999999999</v>
      </c>
      <c r="L552" s="64">
        <f>(Таблица1[[#This Row],[Относительное удлинение, %]]-SUMIF('Сводный отчет'!$B$7:$B$17,Таблица1[[#This Row],[Профиль / размер]],'Сводный отчет'!$O$7:$O$17))^2</f>
        <v>1.568186983471096</v>
      </c>
      <c r="M552" s="63">
        <v>10.6</v>
      </c>
      <c r="N55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7.8564049586769356E-3</v>
      </c>
      <c r="O552" s="67">
        <v>10.9</v>
      </c>
      <c r="P55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7.2636880165293386E-3</v>
      </c>
      <c r="Q552" s="69">
        <v>9.4E-2</v>
      </c>
      <c r="R552" s="70">
        <f>(Таблица1[[#This Row],[fr]]-SUMIF('Сводный отчет'!$B$7:$B$17,Таблица1[[#This Row],[Профиль / размер]],'Сводный отчет'!$X$7:$X$17))^2</f>
        <v>1.6840960743801651E-4</v>
      </c>
    </row>
    <row r="553" spans="1:18" ht="11.25" customHeight="1" x14ac:dyDescent="0.25">
      <c r="A553" s="62" t="s">
        <v>432</v>
      </c>
      <c r="B553" s="62" t="str">
        <f>LEFT(Таблица1[[#This Row],[Номер плавки]],7)</f>
        <v>2062050</v>
      </c>
      <c r="C553" s="62" t="s">
        <v>66</v>
      </c>
      <c r="D553" s="62" t="s">
        <v>183</v>
      </c>
      <c r="E553" s="63">
        <v>538</v>
      </c>
      <c r="F553" s="64">
        <f>(Таблица1[[#This Row],[Предел текучести, Н/мм²]]-SUMIF('Сводный отчет'!$B$7:$B$17,Таблица1[[#This Row],[Профиль / размер]],'Сводный отчет'!$F$7:$F$17))^2</f>
        <v>14.233471074380009</v>
      </c>
      <c r="G553" s="63">
        <v>640</v>
      </c>
      <c r="H553" s="64">
        <f>(Таблица1[[#This Row],[Временное сопротивление, Н/мм²]]-SUMIF('Сводный отчет'!$B$7:$B$17,Таблица1[[#This Row],[Профиль / размер]],'Сводный отчет'!$I$7:$I$17))^2</f>
        <v>170.4805010330565</v>
      </c>
      <c r="I553" s="65">
        <f>Таблица1[[#This Row],[Временное сопротивление, Н/мм²]]/Таблица1[[#This Row],[Предел текучести, Н/мм²]]</f>
        <v>1.1895910780669146</v>
      </c>
      <c r="J553" s="66">
        <f>(Таблица1[[#This Row],[σв/σт]]-SUMIF('Сводный отчет'!$B$7:$B$17,Таблица1[[#This Row],[Профиль / размер]],'Сводный отчет'!$L$7:$L$17))^2</f>
        <v>2.6075098073678976E-4</v>
      </c>
      <c r="K553" s="63">
        <v>17.3</v>
      </c>
      <c r="L553" s="64">
        <f>(Таблица1[[#This Row],[Относительное удлинение, %]]-SUMIF('Сводный отчет'!$B$7:$B$17,Таблица1[[#This Row],[Профиль / размер]],'Сводный отчет'!$O$7:$O$17))^2</f>
        <v>0.72636880165290352</v>
      </c>
      <c r="M553" s="63">
        <v>10.3</v>
      </c>
      <c r="N55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4.4674586776860842E-2</v>
      </c>
      <c r="O553" s="67">
        <v>10.6</v>
      </c>
      <c r="P55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4.6127324380164557E-2</v>
      </c>
      <c r="Q553" s="69">
        <v>6.6000000000000003E-2</v>
      </c>
      <c r="R553" s="70">
        <f>(Таблица1[[#This Row],[fr]]-SUMIF('Сводный отчет'!$B$7:$B$17,Таблица1[[#This Row],[Профиль / размер]],'Сводный отчет'!$X$7:$X$17))^2</f>
        <v>2.2568233471074374E-4</v>
      </c>
    </row>
    <row r="554" spans="1:18" ht="11.25" customHeight="1" x14ac:dyDescent="0.25">
      <c r="A554" s="62" t="s">
        <v>433</v>
      </c>
      <c r="B554" s="62" t="str">
        <f>LEFT(Таблица1[[#This Row],[Номер плавки]],7)</f>
        <v>2062051</v>
      </c>
      <c r="C554" s="62" t="s">
        <v>66</v>
      </c>
      <c r="D554" s="62" t="s">
        <v>183</v>
      </c>
      <c r="E554" s="63">
        <v>536</v>
      </c>
      <c r="F554" s="64">
        <f>(Таблица1[[#This Row],[Предел текучести, Н/мм²]]-SUMIF('Сводный отчет'!$B$7:$B$17,Таблица1[[#This Row],[Профиль / размер]],'Сводный отчет'!$F$7:$F$17))^2</f>
        <v>33.324380165289014</v>
      </c>
      <c r="G554" s="63">
        <v>646</v>
      </c>
      <c r="H554" s="64">
        <f>(Таблица1[[#This Row],[Временное сопротивление, Н/мм²]]-SUMIF('Сводный отчет'!$B$7:$B$17,Таблица1[[#This Row],[Профиль / размер]],'Сводный отчет'!$I$7:$I$17))^2</f>
        <v>49.798682851238937</v>
      </c>
      <c r="I554" s="65">
        <f>Таблица1[[#This Row],[Временное сопротивление, Н/мм²]]/Таблица1[[#This Row],[Предел текучести, Н/мм²]]</f>
        <v>1.205223880597015</v>
      </c>
      <c r="J554" s="66">
        <f>(Таблица1[[#This Row],[σв/σт]]-SUMIF('Сводный отчет'!$B$7:$B$17,Таблица1[[#This Row],[Профиль / размер]],'Сводный отчет'!$L$7:$L$17))^2</f>
        <v>2.6520759268319478E-7</v>
      </c>
      <c r="K554" s="63">
        <v>17.2</v>
      </c>
      <c r="L554" s="64">
        <f>(Таблица1[[#This Row],[Относительное удлинение, %]]-SUMIF('Сводный отчет'!$B$7:$B$17,Таблица1[[#This Row],[Профиль / размер]],'Сводный отчет'!$O$7:$O$17))^2</f>
        <v>0.90682334710745305</v>
      </c>
      <c r="M554" s="63">
        <v>9.6</v>
      </c>
      <c r="N55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0.83058367768595809</v>
      </c>
      <c r="O554" s="67">
        <v>9.9</v>
      </c>
      <c r="P55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0.83680914256197902</v>
      </c>
      <c r="Q554" s="69">
        <v>8.5999999999999993E-2</v>
      </c>
      <c r="R554" s="70">
        <f>(Таблица1[[#This Row],[fr]]-SUMIF('Сводный отчет'!$B$7:$B$17,Таблица1[[#This Row],[Профиль / размер]],'Сводный отчет'!$X$7:$X$17))^2</f>
        <v>2.4773243801652811E-5</v>
      </c>
    </row>
    <row r="555" spans="1:18" ht="11.25" customHeight="1" x14ac:dyDescent="0.25">
      <c r="A555" s="62" t="s">
        <v>433</v>
      </c>
      <c r="B555" s="62" t="str">
        <f>LEFT(Таблица1[[#This Row],[Номер плавки]],7)</f>
        <v>2062051</v>
      </c>
      <c r="C555" s="62" t="s">
        <v>66</v>
      </c>
      <c r="D555" s="62" t="s">
        <v>183</v>
      </c>
      <c r="E555" s="63">
        <v>563</v>
      </c>
      <c r="F555" s="64">
        <f>(Таблица1[[#This Row],[Предел текучести, Н/мм²]]-SUMIF('Сводный отчет'!$B$7:$B$17,Таблица1[[#This Row],[Профиль / размер]],'Сводный отчет'!$F$7:$F$17))^2</f>
        <v>450.59710743801742</v>
      </c>
      <c r="G555" s="63">
        <v>660</v>
      </c>
      <c r="H555" s="64">
        <f>(Таблица1[[#This Row],[Временное сопротивление, Н/мм²]]-SUMIF('Сводный отчет'!$B$7:$B$17,Таблица1[[#This Row],[Профиль / размер]],'Сводный отчет'!$I$7:$I$17))^2</f>
        <v>48.207773760331293</v>
      </c>
      <c r="I555" s="65">
        <f>Таблица1[[#This Row],[Временное сопротивление, Н/мм²]]/Таблица1[[#This Row],[Предел текучести, Н/мм²]]</f>
        <v>1.1722912966252221</v>
      </c>
      <c r="J555" s="66">
        <f>(Таблица1[[#This Row],[σв/σт]]-SUMIF('Сводный отчет'!$B$7:$B$17,Таблица1[[#This Row],[Профиль / размер]],'Сводный отчет'!$L$7:$L$17))^2</f>
        <v>1.1187397429829574E-3</v>
      </c>
      <c r="K555" s="63">
        <v>17</v>
      </c>
      <c r="L555" s="64">
        <f>(Таблица1[[#This Row],[Относительное удлинение, %]]-SUMIF('Сводный отчет'!$B$7:$B$17,Таблица1[[#This Row],[Профиль / размер]],'Сводный отчет'!$O$7:$O$17))^2</f>
        <v>1.3277324380165454</v>
      </c>
      <c r="M555" s="63">
        <v>10.6</v>
      </c>
      <c r="N55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7.8564049586769356E-3</v>
      </c>
      <c r="O555" s="67">
        <v>10.9</v>
      </c>
      <c r="P55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7.2636880165293386E-3</v>
      </c>
      <c r="Q555" s="69">
        <v>9.0999999999999998E-2</v>
      </c>
      <c r="R555" s="70">
        <f>(Таблица1[[#This Row],[fr]]-SUMIF('Сводный отчет'!$B$7:$B$17,Таблица1[[#This Row],[Профиль / размер]],'Сводный отчет'!$X$7:$X$17))^2</f>
        <v>9.9545971074380097E-5</v>
      </c>
    </row>
    <row r="556" spans="1:18" ht="11.25" customHeight="1" x14ac:dyDescent="0.25">
      <c r="A556" s="62" t="s">
        <v>433</v>
      </c>
      <c r="B556" s="62" t="str">
        <f>LEFT(Таблица1[[#This Row],[Номер плавки]],7)</f>
        <v>2062051</v>
      </c>
      <c r="C556" s="62" t="s">
        <v>66</v>
      </c>
      <c r="D556" s="62" t="s">
        <v>183</v>
      </c>
      <c r="E556" s="63">
        <v>565</v>
      </c>
      <c r="F556" s="64">
        <f>(Таблица1[[#This Row],[Предел текучести, Н/мм²]]-SUMIF('Сводный отчет'!$B$7:$B$17,Таблица1[[#This Row],[Профиль / размер]],'Сводный отчет'!$F$7:$F$17))^2</f>
        <v>539.50619834710835</v>
      </c>
      <c r="G556" s="63">
        <v>661</v>
      </c>
      <c r="H556" s="64">
        <f>(Таблица1[[#This Row],[Временное сопротивление, Н/мм²]]-SUMIF('Сводный отчет'!$B$7:$B$17,Таблица1[[#This Row],[Профиль / размер]],'Сводный отчет'!$I$7:$I$17))^2</f>
        <v>63.094137396695032</v>
      </c>
      <c r="I556" s="65">
        <f>Таблица1[[#This Row],[Временное сопротивление, Н/мм²]]/Таблица1[[#This Row],[Предел текучести, Н/мм²]]</f>
        <v>1.1699115044247788</v>
      </c>
      <c r="J556" s="66">
        <f>(Таблица1[[#This Row],[σв/σт]]-SUMIF('Сводный отчет'!$B$7:$B$17,Таблица1[[#This Row],[Профиль / размер]],'Сводный отчет'!$L$7:$L$17))^2</f>
        <v>1.2835996723799836E-3</v>
      </c>
      <c r="K556" s="63">
        <v>17.899999999999999</v>
      </c>
      <c r="L556" s="64">
        <f>(Таблица1[[#This Row],[Относительное удлинение, %]]-SUMIF('Сводный отчет'!$B$7:$B$17,Таблица1[[#This Row],[Профиль / размер]],'Сводный отчет'!$O$7:$O$17))^2</f>
        <v>6.3641528925624163E-2</v>
      </c>
      <c r="M556" s="63">
        <v>10.5</v>
      </c>
      <c r="N55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1.2913223140504677E-4</v>
      </c>
      <c r="O556" s="67">
        <v>10.8</v>
      </c>
      <c r="P55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2.1823347107429811E-4</v>
      </c>
      <c r="Q556" s="69">
        <v>8.4000000000000005E-2</v>
      </c>
      <c r="R556" s="70">
        <f>(Таблица1[[#This Row],[fr]]-SUMIF('Сводный отчет'!$B$7:$B$17,Таблица1[[#This Row],[Профиль / размер]],'Сводный отчет'!$X$7:$X$17))^2</f>
        <v>8.8641528925620059E-6</v>
      </c>
    </row>
    <row r="557" spans="1:18" ht="11.25" customHeight="1" x14ac:dyDescent="0.25">
      <c r="A557" s="62" t="s">
        <v>433</v>
      </c>
      <c r="B557" s="62" t="str">
        <f>LEFT(Таблица1[[#This Row],[Номер плавки]],7)</f>
        <v>2062051</v>
      </c>
      <c r="C557" s="62" t="s">
        <v>66</v>
      </c>
      <c r="D557" s="62" t="s">
        <v>183</v>
      </c>
      <c r="E557" s="63">
        <v>543</v>
      </c>
      <c r="F557" s="64">
        <f>(Таблица1[[#This Row],[Предел текучести, Н/мм²]]-SUMIF('Сводный отчет'!$B$7:$B$17,Таблица1[[#This Row],[Профиль / размер]],'Сводный отчет'!$F$7:$F$17))^2</f>
        <v>1.5061983471074887</v>
      </c>
      <c r="G557" s="63">
        <v>650</v>
      </c>
      <c r="H557" s="64">
        <f>(Таблица1[[#This Row],[Временное сопротивление, Н/мм²]]-SUMIF('Сводный отчет'!$B$7:$B$17,Таблица1[[#This Row],[Профиль / размер]],'Сводный отчет'!$I$7:$I$17))^2</f>
        <v>9.344137396693899</v>
      </c>
      <c r="I557" s="65">
        <f>Таблица1[[#This Row],[Временное сопротивление, Н/мм²]]/Таблица1[[#This Row],[Предел текучести, Н/мм²]]</f>
        <v>1.1970534069981584</v>
      </c>
      <c r="J557" s="66">
        <f>(Таблица1[[#This Row],[σв/σт]]-SUMIF('Сводный отчет'!$B$7:$B$17,Таблица1[[#This Row],[Профиль / размер]],'Сводный отчет'!$L$7:$L$17))^2</f>
        <v>7.5437158057552713E-5</v>
      </c>
      <c r="K557" s="63">
        <v>17.100000000000001</v>
      </c>
      <c r="L557" s="64">
        <f>(Таблица1[[#This Row],[Относительное удлинение, %]]-SUMIF('Сводный отчет'!$B$7:$B$17,Таблица1[[#This Row],[Профиль / размер]],'Сводный отчет'!$O$7:$O$17))^2</f>
        <v>1.1072778925619955</v>
      </c>
      <c r="M557" s="63">
        <v>9.6</v>
      </c>
      <c r="N55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0.83058367768595809</v>
      </c>
      <c r="O557" s="67">
        <v>9.9</v>
      </c>
      <c r="P55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0.83680914256197902</v>
      </c>
      <c r="Q557" s="69">
        <v>6.7000000000000004E-2</v>
      </c>
      <c r="R557" s="70">
        <f>(Таблица1[[#This Row],[fr]]-SUMIF('Сводный отчет'!$B$7:$B$17,Таблица1[[#This Row],[Профиль / размер]],'Сводный отчет'!$X$7:$X$17))^2</f>
        <v>1.9663688016528918E-4</v>
      </c>
    </row>
    <row r="558" spans="1:18" ht="11.25" customHeight="1" x14ac:dyDescent="0.25">
      <c r="A558" s="62" t="s">
        <v>434</v>
      </c>
      <c r="B558" s="62" t="str">
        <f>LEFT(Таблица1[[#This Row],[Номер плавки]],7)</f>
        <v>2062052</v>
      </c>
      <c r="C558" s="62" t="s">
        <v>66</v>
      </c>
      <c r="D558" s="62" t="s">
        <v>183</v>
      </c>
      <c r="E558" s="63">
        <v>536</v>
      </c>
      <c r="F558" s="64">
        <f>(Таблица1[[#This Row],[Предел текучести, Н/мм²]]-SUMIF('Сводный отчет'!$B$7:$B$17,Таблица1[[#This Row],[Профиль / размер]],'Сводный отчет'!$F$7:$F$17))^2</f>
        <v>33.324380165289014</v>
      </c>
      <c r="G558" s="63">
        <v>650</v>
      </c>
      <c r="H558" s="64">
        <f>(Таблица1[[#This Row],[Временное сопротивление, Н/мм²]]-SUMIF('Сводный отчет'!$B$7:$B$17,Таблица1[[#This Row],[Профиль / размер]],'Сводный отчет'!$I$7:$I$17))^2</f>
        <v>9.344137396693899</v>
      </c>
      <c r="I558" s="65">
        <f>Таблица1[[#This Row],[Временное сопротивление, Н/мм²]]/Таблица1[[#This Row],[Предел текучести, Н/мм²]]</f>
        <v>1.2126865671641791</v>
      </c>
      <c r="J558" s="66">
        <f>(Таблица1[[#This Row],[σв/σт]]-SUMIF('Сводный отчет'!$B$7:$B$17,Таблица1[[#This Row],[Профиль / размер]],'Сводный отчет'!$L$7:$L$17))^2</f>
        <v>4.8270583475771175E-5</v>
      </c>
      <c r="K558" s="63">
        <v>17.100000000000001</v>
      </c>
      <c r="L558" s="64">
        <f>(Таблица1[[#This Row],[Относительное удлинение, %]]-SUMIF('Сводный отчет'!$B$7:$B$17,Таблица1[[#This Row],[Профиль / размер]],'Сводный отчет'!$O$7:$O$17))^2</f>
        <v>1.1072778925619955</v>
      </c>
      <c r="M558" s="63">
        <v>10.5</v>
      </c>
      <c r="N55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1.2913223140504677E-4</v>
      </c>
      <c r="O558" s="67">
        <v>10.8</v>
      </c>
      <c r="P55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2.1823347107429811E-4</v>
      </c>
      <c r="Q558" s="69">
        <v>7.5999999999999998E-2</v>
      </c>
      <c r="R558" s="70">
        <f>(Таблица1[[#This Row],[fr]]-SUMIF('Сводный отчет'!$B$7:$B$17,Таблица1[[#This Row],[Профиль / размер]],'Сводный отчет'!$X$7:$X$17))^2</f>
        <v>2.5227789256198379E-5</v>
      </c>
    </row>
    <row r="559" spans="1:18" ht="11.25" customHeight="1" x14ac:dyDescent="0.25">
      <c r="A559" s="62" t="s">
        <v>434</v>
      </c>
      <c r="B559" s="62" t="str">
        <f>LEFT(Таблица1[[#This Row],[Номер плавки]],7)</f>
        <v>2062052</v>
      </c>
      <c r="C559" s="62" t="s">
        <v>66</v>
      </c>
      <c r="D559" s="62" t="s">
        <v>183</v>
      </c>
      <c r="E559" s="63">
        <v>524</v>
      </c>
      <c r="F559" s="64">
        <f>(Таблица1[[#This Row],[Предел текучести, Н/мм²]]-SUMIF('Сводный отчет'!$B$7:$B$17,Таблица1[[#This Row],[Профиль / размер]],'Сводный отчет'!$F$7:$F$17))^2</f>
        <v>315.86983471074308</v>
      </c>
      <c r="G559" s="63">
        <v>644</v>
      </c>
      <c r="H559" s="64">
        <f>(Таблица1[[#This Row],[Временное сопротивление, Н/мм²]]-SUMIF('Сводный отчет'!$B$7:$B$17,Таблица1[[#This Row],[Профиль / размер]],'Сводный отчет'!$I$7:$I$17))^2</f>
        <v>82.025955578511457</v>
      </c>
      <c r="I559" s="65">
        <f>Таблица1[[#This Row],[Временное сопротивление, Н/мм²]]/Таблица1[[#This Row],[Предел текучести, Н/мм²]]</f>
        <v>1.2290076335877862</v>
      </c>
      <c r="J559" s="66">
        <f>(Таблица1[[#This Row],[σв/σт]]-SUMIF('Сводный отчет'!$B$7:$B$17,Таблица1[[#This Row],[Профиль / размер]],'Сводный отчет'!$L$7:$L$17))^2</f>
        <v>5.4143565225687866E-4</v>
      </c>
      <c r="K559" s="63">
        <v>17.2</v>
      </c>
      <c r="L559" s="64">
        <f>(Таблица1[[#This Row],[Относительное удлинение, %]]-SUMIF('Сводный отчет'!$B$7:$B$17,Таблица1[[#This Row],[Профиль / размер]],'Сводный отчет'!$O$7:$O$17))^2</f>
        <v>0.90682334710745305</v>
      </c>
      <c r="M559" s="63">
        <v>10.5</v>
      </c>
      <c r="N55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1.2913223140504677E-4</v>
      </c>
      <c r="O559" s="67">
        <v>10.8</v>
      </c>
      <c r="P55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2.1823347107429811E-4</v>
      </c>
      <c r="Q559" s="69">
        <v>9.4E-2</v>
      </c>
      <c r="R559" s="70">
        <f>(Таблица1[[#This Row],[fr]]-SUMIF('Сводный отчет'!$B$7:$B$17,Таблица1[[#This Row],[Профиль / размер]],'Сводный отчет'!$X$7:$X$17))^2</f>
        <v>1.6840960743801651E-4</v>
      </c>
    </row>
    <row r="560" spans="1:18" ht="11.25" customHeight="1" x14ac:dyDescent="0.25">
      <c r="A560" s="62" t="s">
        <v>434</v>
      </c>
      <c r="B560" s="62" t="str">
        <f>LEFT(Таблица1[[#This Row],[Номер плавки]],7)</f>
        <v>2062052</v>
      </c>
      <c r="C560" s="62" t="s">
        <v>66</v>
      </c>
      <c r="D560" s="62" t="s">
        <v>183</v>
      </c>
      <c r="E560" s="63">
        <v>527</v>
      </c>
      <c r="F560" s="64">
        <f>(Таблица1[[#This Row],[Предел текучести, Н/мм²]]-SUMIF('Сводный отчет'!$B$7:$B$17,Таблица1[[#This Row],[Профиль / размер]],'Сводный отчет'!$F$7:$F$17))^2</f>
        <v>218.23347107437957</v>
      </c>
      <c r="G560" s="63">
        <v>644</v>
      </c>
      <c r="H560" s="64">
        <f>(Таблица1[[#This Row],[Временное сопротивление, Н/мм²]]-SUMIF('Сводный отчет'!$B$7:$B$17,Таблица1[[#This Row],[Профиль / размер]],'Сводный отчет'!$I$7:$I$17))^2</f>
        <v>82.025955578511457</v>
      </c>
      <c r="I560" s="65">
        <f>Таблица1[[#This Row],[Временное сопротивление, Н/мм²]]/Таблица1[[#This Row],[Предел текучести, Н/мм²]]</f>
        <v>1.2220113851992409</v>
      </c>
      <c r="J560" s="66">
        <f>(Таблица1[[#This Row],[σв/σт]]-SUMIF('Сводный отчет'!$B$7:$B$17,Таблица1[[#This Row],[Профиль / размер]],'Сводный отчет'!$L$7:$L$17))^2</f>
        <v>2.6479495605943914E-4</v>
      </c>
      <c r="K560" s="63">
        <v>17.3</v>
      </c>
      <c r="L560" s="64">
        <f>(Таблица1[[#This Row],[Относительное удлинение, %]]-SUMIF('Сводный отчет'!$B$7:$B$17,Таблица1[[#This Row],[Профиль / размер]],'Сводный отчет'!$O$7:$O$17))^2</f>
        <v>0.72636880165290352</v>
      </c>
      <c r="M560" s="63">
        <v>7.8</v>
      </c>
      <c r="N56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7.3514927685950635</v>
      </c>
      <c r="O560" s="67">
        <v>8.1</v>
      </c>
      <c r="P56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7.3699909607437926</v>
      </c>
      <c r="Q560" s="69">
        <v>7.9000000000000001E-2</v>
      </c>
      <c r="R560" s="70">
        <f>(Таблица1[[#This Row],[fr]]-SUMIF('Сводный отчет'!$B$7:$B$17,Таблица1[[#This Row],[Профиль / размер]],'Сводный отчет'!$X$7:$X$17))^2</f>
        <v>4.0914256198347131E-6</v>
      </c>
    </row>
    <row r="561" spans="1:18" ht="11.25" customHeight="1" x14ac:dyDescent="0.25">
      <c r="A561" s="62" t="s">
        <v>434</v>
      </c>
      <c r="B561" s="62" t="str">
        <f>LEFT(Таблица1[[#This Row],[Номер плавки]],7)</f>
        <v>2062052</v>
      </c>
      <c r="C561" s="62" t="s">
        <v>66</v>
      </c>
      <c r="D561" s="62" t="s">
        <v>183</v>
      </c>
      <c r="E561" s="63">
        <v>533</v>
      </c>
      <c r="F561" s="64">
        <f>(Таблица1[[#This Row],[Предел текучести, Н/мм²]]-SUMIF('Сводный отчет'!$B$7:$B$17,Таблица1[[#This Row],[Профиль / размер]],'Сводный отчет'!$F$7:$F$17))^2</f>
        <v>76.960743801652526</v>
      </c>
      <c r="G561" s="63">
        <v>648</v>
      </c>
      <c r="H561" s="64">
        <f>(Таблица1[[#This Row],[Временное сопротивление, Н/мм²]]-SUMIF('Сводный отчет'!$B$7:$B$17,Таблица1[[#This Row],[Профиль / размер]],'Сводный отчет'!$I$7:$I$17))^2</f>
        <v>25.57141012396642</v>
      </c>
      <c r="I561" s="65">
        <f>Таблица1[[#This Row],[Временное сопротивление, Н/мм²]]/Таблица1[[#This Row],[Предел текучести, Н/мм²]]</f>
        <v>1.2157598499061915</v>
      </c>
      <c r="J561" s="66">
        <f>(Таблица1[[#This Row],[σв/σт]]-SUMIF('Сводный отчет'!$B$7:$B$17,Таблица1[[#This Row],[Профиль / размер]],'Сводный отчет'!$L$7:$L$17))^2</f>
        <v>1.0042016461622673E-4</v>
      </c>
      <c r="K561" s="63">
        <v>17.3</v>
      </c>
      <c r="L561" s="64">
        <f>(Таблица1[[#This Row],[Относительное удлинение, %]]-SUMIF('Сводный отчет'!$B$7:$B$17,Таблица1[[#This Row],[Профиль / размер]],'Сводный отчет'!$O$7:$O$17))^2</f>
        <v>0.72636880165290352</v>
      </c>
      <c r="M561" s="63">
        <v>8.5</v>
      </c>
      <c r="N56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4.0455836776859657</v>
      </c>
      <c r="O561" s="67">
        <v>8.8000000000000007</v>
      </c>
      <c r="P56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4.0593091425619718</v>
      </c>
      <c r="Q561" s="69">
        <v>7.2999999999999995E-2</v>
      </c>
      <c r="R561" s="70">
        <f>(Таблица1[[#This Row],[fr]]-SUMIF('Сводный отчет'!$B$7:$B$17,Таблица1[[#This Row],[Профиль / размер]],'Сводный отчет'!$X$7:$X$17))^2</f>
        <v>6.4364152892562078E-5</v>
      </c>
    </row>
    <row r="562" spans="1:18" ht="11.25" customHeight="1" x14ac:dyDescent="0.25">
      <c r="A562" s="62" t="s">
        <v>435</v>
      </c>
      <c r="B562" s="62" t="str">
        <f>LEFT(Таблица1[[#This Row],[Номер плавки]],7)</f>
        <v>2062053</v>
      </c>
      <c r="C562" s="62" t="s">
        <v>66</v>
      </c>
      <c r="D562" s="62" t="s">
        <v>183</v>
      </c>
      <c r="E562" s="63">
        <v>524</v>
      </c>
      <c r="F562" s="64">
        <f>(Таблица1[[#This Row],[Предел текучести, Н/мм²]]-SUMIF('Сводный отчет'!$B$7:$B$17,Таблица1[[#This Row],[Профиль / размер]],'Сводный отчет'!$F$7:$F$17))^2</f>
        <v>315.86983471074308</v>
      </c>
      <c r="G562" s="63">
        <v>637</v>
      </c>
      <c r="H562" s="64">
        <f>(Таблица1[[#This Row],[Временное сопротивление, Н/мм²]]-SUMIF('Сводный отчет'!$B$7:$B$17,Таблица1[[#This Row],[Профиль / размер]],'Сводный отчет'!$I$7:$I$17))^2</f>
        <v>257.82141012396528</v>
      </c>
      <c r="I562" s="65">
        <f>Таблица1[[#This Row],[Временное сопротивление, Н/мм²]]/Таблица1[[#This Row],[Предел текучести, Н/мм²]]</f>
        <v>1.2156488549618321</v>
      </c>
      <c r="J562" s="66">
        <f>(Таблица1[[#This Row],[σв/σт]]-SUMIF('Сводный отчет'!$B$7:$B$17,Таблица1[[#This Row],[Профиль / размер]],'Сводный отчет'!$L$7:$L$17))^2</f>
        <v>9.8207926880342541E-5</v>
      </c>
      <c r="K562" s="63">
        <v>17.100000000000001</v>
      </c>
      <c r="L562" s="64">
        <f>(Таблица1[[#This Row],[Относительное удлинение, %]]-SUMIF('Сводный отчет'!$B$7:$B$17,Таблица1[[#This Row],[Профиль / размер]],'Сводный отчет'!$O$7:$O$17))^2</f>
        <v>1.1072778925619955</v>
      </c>
      <c r="M562" s="63">
        <v>8.8000000000000007</v>
      </c>
      <c r="N56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2.9287654958677796</v>
      </c>
      <c r="O562" s="67">
        <v>9.1</v>
      </c>
      <c r="P56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2.9404455061983414</v>
      </c>
      <c r="Q562" s="69">
        <v>8.7999999999999995E-2</v>
      </c>
      <c r="R562" s="70">
        <f>(Таблица1[[#This Row],[fr]]-SUMIF('Сводный отчет'!$B$7:$B$17,Таблица1[[#This Row],[Профиль / размер]],'Сводный отчет'!$X$7:$X$17))^2</f>
        <v>4.8682334710743712E-5</v>
      </c>
    </row>
    <row r="563" spans="1:18" ht="11.25" customHeight="1" x14ac:dyDescent="0.25">
      <c r="A563" s="62" t="s">
        <v>435</v>
      </c>
      <c r="B563" s="62" t="str">
        <f>LEFT(Таблица1[[#This Row],[Номер плавки]],7)</f>
        <v>2062053</v>
      </c>
      <c r="C563" s="62" t="s">
        <v>66</v>
      </c>
      <c r="D563" s="62" t="s">
        <v>183</v>
      </c>
      <c r="E563" s="63">
        <v>538</v>
      </c>
      <c r="F563" s="64">
        <f>(Таблица1[[#This Row],[Предел текучести, Н/мм²]]-SUMIF('Сводный отчет'!$B$7:$B$17,Таблица1[[#This Row],[Профиль / размер]],'Сводный отчет'!$F$7:$F$17))^2</f>
        <v>14.233471074380009</v>
      </c>
      <c r="G563" s="63">
        <v>639</v>
      </c>
      <c r="H563" s="64">
        <f>(Таблица1[[#This Row],[Временное сопротивление, Н/мм²]]-SUMIF('Сводный отчет'!$B$7:$B$17,Таблица1[[#This Row],[Профиль / размер]],'Сводный отчет'!$I$7:$I$17))^2</f>
        <v>197.59413739669276</v>
      </c>
      <c r="I563" s="65">
        <f>Таблица1[[#This Row],[Временное сопротивление, Н/мм²]]/Таблица1[[#This Row],[Предел текучести, Н/мм²]]</f>
        <v>1.187732342007435</v>
      </c>
      <c r="J563" s="66">
        <f>(Таблица1[[#This Row],[σв/σт]]-SUMIF('Сводный отчет'!$B$7:$B$17,Таблица1[[#This Row],[Профиль / размер]],'Сводный отчет'!$L$7:$L$17))^2</f>
        <v>3.2423482333625026E-4</v>
      </c>
      <c r="K563" s="63">
        <v>17</v>
      </c>
      <c r="L563" s="64">
        <f>(Таблица1[[#This Row],[Относительное удлинение, %]]-SUMIF('Сводный отчет'!$B$7:$B$17,Таблица1[[#This Row],[Профиль / размер]],'Сводный отчет'!$O$7:$O$17))^2</f>
        <v>1.3277324380165454</v>
      </c>
      <c r="M563" s="63">
        <v>8.5</v>
      </c>
      <c r="N56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4.0455836776859657</v>
      </c>
      <c r="O563" s="67">
        <v>8.8000000000000007</v>
      </c>
      <c r="P56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4.0593091425619718</v>
      </c>
      <c r="Q563" s="69">
        <v>9.0999999999999998E-2</v>
      </c>
      <c r="R563" s="70">
        <f>(Таблица1[[#This Row],[fr]]-SUMIF('Сводный отчет'!$B$7:$B$17,Таблица1[[#This Row],[Профиль / размер]],'Сводный отчет'!$X$7:$X$17))^2</f>
        <v>9.9545971074380097E-5</v>
      </c>
    </row>
    <row r="564" spans="1:18" ht="11.25" customHeight="1" x14ac:dyDescent="0.25">
      <c r="A564" s="62" t="s">
        <v>435</v>
      </c>
      <c r="B564" s="62" t="str">
        <f>LEFT(Таблица1[[#This Row],[Номер плавки]],7)</f>
        <v>2062053</v>
      </c>
      <c r="C564" s="62" t="s">
        <v>66</v>
      </c>
      <c r="D564" s="62" t="s">
        <v>183</v>
      </c>
      <c r="E564" s="63">
        <v>521</v>
      </c>
      <c r="F564" s="64">
        <f>(Таблица1[[#This Row],[Предел текучести, Н/мм²]]-SUMIF('Сводный отчет'!$B$7:$B$17,Таблица1[[#This Row],[Профиль / размер]],'Сводный отчет'!$F$7:$F$17))^2</f>
        <v>431.50619834710659</v>
      </c>
      <c r="G564" s="63">
        <v>641</v>
      </c>
      <c r="H564" s="64">
        <f>(Таблица1[[#This Row],[Временное сопротивление, Н/мм²]]-SUMIF('Сводный отчет'!$B$7:$B$17,Таблица1[[#This Row],[Профиль / размер]],'Сводный отчет'!$I$7:$I$17))^2</f>
        <v>145.36686466942024</v>
      </c>
      <c r="I564" s="65">
        <f>Таблица1[[#This Row],[Временное сопротивление, Н/мм²]]/Таблица1[[#This Row],[Предел текучести, Н/мм²]]</f>
        <v>1.2303262955854126</v>
      </c>
      <c r="J564" s="66">
        <f>(Таблица1[[#This Row],[σв/σт]]-SUMIF('Сводный отчет'!$B$7:$B$17,Таблица1[[#This Row],[Профиль / размер]],'Сводный отчет'!$L$7:$L$17))^2</f>
        <v>6.0454180689535316E-4</v>
      </c>
      <c r="K564" s="63">
        <v>17.100000000000001</v>
      </c>
      <c r="L564" s="64">
        <f>(Таблица1[[#This Row],[Относительное удлинение, %]]-SUMIF('Сводный отчет'!$B$7:$B$17,Таблица1[[#This Row],[Профиль / размер]],'Сводный отчет'!$O$7:$O$17))^2</f>
        <v>1.1072778925619955</v>
      </c>
      <c r="M564" s="63">
        <v>8.8000000000000007</v>
      </c>
      <c r="N56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2.9287654958677796</v>
      </c>
      <c r="O564" s="67">
        <v>9.1</v>
      </c>
      <c r="P56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2.9404455061983414</v>
      </c>
      <c r="Q564" s="69">
        <v>8.3000000000000004E-2</v>
      </c>
      <c r="R564" s="70">
        <f>(Таблица1[[#This Row],[fr]]-SUMIF('Сводный отчет'!$B$7:$B$17,Таблица1[[#This Row],[Профиль / размер]],'Сводный отчет'!$X$7:$X$17))^2</f>
        <v>3.9096074380165408E-6</v>
      </c>
    </row>
    <row r="565" spans="1:18" ht="11.25" customHeight="1" x14ac:dyDescent="0.25">
      <c r="A565" s="62" t="s">
        <v>435</v>
      </c>
      <c r="B565" s="62" t="str">
        <f>LEFT(Таблица1[[#This Row],[Номер плавки]],7)</f>
        <v>2062053</v>
      </c>
      <c r="C565" s="62" t="s">
        <v>66</v>
      </c>
      <c r="D565" s="62" t="s">
        <v>183</v>
      </c>
      <c r="E565" s="63">
        <v>521</v>
      </c>
      <c r="F565" s="64">
        <f>(Таблица1[[#This Row],[Предел текучести, Н/мм²]]-SUMIF('Сводный отчет'!$B$7:$B$17,Таблица1[[#This Row],[Профиль / размер]],'Сводный отчет'!$F$7:$F$17))^2</f>
        <v>431.50619834710659</v>
      </c>
      <c r="G565" s="63">
        <v>642</v>
      </c>
      <c r="H565" s="64">
        <f>(Таблица1[[#This Row],[Временное сопротивление, Н/мм²]]-SUMIF('Сводный отчет'!$B$7:$B$17,Таблица1[[#This Row],[Профиль / размер]],'Сводный отчет'!$I$7:$I$17))^2</f>
        <v>122.25322830578398</v>
      </c>
      <c r="I565" s="65">
        <f>Таблица1[[#This Row],[Временное сопротивление, Н/мм²]]/Таблица1[[#This Row],[Предел текучести, Н/мм²]]</f>
        <v>1.2322456813819578</v>
      </c>
      <c r="J565" s="66">
        <f>(Таблица1[[#This Row],[σв/σт]]-SUMIF('Сводный отчет'!$B$7:$B$17,Таблица1[[#This Row],[Профиль / размер]],'Сводный отчет'!$L$7:$L$17))^2</f>
        <v>7.0261138381380139E-4</v>
      </c>
      <c r="K565" s="63">
        <v>17.100000000000001</v>
      </c>
      <c r="L565" s="64">
        <f>(Таблица1[[#This Row],[Относительное удлинение, %]]-SUMIF('Сводный отчет'!$B$7:$B$17,Таблица1[[#This Row],[Профиль / размер]],'Сводный отчет'!$O$7:$O$17))^2</f>
        <v>1.1072778925619955</v>
      </c>
      <c r="M565" s="63">
        <v>9.1</v>
      </c>
      <c r="N56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1.9919473140495987</v>
      </c>
      <c r="O565" s="67">
        <v>9.4</v>
      </c>
      <c r="P56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2.0015818698347041</v>
      </c>
      <c r="Q565" s="69">
        <v>7.0000000000000007E-2</v>
      </c>
      <c r="R565" s="70">
        <f>(Таблица1[[#This Row],[fr]]-SUMIF('Сводный отчет'!$B$7:$B$17,Таблица1[[#This Row],[Профиль / размер]],'Сводный отчет'!$X$7:$X$17))^2</f>
        <v>1.2150051652892551E-4</v>
      </c>
    </row>
    <row r="566" spans="1:18" ht="11.25" customHeight="1" x14ac:dyDescent="0.25">
      <c r="A566" s="62" t="s">
        <v>436</v>
      </c>
      <c r="B566" s="62" t="str">
        <f>LEFT(Таблица1[[#This Row],[Номер плавки]],7)</f>
        <v>2062054</v>
      </c>
      <c r="C566" s="62" t="s">
        <v>66</v>
      </c>
      <c r="D566" s="62" t="s">
        <v>183</v>
      </c>
      <c r="E566" s="63">
        <v>523</v>
      </c>
      <c r="F566" s="64">
        <f>(Таблица1[[#This Row],[Предел текучести, Н/мм²]]-SUMIF('Сводный отчет'!$B$7:$B$17,Таблица1[[#This Row],[Профиль / размер]],'Сводный отчет'!$F$7:$F$17))^2</f>
        <v>352.41528925619758</v>
      </c>
      <c r="G566" s="63">
        <v>638</v>
      </c>
      <c r="H566" s="64">
        <f>(Таблица1[[#This Row],[Временное сопротивление, Н/мм²]]-SUMIF('Сводный отчет'!$B$7:$B$17,Таблица1[[#This Row],[Профиль / размер]],'Сводный отчет'!$I$7:$I$17))^2</f>
        <v>226.70777376032902</v>
      </c>
      <c r="I566" s="65">
        <f>Таблица1[[#This Row],[Временное сопротивление, Н/мм²]]/Таблица1[[#This Row],[Предел текучести, Н/мм²]]</f>
        <v>1.219885277246654</v>
      </c>
      <c r="J566" s="66">
        <f>(Таблица1[[#This Row],[σв/σт]]-SUMIF('Сводный отчет'!$B$7:$B$17,Таблица1[[#This Row],[Профиль / размер]],'Сводный отчет'!$L$7:$L$17))^2</f>
        <v>2.0012101633395653E-4</v>
      </c>
      <c r="K566" s="63">
        <v>17.2</v>
      </c>
      <c r="L566" s="64">
        <f>(Таблица1[[#This Row],[Относительное удлинение, %]]-SUMIF('Сводный отчет'!$B$7:$B$17,Таблица1[[#This Row],[Профиль / размер]],'Сводный отчет'!$O$7:$O$17))^2</f>
        <v>0.90682334710745305</v>
      </c>
      <c r="M566" s="63">
        <v>9.5</v>
      </c>
      <c r="N56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1.0228564049586855</v>
      </c>
      <c r="O566" s="67">
        <v>9.8000000000000007</v>
      </c>
      <c r="P56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1.0297636880165233</v>
      </c>
      <c r="Q566" s="69">
        <v>7.1999999999999995E-2</v>
      </c>
      <c r="R566" s="70">
        <f>(Таблица1[[#This Row],[fr]]-SUMIF('Сводный отчет'!$B$7:$B$17,Таблица1[[#This Row],[Профиль / размер]],'Сводный отчет'!$X$7:$X$17))^2</f>
        <v>8.1409607438016654E-5</v>
      </c>
    </row>
    <row r="567" spans="1:18" ht="11.25" customHeight="1" x14ac:dyDescent="0.25">
      <c r="A567" s="62" t="s">
        <v>437</v>
      </c>
      <c r="B567" s="62" t="str">
        <f>LEFT(Таблица1[[#This Row],[Номер плавки]],7)</f>
        <v>2050508</v>
      </c>
      <c r="C567" s="62" t="s">
        <v>66</v>
      </c>
      <c r="D567" s="62" t="s">
        <v>90</v>
      </c>
      <c r="E567" s="63">
        <v>533</v>
      </c>
      <c r="F567" s="64">
        <f>(Таблица1[[#This Row],[Предел текучести, Н/мм²]]-SUMIF('Сводный отчет'!$B$7:$B$17,Таблица1[[#This Row],[Профиль / размер]],'Сводный отчет'!$F$7:$F$17))^2</f>
        <v>10.463554409398174</v>
      </c>
      <c r="G567" s="63">
        <v>640</v>
      </c>
      <c r="H567" s="64">
        <f>(Таблица1[[#This Row],[Временное сопротивление, Н/мм²]]-SUMIF('Сводный отчет'!$B$7:$B$17,Таблица1[[#This Row],[Профиль / размер]],'Сводный отчет'!$I$7:$I$17))^2</f>
        <v>88.695717340033298</v>
      </c>
      <c r="I567" s="65">
        <f>Таблица1[[#This Row],[Временное сопротивление, Н/мм²]]/Таблица1[[#This Row],[Предел текучести, Н/мм²]]</f>
        <v>1.2007504690431521</v>
      </c>
      <c r="J567" s="66">
        <f>(Таблица1[[#This Row],[σв/σт]]-SUMIF('Сводный отчет'!$B$7:$B$17,Таблица1[[#This Row],[Профиль / размер]],'Сводный отчет'!$L$7:$L$17))^2</f>
        <v>1.0730191918303488E-4</v>
      </c>
      <c r="K567" s="63">
        <v>17.899999999999999</v>
      </c>
      <c r="L567" s="64">
        <f>(Таблица1[[#This Row],[Относительное удлинение, %]]-SUMIF('Сводный отчет'!$B$7:$B$17,Таблица1[[#This Row],[Профиль / размер]],'Сводный отчет'!$O$7:$O$17))^2</f>
        <v>0.49164457008092138</v>
      </c>
      <c r="M567" s="63">
        <v>8.1</v>
      </c>
      <c r="N56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5.2458203288588923</v>
      </c>
      <c r="O567" s="67">
        <v>8.4</v>
      </c>
      <c r="P56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5.2770501884546892</v>
      </c>
      <c r="Q567" s="69">
        <v>9.0999999999999998E-2</v>
      </c>
      <c r="R567" s="70">
        <f>(Таблица1[[#This Row],[fr]]-SUMIF('Сводный отчет'!$B$7:$B$17,Таблица1[[#This Row],[Профиль / размер]],'Сводный отчет'!$X$7:$X$17))^2</f>
        <v>5.6708677731490293E-5</v>
      </c>
    </row>
    <row r="568" spans="1:18" ht="11.25" customHeight="1" x14ac:dyDescent="0.25">
      <c r="A568" s="62" t="s">
        <v>437</v>
      </c>
      <c r="B568" s="62" t="str">
        <f>LEFT(Таблица1[[#This Row],[Номер плавки]],7)</f>
        <v>2050508</v>
      </c>
      <c r="C568" s="62" t="s">
        <v>66</v>
      </c>
      <c r="D568" s="62" t="s">
        <v>90</v>
      </c>
      <c r="E568" s="63">
        <v>527</v>
      </c>
      <c r="F568" s="64">
        <f>(Таблица1[[#This Row],[Предел текучести, Н/мм²]]-SUMIF('Сводный отчет'!$B$7:$B$17,Таблица1[[#This Row],[Профиль / размер]],'Сводный отчет'!$F$7:$F$17))^2</f>
        <v>85.280455817848292</v>
      </c>
      <c r="G568" s="63">
        <v>633</v>
      </c>
      <c r="H568" s="64">
        <f>(Таблица1[[#This Row],[Временное сопротивление, Н/мм²]]-SUMIF('Сводный отчет'!$B$7:$B$17,Таблица1[[#This Row],[Профиль / размер]],'Сводный отчет'!$I$7:$I$17))^2</f>
        <v>269.54548259824878</v>
      </c>
      <c r="I568" s="65">
        <f>Таблица1[[#This Row],[Временное сопротивление, Н/мм²]]/Таблица1[[#This Row],[Предел текучести, Н/мм²]]</f>
        <v>1.2011385199240987</v>
      </c>
      <c r="J568" s="66">
        <f>(Таблица1[[#This Row],[σв/σт]]-SUMIF('Сводный отчет'!$B$7:$B$17,Таблица1[[#This Row],[Профиль / размер]],'Сводный отчет'!$L$7:$L$17))^2</f>
        <v>9.9413125313521731E-5</v>
      </c>
      <c r="K568" s="63">
        <v>19.100000000000001</v>
      </c>
      <c r="L568" s="64">
        <f>(Таблица1[[#This Row],[Относительное удлинение, %]]-SUMIF('Сводный отчет'!$B$7:$B$17,Таблица1[[#This Row],[Профиль / размер]],'Сводный отчет'!$O$7:$O$17))^2</f>
        <v>0.24882766867242362</v>
      </c>
      <c r="M568" s="63">
        <v>8.5</v>
      </c>
      <c r="N56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3.5735198593753266</v>
      </c>
      <c r="O568" s="67">
        <v>8.8000000000000007</v>
      </c>
      <c r="P56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3.5993037095814455</v>
      </c>
      <c r="Q568" s="69">
        <v>9.9000000000000005E-2</v>
      </c>
      <c r="R568" s="70">
        <f>(Таблица1[[#This Row],[fr]]-SUMIF('Сводный отчет'!$B$7:$B$17,Таблица1[[#This Row],[Профиль / размер]],'Сводный отчет'!$X$7:$X$17))^2</f>
        <v>2.4119694064228824E-4</v>
      </c>
    </row>
    <row r="569" spans="1:18" ht="11.25" customHeight="1" x14ac:dyDescent="0.25">
      <c r="A569" s="62" t="s">
        <v>437</v>
      </c>
      <c r="B569" s="62" t="str">
        <f>LEFT(Таблица1[[#This Row],[Номер плавки]],7)</f>
        <v>2050508</v>
      </c>
      <c r="C569" s="62" t="s">
        <v>66</v>
      </c>
      <c r="D569" s="62" t="s">
        <v>90</v>
      </c>
      <c r="E569" s="63">
        <v>535</v>
      </c>
      <c r="F569" s="64">
        <f>(Таблица1[[#This Row],[Предел текучести, Н/мм²]]-SUMIF('Сводный отчет'!$B$7:$B$17,Таблица1[[#This Row],[Профиль / размер]],'Сводный отчет'!$F$7:$F$17))^2</f>
        <v>1.5245872732481334</v>
      </c>
      <c r="G569" s="63">
        <v>641</v>
      </c>
      <c r="H569" s="64">
        <f>(Таблица1[[#This Row],[Временное сопротивление, Н/мм²]]-SUMIF('Сводный отчет'!$B$7:$B$17,Таблица1[[#This Row],[Профиль / размер]],'Сводный отчет'!$I$7:$I$17))^2</f>
        <v>70.860036588859657</v>
      </c>
      <c r="I569" s="65">
        <f>Таблица1[[#This Row],[Временное сопротивление, Н/мм²]]/Таблица1[[#This Row],[Предел текучести, Н/мм²]]</f>
        <v>1.1981308411214953</v>
      </c>
      <c r="J569" s="66">
        <f>(Таблица1[[#This Row],[σв/σт]]-SUMIF('Сводный отчет'!$B$7:$B$17,Таблица1[[#This Row],[Профиль / размер]],'Сводный отчет'!$L$7:$L$17))^2</f>
        <v>1.68436060349444E-4</v>
      </c>
      <c r="K569" s="63">
        <v>17.8</v>
      </c>
      <c r="L569" s="64">
        <f>(Таблица1[[#This Row],[Относительное удлинение, %]]-SUMIF('Сводный отчет'!$B$7:$B$17,Таблица1[[#This Row],[Профиль / размер]],'Сводный отчет'!$O$7:$O$17))^2</f>
        <v>0.64187931186495972</v>
      </c>
      <c r="M569" s="63">
        <v>9.1999999999999993</v>
      </c>
      <c r="N56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1.4169940377790908</v>
      </c>
      <c r="O569" s="67">
        <v>9.5</v>
      </c>
      <c r="P56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1.4332473715532732</v>
      </c>
      <c r="Q569" s="69">
        <v>0.09</v>
      </c>
      <c r="R569" s="70">
        <f>(Таблица1[[#This Row],[fr]]-SUMIF('Сводный отчет'!$B$7:$B$17,Таблица1[[#This Row],[Профиль / размер]],'Сводный отчет'!$X$7:$X$17))^2</f>
        <v>4.2647644867640569E-5</v>
      </c>
    </row>
    <row r="570" spans="1:18" ht="11.25" customHeight="1" x14ac:dyDescent="0.25">
      <c r="A570" s="62" t="s">
        <v>438</v>
      </c>
      <c r="B570" s="62" t="str">
        <f>LEFT(Таблица1[[#This Row],[Номер плавки]],7)</f>
        <v>2050509</v>
      </c>
      <c r="C570" s="62" t="s">
        <v>66</v>
      </c>
      <c r="D570" s="62" t="s">
        <v>90</v>
      </c>
      <c r="E570" s="63">
        <v>530</v>
      </c>
      <c r="F570" s="64">
        <f>(Таблица1[[#This Row],[Предел текучести, Н/мм²]]-SUMIF('Сводный отчет'!$B$7:$B$17,Таблица1[[#This Row],[Профиль / размер]],'Сводный отчет'!$F$7:$F$17))^2</f>
        <v>38.872005113623231</v>
      </c>
      <c r="G570" s="63">
        <v>638</v>
      </c>
      <c r="H570" s="64">
        <f>(Таблица1[[#This Row],[Временное сопротивление, Н/мм²]]-SUMIF('Сводный отчет'!$B$7:$B$17,Таблица1[[#This Row],[Профиль / размер]],'Сводный отчет'!$I$7:$I$17))^2</f>
        <v>130.36707884238058</v>
      </c>
      <c r="I570" s="65">
        <f>Таблица1[[#This Row],[Временное сопротивление, Н/мм²]]/Таблица1[[#This Row],[Предел текучести, Н/мм²]]</f>
        <v>1.2037735849056603</v>
      </c>
      <c r="J570" s="66">
        <f>(Таблица1[[#This Row],[σв/σт]]-SUMIF('Сводный отчет'!$B$7:$B$17,Таблица1[[#This Row],[Профиль / размер]],'Сводный отчет'!$L$7:$L$17))^2</f>
        <v>5.3810265994594733E-5</v>
      </c>
      <c r="K570" s="63">
        <v>17.399999999999999</v>
      </c>
      <c r="L570" s="64">
        <f>(Таблица1[[#This Row],[Относительное удлинение, %]]-SUMIF('Сводный отчет'!$B$7:$B$17,Таблица1[[#This Row],[Профиль / размер]],'Сводный отчет'!$O$7:$O$17))^2</f>
        <v>1.4428182790011299</v>
      </c>
      <c r="M570" s="63">
        <v>8.4</v>
      </c>
      <c r="N57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3.9615949767462162</v>
      </c>
      <c r="O570" s="67">
        <v>8.6999999999999993</v>
      </c>
      <c r="P57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3.9887403292997616</v>
      </c>
      <c r="Q570" s="69">
        <v>0.08</v>
      </c>
      <c r="R570" s="70">
        <f>(Таблица1[[#This Row],[fr]]-SUMIF('Сводный отчет'!$B$7:$B$17,Таблица1[[#This Row],[Профиль / размер]],'Сводный отчет'!$X$7:$X$17))^2</f>
        <v>1.2037316229143389E-5</v>
      </c>
    </row>
    <row r="571" spans="1:18" ht="11.25" customHeight="1" x14ac:dyDescent="0.25">
      <c r="A571" s="62" t="s">
        <v>438</v>
      </c>
      <c r="B571" s="62" t="str">
        <f>LEFT(Таблица1[[#This Row],[Номер плавки]],7)</f>
        <v>2050509</v>
      </c>
      <c r="C571" s="62" t="s">
        <v>66</v>
      </c>
      <c r="D571" s="62" t="s">
        <v>90</v>
      </c>
      <c r="E571" s="63">
        <v>537</v>
      </c>
      <c r="F571" s="64">
        <f>(Таблица1[[#This Row],[Предел текучести, Н/мм²]]-SUMIF('Сводный отчет'!$B$7:$B$17,Таблица1[[#This Row],[Профиль / размер]],'Сводный отчет'!$F$7:$F$17))^2</f>
        <v>0.5856201370980928</v>
      </c>
      <c r="G571" s="63">
        <v>642</v>
      </c>
      <c r="H571" s="64">
        <f>(Таблица1[[#This Row],[Временное сопротивление, Н/мм²]]-SUMIF('Сводный отчет'!$B$7:$B$17,Таблица1[[#This Row],[Профиль / размер]],'Сводный отчет'!$I$7:$I$17))^2</f>
        <v>55.024355837686016</v>
      </c>
      <c r="I571" s="65">
        <f>Таблица1[[#This Row],[Временное сопротивление, Н/мм²]]/Таблица1[[#This Row],[Предел текучести, Н/мм²]]</f>
        <v>1.1955307262569832</v>
      </c>
      <c r="J571" s="66">
        <f>(Таблица1[[#This Row],[σв/σт]]-SUMIF('Сводный отчет'!$B$7:$B$17,Таблица1[[#This Row],[Профиль / размер]],'Сводный отчет'!$L$7:$L$17))^2</f>
        <v>2.4268675696990086E-4</v>
      </c>
      <c r="K571" s="63">
        <v>19.3</v>
      </c>
      <c r="L571" s="64">
        <f>(Таблица1[[#This Row],[Относительное удлинение, %]]-SUMIF('Сводный отчет'!$B$7:$B$17,Таблица1[[#This Row],[Профиль / размер]],'Сводный отчет'!$O$7:$O$17))^2</f>
        <v>0.48835818510434031</v>
      </c>
      <c r="M571" s="63">
        <v>9.5</v>
      </c>
      <c r="N57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0.79276868566641578</v>
      </c>
      <c r="O571" s="67">
        <v>9.8000000000000007</v>
      </c>
      <c r="P57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0.80493751239833988</v>
      </c>
      <c r="Q571" s="69">
        <v>8.3000000000000004E-2</v>
      </c>
      <c r="R571" s="70">
        <f>(Таблица1[[#This Row],[fr]]-SUMIF('Сводный отчет'!$B$7:$B$17,Таблица1[[#This Row],[Профиль / размер]],'Сводный отчет'!$X$7:$X$17))^2</f>
        <v>2.2041482069256015E-7</v>
      </c>
    </row>
    <row r="572" spans="1:18" ht="11.25" customHeight="1" x14ac:dyDescent="0.25">
      <c r="A572" s="62" t="s">
        <v>438</v>
      </c>
      <c r="B572" s="62" t="str">
        <f>LEFT(Таблица1[[#This Row],[Номер плавки]],7)</f>
        <v>2050509</v>
      </c>
      <c r="C572" s="62" t="s">
        <v>66</v>
      </c>
      <c r="D572" s="62" t="s">
        <v>90</v>
      </c>
      <c r="E572" s="63">
        <v>534</v>
      </c>
      <c r="F572" s="64">
        <f>(Таблица1[[#This Row],[Предел текучести, Н/мм²]]-SUMIF('Сводный отчет'!$B$7:$B$17,Таблица1[[#This Row],[Профиль / размер]],'Сводный отчет'!$F$7:$F$17))^2</f>
        <v>4.9940708413231532</v>
      </c>
      <c r="G572" s="63">
        <v>638</v>
      </c>
      <c r="H572" s="64">
        <f>(Таблица1[[#This Row],[Временное сопротивление, Н/мм²]]-SUMIF('Сводный отчет'!$B$7:$B$17,Таблица1[[#This Row],[Профиль / размер]],'Сводный отчет'!$I$7:$I$17))^2</f>
        <v>130.36707884238058</v>
      </c>
      <c r="I572" s="65">
        <f>Таблица1[[#This Row],[Временное сопротивление, Н/мм²]]/Таблица1[[#This Row],[Предел текучести, Н/мм²]]</f>
        <v>1.1947565543071161</v>
      </c>
      <c r="J572" s="66">
        <f>(Таблица1[[#This Row],[σв/σт]]-SUMIF('Сводный отчет'!$B$7:$B$17,Таблица1[[#This Row],[Профиль / размер]],'Сводный отчет'!$L$7:$L$17))^2</f>
        <v>2.6740683024184314E-4</v>
      </c>
      <c r="K572" s="63">
        <v>19.3</v>
      </c>
      <c r="L572" s="64">
        <f>(Таблица1[[#This Row],[Относительное удлинение, %]]-SUMIF('Сводный отчет'!$B$7:$B$17,Таблица1[[#This Row],[Профиль / размер]],'Сводный отчет'!$O$7:$O$17))^2</f>
        <v>0.48835818510434031</v>
      </c>
      <c r="M572" s="63">
        <v>8.5</v>
      </c>
      <c r="N57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3.5735198593753266</v>
      </c>
      <c r="O572" s="67">
        <v>8.8000000000000007</v>
      </c>
      <c r="P57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3.5993037095814455</v>
      </c>
      <c r="Q572" s="69">
        <v>7.2999999999999995E-2</v>
      </c>
      <c r="R572" s="70">
        <f>(Таблица1[[#This Row],[fr]]-SUMIF('Сводный отчет'!$B$7:$B$17,Таблица1[[#This Row],[Профиль / размер]],'Сводный отчет'!$X$7:$X$17))^2</f>
        <v>1.0961008618219546E-4</v>
      </c>
    </row>
    <row r="573" spans="1:18" ht="11.25" customHeight="1" x14ac:dyDescent="0.25">
      <c r="A573" s="62" t="s">
        <v>439</v>
      </c>
      <c r="B573" s="62" t="str">
        <f>LEFT(Таблица1[[#This Row],[Номер плавки]],7)</f>
        <v>2050510</v>
      </c>
      <c r="C573" s="62" t="s">
        <v>66</v>
      </c>
      <c r="D573" s="62" t="s">
        <v>90</v>
      </c>
      <c r="E573" s="63">
        <v>534</v>
      </c>
      <c r="F573" s="64">
        <f>(Таблица1[[#This Row],[Предел текучести, Н/мм²]]-SUMIF('Сводный отчет'!$B$7:$B$17,Таблица1[[#This Row],[Профиль / размер]],'Сводный отчет'!$F$7:$F$17))^2</f>
        <v>4.9940708413231532</v>
      </c>
      <c r="G573" s="63">
        <v>620</v>
      </c>
      <c r="H573" s="64">
        <f>(Таблица1[[#This Row],[Временное сопротивление, Н/мм²]]-SUMIF('Сводный отчет'!$B$7:$B$17,Таблица1[[#This Row],[Профиль / размер]],'Сводный отчет'!$I$7:$I$17))^2</f>
        <v>865.40933236350611</v>
      </c>
      <c r="I573" s="65">
        <f>Таблица1[[#This Row],[Временное сопротивление, Н/мм²]]/Таблица1[[#This Row],[Предел текучести, Н/мм²]]</f>
        <v>1.1610486891385767</v>
      </c>
      <c r="J573" s="66">
        <f>(Таблица1[[#This Row],[σв/σт]]-SUMIF('Сводный отчет'!$B$7:$B$17,Таблица1[[#This Row],[Профиль / размер]],'Сводный отчет'!$L$7:$L$17))^2</f>
        <v>2.5060480406278967E-3</v>
      </c>
      <c r="K573" s="63">
        <v>17.2</v>
      </c>
      <c r="L573" s="64">
        <f>(Таблица1[[#This Row],[Относительное удлинение, %]]-SUMIF('Сводный отчет'!$B$7:$B$17,Таблица1[[#This Row],[Профиль / размер]],'Сводный отчет'!$O$7:$O$17))^2</f>
        <v>1.9632877625692113</v>
      </c>
      <c r="M573" s="63">
        <v>11.4</v>
      </c>
      <c r="N57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1.019341455619486</v>
      </c>
      <c r="O573" s="67">
        <v>11.7</v>
      </c>
      <c r="P57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1.0056417377504365</v>
      </c>
      <c r="Q573" s="69">
        <v>0.09</v>
      </c>
      <c r="R573" s="70">
        <f>(Таблица1[[#This Row],[fr]]-SUMIF('Сводный отчет'!$B$7:$B$17,Таблица1[[#This Row],[Профиль / размер]],'Сводный отчет'!$X$7:$X$17))^2</f>
        <v>4.2647644867640569E-5</v>
      </c>
    </row>
    <row r="574" spans="1:18" ht="11.25" customHeight="1" x14ac:dyDescent="0.25">
      <c r="A574" s="62" t="s">
        <v>439</v>
      </c>
      <c r="B574" s="62" t="str">
        <f>LEFT(Таблица1[[#This Row],[Номер плавки]],7)</f>
        <v>2050510</v>
      </c>
      <c r="C574" s="62" t="s">
        <v>66</v>
      </c>
      <c r="D574" s="62" t="s">
        <v>90</v>
      </c>
      <c r="E574" s="63">
        <v>531</v>
      </c>
      <c r="F574" s="64">
        <f>(Таблица1[[#This Row],[Предел текучести, Н/мм²]]-SUMIF('Сводный отчет'!$B$7:$B$17,Таблица1[[#This Row],[Профиль / размер]],'Сводный отчет'!$F$7:$F$17))^2</f>
        <v>27.402521545548215</v>
      </c>
      <c r="G574" s="63">
        <v>620</v>
      </c>
      <c r="H574" s="64">
        <f>(Таблица1[[#This Row],[Временное сопротивление, Н/мм²]]-SUMIF('Сводный отчет'!$B$7:$B$17,Таблица1[[#This Row],[Профиль / размер]],'Сводный отчет'!$I$7:$I$17))^2</f>
        <v>865.40933236350611</v>
      </c>
      <c r="I574" s="65">
        <f>Таблица1[[#This Row],[Временное сопротивление, Н/мм²]]/Таблица1[[#This Row],[Предел текучести, Н/мм²]]</f>
        <v>1.167608286252354</v>
      </c>
      <c r="J574" s="66">
        <f>(Таблица1[[#This Row],[σв/σт]]-SUMIF('Сводный отчет'!$B$7:$B$17,Таблица1[[#This Row],[Профиль / размер]],'Сводный отчет'!$L$7:$L$17))^2</f>
        <v>1.8923236686530338E-3</v>
      </c>
      <c r="K574" s="63">
        <v>16.899999999999999</v>
      </c>
      <c r="L574" s="64">
        <f>(Таблица1[[#This Row],[Относительное удлинение, %]]-SUMIF('Сводный отчет'!$B$7:$B$17,Таблица1[[#This Row],[Профиль / размер]],'Сводный отчет'!$O$7:$O$17))^2</f>
        <v>2.8939919879213387</v>
      </c>
      <c r="M574" s="63">
        <v>9.6</v>
      </c>
      <c r="N57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0.62469356829552536</v>
      </c>
      <c r="O574" s="67">
        <v>9.9</v>
      </c>
      <c r="P57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0.63550089268002985</v>
      </c>
      <c r="Q574" s="69">
        <v>0.1</v>
      </c>
      <c r="R574" s="70">
        <f>(Таблица1[[#This Row],[fr]]-SUMIF('Сводный отчет'!$B$7:$B$17,Таблица1[[#This Row],[Профиль / размер]],'Сводный отчет'!$X$7:$X$17))^2</f>
        <v>2.7325797350613801E-4</v>
      </c>
    </row>
    <row r="575" spans="1:18" ht="11.25" customHeight="1" x14ac:dyDescent="0.25">
      <c r="A575" s="62" t="s">
        <v>440</v>
      </c>
      <c r="B575" s="62" t="str">
        <f>LEFT(Таблица1[[#This Row],[Номер плавки]],7)</f>
        <v>2072047</v>
      </c>
      <c r="C575" s="62" t="s">
        <v>66</v>
      </c>
      <c r="D575" s="62" t="s">
        <v>90</v>
      </c>
      <c r="E575" s="63">
        <v>520</v>
      </c>
      <c r="F575" s="64">
        <f>(Таблица1[[#This Row],[Предел текучести, Н/мм²]]-SUMIF('Сводный отчет'!$B$7:$B$17,Таблица1[[#This Row],[Профиль / размер]],'Сводный отчет'!$F$7:$F$17))^2</f>
        <v>263.56684079437343</v>
      </c>
      <c r="G575" s="63">
        <v>624</v>
      </c>
      <c r="H575" s="64">
        <f>(Таблица1[[#This Row],[Временное сопротивление, Н/мм²]]-SUMIF('Сводный отчет'!$B$7:$B$17,Таблица1[[#This Row],[Профиль / размер]],'Сводный отчет'!$I$7:$I$17))^2</f>
        <v>646.06660935881155</v>
      </c>
      <c r="I575" s="65">
        <f>Таблица1[[#This Row],[Временное сопротивление, Н/мм²]]/Таблица1[[#This Row],[Предел текучести, Н/мм²]]</f>
        <v>1.2</v>
      </c>
      <c r="J575" s="66">
        <f>(Таблица1[[#This Row],[σв/σт]]-SUMIF('Сводный отчет'!$B$7:$B$17,Таблица1[[#This Row],[Профиль / размер]],'Сводный отчет'!$L$7:$L$17))^2</f>
        <v>1.234128362391935E-4</v>
      </c>
      <c r="K575" s="63">
        <v>17.600000000000001</v>
      </c>
      <c r="L575" s="64">
        <f>(Таблица1[[#This Row],[Относительное удлинение, %]]-SUMIF('Сводный отчет'!$B$7:$B$17,Таблица1[[#This Row],[Профиль / размер]],'Сводный отчет'!$O$7:$O$17))^2</f>
        <v>1.0023487954330408</v>
      </c>
      <c r="M575" s="63">
        <v>8.1999999999999993</v>
      </c>
      <c r="N57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4.797745211488003</v>
      </c>
      <c r="O575" s="67">
        <v>8.5</v>
      </c>
      <c r="P57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4.8276135687363801</v>
      </c>
      <c r="Q575" s="69">
        <v>9.4E-2</v>
      </c>
      <c r="R575" s="70">
        <f>(Таблица1[[#This Row],[fr]]-SUMIF('Сводный отчет'!$B$7:$B$17,Таблица1[[#This Row],[Профиль / размер]],'Сводный отчет'!$X$7:$X$17))^2</f>
        <v>1.108917763230395E-4</v>
      </c>
    </row>
    <row r="576" spans="1:18" ht="11.25" customHeight="1" x14ac:dyDescent="0.25">
      <c r="A576" s="62" t="s">
        <v>440</v>
      </c>
      <c r="B576" s="62" t="str">
        <f>LEFT(Таблица1[[#This Row],[Номер плавки]],7)</f>
        <v>2072047</v>
      </c>
      <c r="C576" s="62" t="s">
        <v>66</v>
      </c>
      <c r="D576" s="62" t="s">
        <v>90</v>
      </c>
      <c r="E576" s="63">
        <v>523</v>
      </c>
      <c r="F576" s="64">
        <f>(Таблица1[[#This Row],[Предел текучести, Н/мм²]]-SUMIF('Сводный отчет'!$B$7:$B$17,Таблица1[[#This Row],[Профиль / размер]],'Сводный отчет'!$F$7:$F$17))^2</f>
        <v>175.15839009014837</v>
      </c>
      <c r="G576" s="63">
        <v>626</v>
      </c>
      <c r="H576" s="64">
        <f>(Таблица1[[#This Row],[Временное сопротивление, Н/мм²]]-SUMIF('Сводный отчет'!$B$7:$B$17,Таблица1[[#This Row],[Профиль / размер]],'Сводный отчет'!$I$7:$I$17))^2</f>
        <v>548.39524785646427</v>
      </c>
      <c r="I576" s="65">
        <f>Таблица1[[#This Row],[Временное сопротивление, Н/мм²]]/Таблица1[[#This Row],[Предел текучести, Н/мм²]]</f>
        <v>1.1969407265774379</v>
      </c>
      <c r="J576" s="66">
        <f>(Таблица1[[#This Row],[σв/σт]]-SUMIF('Сводный отчет'!$B$7:$B$17,Таблица1[[#This Row],[Профиль / размер]],'Сводный отчет'!$L$7:$L$17))^2</f>
        <v>2.007437408450536E-4</v>
      </c>
      <c r="K576" s="63">
        <v>18.600000000000001</v>
      </c>
      <c r="L576" s="64">
        <f>(Таблица1[[#This Row],[Относительное удлинение, %]]-SUMIF('Сводный отчет'!$B$7:$B$17,Таблица1[[#This Row],[Профиль / размер]],'Сводный отчет'!$O$7:$O$17))^2</f>
        <v>1.3775926293705252E-6</v>
      </c>
      <c r="M576" s="63">
        <v>8.8000000000000007</v>
      </c>
      <c r="N57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2.5292945072626511</v>
      </c>
      <c r="O576" s="67">
        <v>9.1</v>
      </c>
      <c r="P57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2.5509938504265173</v>
      </c>
      <c r="Q576" s="69">
        <v>0.09</v>
      </c>
      <c r="R576" s="70">
        <f>(Таблица1[[#This Row],[fr]]-SUMIF('Сводный отчет'!$B$7:$B$17,Таблица1[[#This Row],[Профиль / размер]],'Сводный отчет'!$X$7:$X$17))^2</f>
        <v>4.2647644867640569E-5</v>
      </c>
    </row>
    <row r="577" spans="1:18" ht="11.25" customHeight="1" x14ac:dyDescent="0.25">
      <c r="A577" s="62" t="s">
        <v>441</v>
      </c>
      <c r="B577" s="62" t="str">
        <f>LEFT(Таблица1[[#This Row],[Номер плавки]],7)</f>
        <v>2071575</v>
      </c>
      <c r="C577" s="62" t="s">
        <v>66</v>
      </c>
      <c r="D577" s="62" t="s">
        <v>82</v>
      </c>
      <c r="E577" s="63">
        <v>555</v>
      </c>
      <c r="F577" s="64">
        <f>(Таблица1[[#This Row],[Предел текучести, Н/мм²]]-SUMIF('Сводный отчет'!$B$7:$B$17,Таблица1[[#This Row],[Профиль / размер]],'Сводный отчет'!$F$7:$F$17))^2</f>
        <v>59.510204081631905</v>
      </c>
      <c r="G577" s="63">
        <v>651</v>
      </c>
      <c r="H577" s="64">
        <f>(Таблица1[[#This Row],[Временное сопротивление, Н/мм²]]-SUMIF('Сводный отчет'!$B$7:$B$17,Таблица1[[#This Row],[Профиль / размер]],'Сводный отчет'!$I$7:$I$17))^2</f>
        <v>9.8263057059560879</v>
      </c>
      <c r="I577" s="65">
        <f>Таблица1[[#This Row],[Временное сопротивление, Н/мм²]]/Таблица1[[#This Row],[Предел текучести, Н/мм²]]</f>
        <v>1.172972972972973</v>
      </c>
      <c r="J577" s="66">
        <f>(Таблица1[[#This Row],[σв/σт]]-SUMIF('Сводный отчет'!$B$7:$B$17,Таблица1[[#This Row],[Профиль / размер]],'Сводный отчет'!$L$7:$L$17))^2</f>
        <v>1.2492698914324713E-4</v>
      </c>
      <c r="K577" s="63">
        <v>17.3</v>
      </c>
      <c r="L577" s="64">
        <f>(Таблица1[[#This Row],[Относительное удлинение, %]]-SUMIF('Сводный отчет'!$B$7:$B$17,Таблица1[[#This Row],[Профиль / размер]],'Сводный отчет'!$O$7:$O$17))^2</f>
        <v>1.925864223240338</v>
      </c>
      <c r="M577" s="63">
        <v>9.8000000000000007</v>
      </c>
      <c r="N57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0.15804681382756822</v>
      </c>
      <c r="O577" s="67">
        <v>10.1</v>
      </c>
      <c r="P57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0.16295226988755382</v>
      </c>
      <c r="Q577" s="69">
        <v>6.8000000000000005E-2</v>
      </c>
      <c r="R577" s="70">
        <f>(Таблица1[[#This Row],[fr]]-SUMIF('Сводный отчет'!$B$7:$B$17,Таблица1[[#This Row],[Профиль / размер]],'Сводный отчет'!$X$7:$X$17))^2</f>
        <v>2.1507120366514007E-4</v>
      </c>
    </row>
    <row r="578" spans="1:18" ht="11.25" customHeight="1" x14ac:dyDescent="0.25">
      <c r="A578" s="62" t="s">
        <v>441</v>
      </c>
      <c r="B578" s="62" t="str">
        <f>LEFT(Таблица1[[#This Row],[Номер плавки]],7)</f>
        <v>2071575</v>
      </c>
      <c r="C578" s="62" t="s">
        <v>66</v>
      </c>
      <c r="D578" s="62" t="s">
        <v>82</v>
      </c>
      <c r="E578" s="63">
        <v>551</v>
      </c>
      <c r="F578" s="64">
        <f>(Таблица1[[#This Row],[Предел текучести, Н/мм²]]-SUMIF('Сводный отчет'!$B$7:$B$17,Таблица1[[#This Row],[Профиль / размер]],'Сводный отчет'!$F$7:$F$17))^2</f>
        <v>13.795918367346577</v>
      </c>
      <c r="G578" s="63">
        <v>649</v>
      </c>
      <c r="H578" s="64">
        <f>(Таблица1[[#This Row],[Временное сопротивление, Н/мм²]]-SUMIF('Сводный отчет'!$B$7:$B$17,Таблица1[[#This Row],[Профиль / размер]],'Сводный отчет'!$I$7:$I$17))^2</f>
        <v>1.2875301957518555</v>
      </c>
      <c r="I578" s="65">
        <f>Таблица1[[#This Row],[Временное сопротивление, Н/мм²]]/Таблица1[[#This Row],[Предел текучести, Н/мм²]]</f>
        <v>1.1778584392014519</v>
      </c>
      <c r="J578" s="66">
        <f>(Таблица1[[#This Row],[σв/σт]]-SUMIF('Сводный отчет'!$B$7:$B$17,Таблица1[[#This Row],[Профиль / размер]],'Сводный отчет'!$L$7:$L$17))^2</f>
        <v>3.9584331695304353E-5</v>
      </c>
      <c r="K578" s="63">
        <v>19.3</v>
      </c>
      <c r="L578" s="64">
        <f>(Таблица1[[#This Row],[Относительное удлинение, %]]-SUMIF('Сводный отчет'!$B$7:$B$17,Таблица1[[#This Row],[Профиль / размер]],'Сводный отчет'!$O$7:$O$17))^2</f>
        <v>0.37484381507704173</v>
      </c>
      <c r="M578" s="63">
        <v>10.8</v>
      </c>
      <c r="N57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0.36294477301125083</v>
      </c>
      <c r="O578" s="67">
        <v>11.1</v>
      </c>
      <c r="P57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0.35560533111202636</v>
      </c>
      <c r="Q578" s="69">
        <v>7.5999999999999998E-2</v>
      </c>
      <c r="R578" s="70">
        <f>(Таблица1[[#This Row],[fr]]-SUMIF('Сводный отчет'!$B$7:$B$17,Таблица1[[#This Row],[Профиль / размер]],'Сводный отчет'!$X$7:$X$17))^2</f>
        <v>4.4426305705956193E-5</v>
      </c>
    </row>
    <row r="579" spans="1:18" ht="11.25" customHeight="1" x14ac:dyDescent="0.25">
      <c r="A579" s="62" t="s">
        <v>404</v>
      </c>
      <c r="B579" s="62" t="str">
        <f>LEFT(Таблица1[[#This Row],[Номер плавки]],7)</f>
        <v>2001582</v>
      </c>
      <c r="C579" s="62" t="s">
        <v>66</v>
      </c>
      <c r="D579" s="62" t="s">
        <v>82</v>
      </c>
      <c r="E579" s="63">
        <v>563</v>
      </c>
      <c r="F579" s="64">
        <f>(Таблица1[[#This Row],[Предел текучести, Н/мм²]]-SUMIF('Сводный отчет'!$B$7:$B$17,Таблица1[[#This Row],[Профиль / размер]],'Сводный отчет'!$F$7:$F$17))^2</f>
        <v>246.93877551020256</v>
      </c>
      <c r="G579" s="63">
        <v>654</v>
      </c>
      <c r="H579" s="64">
        <f>(Таблица1[[#This Row],[Временное сопротивление, Н/мм²]]-SUMIF('Сводный отчет'!$B$7:$B$17,Таблица1[[#This Row],[Профиль / размер]],'Сводный отчет'!$I$7:$I$17))^2</f>
        <v>37.634468971262436</v>
      </c>
      <c r="I579" s="65">
        <f>Таблица1[[#This Row],[Временное сопротивление, Н/мм²]]/Таблица1[[#This Row],[Предел текучести, Н/мм²]]</f>
        <v>1.1616341030195383</v>
      </c>
      <c r="J579" s="66">
        <f>(Таблица1[[#This Row],[σв/σт]]-SUMIF('Сводный отчет'!$B$7:$B$17,Таблица1[[#This Row],[Профиль / размер]],'Сводный отчет'!$L$7:$L$17))^2</f>
        <v>5.0696774408376583E-4</v>
      </c>
      <c r="K579" s="63">
        <v>18.3</v>
      </c>
      <c r="L579" s="64">
        <f>(Таблица1[[#This Row],[Относительное удлинение, %]]-SUMIF('Сводный отчет'!$B$7:$B$17,Таблица1[[#This Row],[Профиль / размер]],'Сводный отчет'!$O$7:$O$17))^2</f>
        <v>0.1503540191586899</v>
      </c>
      <c r="M579" s="63">
        <v>9.8000000000000007</v>
      </c>
      <c r="N57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0.15804681382756822</v>
      </c>
      <c r="O579" s="67">
        <v>10.1</v>
      </c>
      <c r="P57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0.16295226988755382</v>
      </c>
      <c r="Q579" s="69">
        <v>9.7000000000000003E-2</v>
      </c>
      <c r="R579" s="70">
        <f>(Таблица1[[#This Row],[fr]]-SUMIF('Сводный отчет'!$B$7:$B$17,Таблица1[[#This Row],[Профиль / размер]],'Сводный отчет'!$X$7:$X$17))^2</f>
        <v>2.0548344856309811E-4</v>
      </c>
    </row>
    <row r="580" spans="1:18" ht="11.25" customHeight="1" x14ac:dyDescent="0.25">
      <c r="A580" s="62" t="s">
        <v>442</v>
      </c>
      <c r="B580" s="62" t="str">
        <f>LEFT(Таблица1[[#This Row],[Номер плавки]],7)</f>
        <v>2062073</v>
      </c>
      <c r="C580" s="62" t="s">
        <v>66</v>
      </c>
      <c r="D580" s="62" t="s">
        <v>82</v>
      </c>
      <c r="E580" s="63">
        <v>547</v>
      </c>
      <c r="F580" s="64">
        <f>(Таблица1[[#This Row],[Предел текучести, Н/мм²]]-SUMIF('Сводный отчет'!$B$7:$B$17,Таблица1[[#This Row],[Профиль / размер]],'Сводный отчет'!$F$7:$F$17))^2</f>
        <v>8.1632653061252336E-2</v>
      </c>
      <c r="G580" s="63">
        <v>644</v>
      </c>
      <c r="H580" s="64">
        <f>(Таблица1[[#This Row],[Временное сопротивление, Н/мм²]]-SUMIF('Сводный отчет'!$B$7:$B$17,Таблица1[[#This Row],[Профиль / размер]],'Сводный отчет'!$I$7:$I$17))^2</f>
        <v>14.940591420241276</v>
      </c>
      <c r="I580" s="65">
        <f>Таблица1[[#This Row],[Временное сопротивление, Н/мм²]]/Таблица1[[#This Row],[Предел текучести, Н/мм²]]</f>
        <v>1.1773308957952469</v>
      </c>
      <c r="J580" s="66">
        <f>(Таблица1[[#This Row],[σв/σт]]-SUMIF('Сводный отчет'!$B$7:$B$17,Таблица1[[#This Row],[Профиль / размер]],'Сводный отчет'!$L$7:$L$17))^2</f>
        <v>4.6500826409767948E-5</v>
      </c>
      <c r="K580" s="63">
        <v>16.600000000000001</v>
      </c>
      <c r="L580" s="64">
        <f>(Таблица1[[#This Row],[Относительное удлинение, %]]-SUMIF('Сводный отчет'!$B$7:$B$17,Таблица1[[#This Row],[Профиль / размер]],'Сводный отчет'!$O$7:$O$17))^2</f>
        <v>4.3587213660974884</v>
      </c>
      <c r="M580" s="63">
        <v>10</v>
      </c>
      <c r="N58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3.9026405664305021E-2</v>
      </c>
      <c r="O580" s="67">
        <v>10.3</v>
      </c>
      <c r="P58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4.1482882132447892E-2</v>
      </c>
      <c r="Q580" s="69">
        <v>7.9000000000000001E-2</v>
      </c>
      <c r="R580" s="70">
        <f>(Таблица1[[#This Row],[fr]]-SUMIF('Сводный отчет'!$B$7:$B$17,Таблица1[[#This Row],[Профиль / размер]],'Сводный отчет'!$X$7:$X$17))^2</f>
        <v>1.3434468971262142E-5</v>
      </c>
    </row>
    <row r="581" spans="1:18" ht="11.25" customHeight="1" x14ac:dyDescent="0.25">
      <c r="A581" s="62" t="s">
        <v>442</v>
      </c>
      <c r="B581" s="62" t="str">
        <f>LEFT(Таблица1[[#This Row],[Номер плавки]],7)</f>
        <v>2062073</v>
      </c>
      <c r="C581" s="62" t="s">
        <v>66</v>
      </c>
      <c r="D581" s="62" t="s">
        <v>82</v>
      </c>
      <c r="E581" s="63">
        <v>547</v>
      </c>
      <c r="F581" s="64">
        <f>(Таблица1[[#This Row],[Предел текучести, Н/мм²]]-SUMIF('Сводный отчет'!$B$7:$B$17,Таблица1[[#This Row],[Профиль / размер]],'Сводный отчет'!$F$7:$F$17))^2</f>
        <v>8.1632653061252336E-2</v>
      </c>
      <c r="G581" s="63">
        <v>646</v>
      </c>
      <c r="H581" s="64">
        <f>(Таблица1[[#This Row],[Временное сопротивление, Н/мм²]]-SUMIF('Сводный отчет'!$B$7:$B$17,Таблица1[[#This Row],[Профиль / размер]],'Сводный отчет'!$I$7:$I$17))^2</f>
        <v>3.4793669304455075</v>
      </c>
      <c r="I581" s="65">
        <f>Таблица1[[#This Row],[Временное сопротивление, Н/мм²]]/Таблица1[[#This Row],[Предел текучести, Н/мм²]]</f>
        <v>1.1809872029250457</v>
      </c>
      <c r="J581" s="66">
        <f>(Таблица1[[#This Row],[σв/σт]]-SUMIF('Сводный отчет'!$B$7:$B$17,Таблица1[[#This Row],[Профиль / размер]],'Сводный отчет'!$L$7:$L$17))^2</f>
        <v>1.0003584152888127E-5</v>
      </c>
      <c r="K581" s="63">
        <v>17.899999999999999</v>
      </c>
      <c r="L581" s="64">
        <f>(Таблица1[[#This Row],[Относительное удлинение, %]]-SUMIF('Сводный отчет'!$B$7:$B$17,Таблица1[[#This Row],[Профиль / размер]],'Сводный отчет'!$O$7:$O$17))^2</f>
        <v>0.62055810079135254</v>
      </c>
      <c r="M581" s="63">
        <v>10.7</v>
      </c>
      <c r="N58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0.25245497709288112</v>
      </c>
      <c r="O581" s="67">
        <v>11</v>
      </c>
      <c r="P58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0.24634002498957946</v>
      </c>
      <c r="Q581" s="69">
        <v>7.9000000000000001E-2</v>
      </c>
      <c r="R581" s="70">
        <f>(Таблица1[[#This Row],[fr]]-SUMIF('Сводный отчет'!$B$7:$B$17,Таблица1[[#This Row],[Профиль / размер]],'Сводный отчет'!$X$7:$X$17))^2</f>
        <v>1.3434468971262142E-5</v>
      </c>
    </row>
    <row r="582" spans="1:18" ht="11.25" customHeight="1" x14ac:dyDescent="0.25">
      <c r="A582" s="62" t="s">
        <v>443</v>
      </c>
      <c r="B582" s="62" t="str">
        <f>LEFT(Таблица1[[#This Row],[Номер плавки]],7)</f>
        <v>2062074</v>
      </c>
      <c r="C582" s="62" t="s">
        <v>66</v>
      </c>
      <c r="D582" s="62" t="s">
        <v>82</v>
      </c>
      <c r="E582" s="63">
        <v>578</v>
      </c>
      <c r="F582" s="64">
        <f>(Таблица1[[#This Row],[Предел текучести, Н/мм²]]-SUMIF('Сводный отчет'!$B$7:$B$17,Таблица1[[#This Row],[Профиль / размер]],'Сводный отчет'!$F$7:$F$17))^2</f>
        <v>943.36734693877247</v>
      </c>
      <c r="G582" s="63">
        <v>673</v>
      </c>
      <c r="H582" s="64">
        <f>(Таблица1[[#This Row],[Временное сопротивление, Н/мм²]]-SUMIF('Сводный отчет'!$B$7:$B$17,Таблица1[[#This Row],[Профиль / размер]],'Сводный отчет'!$I$7:$I$17))^2</f>
        <v>631.75283631820264</v>
      </c>
      <c r="I582" s="65">
        <f>Таблица1[[#This Row],[Временное сопротивление, Н/мм²]]/Таблица1[[#This Row],[Предел текучести, Н/мм²]]</f>
        <v>1.1643598615916955</v>
      </c>
      <c r="J582" s="66">
        <f>(Таблица1[[#This Row],[σв/σт]]-SUMIF('Сводный отчет'!$B$7:$B$17,Таблица1[[#This Row],[Профиль / размер]],'Сводный отчет'!$L$7:$L$17))^2</f>
        <v>3.9165144794586114E-4</v>
      </c>
      <c r="K582" s="63">
        <v>16.5</v>
      </c>
      <c r="L582" s="64">
        <f>(Таблица1[[#This Row],[Относительное удлинение, %]]-SUMIF('Сводный отчет'!$B$7:$B$17,Таблица1[[#This Row],[Профиль / размер]],'Сводный отчет'!$O$7:$O$17))^2</f>
        <v>4.7862723865056598</v>
      </c>
      <c r="M582" s="63">
        <v>9.1999999999999993</v>
      </c>
      <c r="N58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0.9951080383173615</v>
      </c>
      <c r="O582" s="67">
        <v>9.5</v>
      </c>
      <c r="P58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1.0073604331528696</v>
      </c>
      <c r="Q582" s="69">
        <v>7.9000000000000001E-2</v>
      </c>
      <c r="R582" s="70">
        <f>(Таблица1[[#This Row],[fr]]-SUMIF('Сводный отчет'!$B$7:$B$17,Таблица1[[#This Row],[Профиль / размер]],'Сводный отчет'!$X$7:$X$17))^2</f>
        <v>1.3434468971262142E-5</v>
      </c>
    </row>
    <row r="583" spans="1:18" ht="11.25" customHeight="1" x14ac:dyDescent="0.25">
      <c r="A583" s="62" t="s">
        <v>443</v>
      </c>
      <c r="B583" s="62" t="str">
        <f>LEFT(Таблица1[[#This Row],[Номер плавки]],7)</f>
        <v>2062074</v>
      </c>
      <c r="C583" s="62" t="s">
        <v>66</v>
      </c>
      <c r="D583" s="62" t="s">
        <v>82</v>
      </c>
      <c r="E583" s="63">
        <v>577</v>
      </c>
      <c r="F583" s="64">
        <f>(Таблица1[[#This Row],[Предел текучести, Н/мм²]]-SUMIF('Сводный отчет'!$B$7:$B$17,Таблица1[[#This Row],[Профиль / размер]],'Сводный отчет'!$F$7:$F$17))^2</f>
        <v>882.93877551020114</v>
      </c>
      <c r="G583" s="63">
        <v>676</v>
      </c>
      <c r="H583" s="64">
        <f>(Таблица1[[#This Row],[Временное сопротивление, Н/мм²]]-SUMIF('Сводный отчет'!$B$7:$B$17,Таблица1[[#This Row],[Профиль / размер]],'Сводный отчет'!$I$7:$I$17))^2</f>
        <v>791.56099958350899</v>
      </c>
      <c r="I583" s="65">
        <f>Таблица1[[#This Row],[Временное сопротивление, Н/мм²]]/Таблица1[[#This Row],[Предел текучести, Н/мм²]]</f>
        <v>1.1715771230502601</v>
      </c>
      <c r="J583" s="66">
        <f>(Таблица1[[#This Row],[σв/σт]]-SUMIF('Сводный отчет'!$B$7:$B$17,Таблица1[[#This Row],[Профиль / размер]],'Сводный отчет'!$L$7:$L$17))^2</f>
        <v>1.5807842265013635E-4</v>
      </c>
      <c r="K583" s="63">
        <v>17.3</v>
      </c>
      <c r="L583" s="64">
        <f>(Таблица1[[#This Row],[Относительное удлинение, %]]-SUMIF('Сводный отчет'!$B$7:$B$17,Таблица1[[#This Row],[Профиль / размер]],'Сводный отчет'!$O$7:$O$17))^2</f>
        <v>1.925864223240338</v>
      </c>
      <c r="M583" s="63">
        <v>10</v>
      </c>
      <c r="N58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3.9026405664305021E-2</v>
      </c>
      <c r="O583" s="67">
        <v>10.3</v>
      </c>
      <c r="P58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4.1482882132447892E-2</v>
      </c>
      <c r="Q583" s="69">
        <v>9.5000000000000001E-2</v>
      </c>
      <c r="R583" s="70">
        <f>(Таблица1[[#This Row],[fr]]-SUMIF('Сводный отчет'!$B$7:$B$17,Таблица1[[#This Row],[Профиль / размер]],'Сводный отчет'!$X$7:$X$17))^2</f>
        <v>1.5214467305289407E-4</v>
      </c>
    </row>
    <row r="584" spans="1:18" ht="11.25" customHeight="1" x14ac:dyDescent="0.25">
      <c r="A584" s="62" t="s">
        <v>444</v>
      </c>
      <c r="B584" s="62" t="str">
        <f>LEFT(Таблица1[[#This Row],[Номер плавки]],7)</f>
        <v>2001972</v>
      </c>
      <c r="C584" s="62" t="s">
        <v>66</v>
      </c>
      <c r="D584" s="62" t="s">
        <v>82</v>
      </c>
      <c r="E584" s="63">
        <v>582</v>
      </c>
      <c r="F584" s="64">
        <f>(Таблица1[[#This Row],[Предел текучести, Н/мм²]]-SUMIF('Сводный отчет'!$B$7:$B$17,Таблица1[[#This Row],[Профиль / размер]],'Сводный отчет'!$F$7:$F$17))^2</f>
        <v>1205.0816326530578</v>
      </c>
      <c r="G584" s="63">
        <v>670</v>
      </c>
      <c r="H584" s="64">
        <f>(Таблица1[[#This Row],[Временное сопротивление, Н/мм²]]-SUMIF('Сводный отчет'!$B$7:$B$17,Таблица1[[#This Row],[Профиль / размер]],'Сводный отчет'!$I$7:$I$17))^2</f>
        <v>489.94467305289629</v>
      </c>
      <c r="I584" s="65">
        <f>Таблица1[[#This Row],[Временное сопротивление, Н/мм²]]/Таблица1[[#This Row],[Предел текучести, Н/мм²]]</f>
        <v>1.1512027491408934</v>
      </c>
      <c r="J584" s="66">
        <f>(Таблица1[[#This Row],[σв/σт]]-SUMIF('Сводный отчет'!$B$7:$B$17,Таблица1[[#This Row],[Профиль / размер]],'Сводный отчет'!$L$7:$L$17))^2</f>
        <v>1.0855244519506547E-3</v>
      </c>
      <c r="K584" s="63">
        <v>16.5</v>
      </c>
      <c r="L584" s="64">
        <f>(Таблица1[[#This Row],[Относительное удлинение, %]]-SUMIF('Сводный отчет'!$B$7:$B$17,Таблица1[[#This Row],[Профиль / размер]],'Сводный отчет'!$O$7:$O$17))^2</f>
        <v>4.7862723865056598</v>
      </c>
      <c r="M584" s="63">
        <v>9.1999999999999993</v>
      </c>
      <c r="N58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0.9951080383173615</v>
      </c>
      <c r="O584" s="67">
        <v>9.5</v>
      </c>
      <c r="P58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1.0073604331528696</v>
      </c>
      <c r="Q584" s="69">
        <v>6.5000000000000002E-2</v>
      </c>
      <c r="R584" s="70">
        <f>(Таблица1[[#This Row],[fr]]-SUMIF('Сводный отчет'!$B$7:$B$17,Таблица1[[#This Row],[Профиль / размер]],'Сводный отчет'!$X$7:$X$17))^2</f>
        <v>3.1206304039983415E-4</v>
      </c>
    </row>
    <row r="585" spans="1:18" ht="11.25" customHeight="1" x14ac:dyDescent="0.25">
      <c r="A585" s="62" t="s">
        <v>444</v>
      </c>
      <c r="B585" s="62" t="str">
        <f>LEFT(Таблица1[[#This Row],[Номер плавки]],7)</f>
        <v>2001972</v>
      </c>
      <c r="C585" s="62" t="s">
        <v>66</v>
      </c>
      <c r="D585" s="62" t="s">
        <v>82</v>
      </c>
      <c r="E585" s="63">
        <v>581</v>
      </c>
      <c r="F585" s="64">
        <f>(Таблица1[[#This Row],[Предел текучести, Н/мм²]]-SUMIF('Сводный отчет'!$B$7:$B$17,Таблица1[[#This Row],[Профиль / размер]],'Сводный отчет'!$F$7:$F$17))^2</f>
        <v>1136.6530612244865</v>
      </c>
      <c r="G585" s="63">
        <v>670</v>
      </c>
      <c r="H585" s="64">
        <f>(Таблица1[[#This Row],[Временное сопротивление, Н/мм²]]-SUMIF('Сводный отчет'!$B$7:$B$17,Таблица1[[#This Row],[Профиль / размер]],'Сводный отчет'!$I$7:$I$17))^2</f>
        <v>489.94467305289629</v>
      </c>
      <c r="I585" s="65">
        <f>Таблица1[[#This Row],[Временное сопротивление, Н/мм²]]/Таблица1[[#This Row],[Предел текучести, Н/мм²]]</f>
        <v>1.153184165232358</v>
      </c>
      <c r="J585" s="66">
        <f>(Таблица1[[#This Row],[σв/σт]]-SUMIF('Сводный отчет'!$B$7:$B$17,Таблица1[[#This Row],[Профиль / размер]],'Сводный отчет'!$L$7:$L$17))^2</f>
        <v>9.588858484353216E-4</v>
      </c>
      <c r="K585" s="63">
        <v>18.600000000000001</v>
      </c>
      <c r="L585" s="64">
        <f>(Таблица1[[#This Row],[Относительное удлинение, %]]-SUMIF('Сводный отчет'!$B$7:$B$17,Таблица1[[#This Row],[Профиль / размер]],'Сводный отчет'!$O$7:$O$17))^2</f>
        <v>7.7009579341953231E-3</v>
      </c>
      <c r="M585" s="63">
        <v>9.8000000000000007</v>
      </c>
      <c r="N58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0.15804681382756822</v>
      </c>
      <c r="O585" s="67">
        <v>10.1</v>
      </c>
      <c r="P58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0.16295226988755382</v>
      </c>
      <c r="Q585" s="69">
        <v>8.3000000000000004E-2</v>
      </c>
      <c r="R585" s="70">
        <f>(Таблица1[[#This Row],[fr]]-SUMIF('Сводный отчет'!$B$7:$B$17,Таблица1[[#This Row],[Профиль / размер]],'Сводный отчет'!$X$7:$X$17))^2</f>
        <v>1.1201999167012452E-7</v>
      </c>
    </row>
    <row r="586" spans="1:18" ht="11.25" customHeight="1" x14ac:dyDescent="0.25">
      <c r="A586" s="62" t="s">
        <v>445</v>
      </c>
      <c r="B586" s="62" t="str">
        <f>LEFT(Таблица1[[#This Row],[Номер плавки]],7)</f>
        <v>2002072</v>
      </c>
      <c r="C586" s="62" t="s">
        <v>66</v>
      </c>
      <c r="D586" s="62" t="s">
        <v>82</v>
      </c>
      <c r="E586" s="63">
        <v>542</v>
      </c>
      <c r="F586" s="64">
        <f>(Таблица1[[#This Row],[Предел текучести, Н/мм²]]-SUMIF('Сводный отчет'!$B$7:$B$17,Таблица1[[#This Row],[Профиль / размер]],'Сводный отчет'!$F$7:$F$17))^2</f>
        <v>27.938775510204596</v>
      </c>
      <c r="G586" s="63">
        <v>635</v>
      </c>
      <c r="H586" s="64">
        <f>(Таблица1[[#This Row],[Временное сопротивление, Н/мм²]]-SUMIF('Сводный отчет'!$B$7:$B$17,Таблица1[[#This Row],[Профиль / размер]],'Сводный отчет'!$I$7:$I$17))^2</f>
        <v>165.51610162432223</v>
      </c>
      <c r="I586" s="65">
        <f>Таблица1[[#This Row],[Временное сопротивление, Н/мм²]]/Таблица1[[#This Row],[Предел текучести, Н/мм²]]</f>
        <v>1.1715867158671587</v>
      </c>
      <c r="J586" s="66">
        <f>(Таблица1[[#This Row],[σв/σт]]-SUMIF('Сводный отчет'!$B$7:$B$17,Таблица1[[#This Row],[Профиль / размер]],'Сводный отчет'!$L$7:$L$17))^2</f>
        <v>1.5783729515303144E-4</v>
      </c>
      <c r="K586" s="63">
        <v>16.600000000000001</v>
      </c>
      <c r="L586" s="64">
        <f>(Таблица1[[#This Row],[Относительное удлинение, %]]-SUMIF('Сводный отчет'!$B$7:$B$17,Таблица1[[#This Row],[Профиль / размер]],'Сводный отчет'!$O$7:$O$17))^2</f>
        <v>4.3587213660974884</v>
      </c>
      <c r="M586" s="63">
        <v>10.199999999999999</v>
      </c>
      <c r="N58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5.9975010412481896E-6</v>
      </c>
      <c r="O586" s="67">
        <v>10.5</v>
      </c>
      <c r="P58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1.3494377342834528E-5</v>
      </c>
      <c r="Q586" s="69">
        <v>8.4000000000000005E-2</v>
      </c>
      <c r="R586" s="70">
        <f>(Таблица1[[#This Row],[fr]]-SUMIF('Сводный отчет'!$B$7:$B$17,Таблица1[[#This Row],[Профиль / размер]],'Сводный отчет'!$X$7:$X$17))^2</f>
        <v>1.7814077467721291E-6</v>
      </c>
    </row>
    <row r="587" spans="1:18" ht="11.25" customHeight="1" x14ac:dyDescent="0.25">
      <c r="A587" s="62" t="s">
        <v>445</v>
      </c>
      <c r="B587" s="62" t="str">
        <f>LEFT(Таблица1[[#This Row],[Номер плавки]],7)</f>
        <v>2002072</v>
      </c>
      <c r="C587" s="62" t="s">
        <v>66</v>
      </c>
      <c r="D587" s="62" t="s">
        <v>82</v>
      </c>
      <c r="E587" s="63">
        <v>546</v>
      </c>
      <c r="F587" s="64">
        <f>(Таблица1[[#This Row],[Предел текучести, Н/мм²]]-SUMIF('Сводный отчет'!$B$7:$B$17,Таблица1[[#This Row],[Профиль / размер]],'Сводный отчет'!$F$7:$F$17))^2</f>
        <v>1.6530612244899212</v>
      </c>
      <c r="G587" s="63">
        <v>642</v>
      </c>
      <c r="H587" s="64">
        <f>(Таблица1[[#This Row],[Временное сопротивление, Н/мм²]]-SUMIF('Сводный отчет'!$B$7:$B$17,Таблица1[[#This Row],[Профиль / размер]],'Сводный отчет'!$I$7:$I$17))^2</f>
        <v>34.401815910037044</v>
      </c>
      <c r="I587" s="65">
        <f>Таблица1[[#This Row],[Временное сопротивление, Н/мм²]]/Таблица1[[#This Row],[Предел текучести, Н/мм²]]</f>
        <v>1.1758241758241759</v>
      </c>
      <c r="J587" s="66">
        <f>(Таблица1[[#This Row],[σв/σт]]-SUMIF('Сводный отчет'!$B$7:$B$17,Таблица1[[#This Row],[Профиль / размер]],'Сводный отчет'!$L$7:$L$17))^2</f>
        <v>6.9320134812434091E-5</v>
      </c>
      <c r="K587" s="63">
        <v>18.399999999999999</v>
      </c>
      <c r="L587" s="64">
        <f>(Таблица1[[#This Row],[Относительное удлинение, %]]-SUMIF('Сводный отчет'!$B$7:$B$17,Таблица1[[#This Row],[Профиль / размер]],'Сводный отчет'!$O$7:$O$17))^2</f>
        <v>8.280299875052631E-2</v>
      </c>
      <c r="M587" s="63">
        <v>8.8000000000000007</v>
      </c>
      <c r="N58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1.9531488546438855</v>
      </c>
      <c r="O587" s="67">
        <v>9.1</v>
      </c>
      <c r="P58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1.9702992086630813</v>
      </c>
      <c r="Q587" s="69">
        <v>9.5000000000000001E-2</v>
      </c>
      <c r="R587" s="70">
        <f>(Таблица1[[#This Row],[fr]]-SUMIF('Сводный отчет'!$B$7:$B$17,Таблица1[[#This Row],[Профиль / размер]],'Сводный отчет'!$X$7:$X$17))^2</f>
        <v>1.5214467305289407E-4</v>
      </c>
    </row>
    <row r="588" spans="1:18" ht="11.25" customHeight="1" x14ac:dyDescent="0.25">
      <c r="A588" s="62" t="s">
        <v>446</v>
      </c>
      <c r="B588" s="62" t="str">
        <f>LEFT(Таблица1[[#This Row],[Номер плавки]],7)</f>
        <v>2001973</v>
      </c>
      <c r="C588" s="62" t="s">
        <v>66</v>
      </c>
      <c r="D588" s="62" t="s">
        <v>82</v>
      </c>
      <c r="E588" s="63">
        <v>559</v>
      </c>
      <c r="F588" s="64">
        <f>(Таблица1[[#This Row],[Предел текучести, Н/мм²]]-SUMIF('Сводный отчет'!$B$7:$B$17,Таблица1[[#This Row],[Профиль / размер]],'Сводный отчет'!$F$7:$F$17))^2</f>
        <v>137.22448979591724</v>
      </c>
      <c r="G588" s="63">
        <v>650</v>
      </c>
      <c r="H588" s="64">
        <f>(Таблица1[[#This Row],[Временное сопротивление, Н/мм²]]-SUMIF('Сводный отчет'!$B$7:$B$17,Таблица1[[#This Row],[Профиль / размер]],'Сводный отчет'!$I$7:$I$17))^2</f>
        <v>4.556917950853971</v>
      </c>
      <c r="I588" s="65">
        <f>Таблица1[[#This Row],[Временное сопротивление, Н/мм²]]/Таблица1[[#This Row],[Предел текучести, Н/мм²]]</f>
        <v>1.1627906976744187</v>
      </c>
      <c r="J588" s="66">
        <f>(Таблица1[[#This Row],[σв/σт]]-SUMIF('Сводный отчет'!$B$7:$B$17,Таблица1[[#This Row],[Профиль / размер]],'Сводный отчет'!$L$7:$L$17))^2</f>
        <v>4.562218138123563E-4</v>
      </c>
      <c r="K588" s="63">
        <v>18.8</v>
      </c>
      <c r="L588" s="64">
        <f>(Таблица1[[#This Row],[Относительное удлинение, %]]-SUMIF('Сводный отчет'!$B$7:$B$17,Таблица1[[#This Row],[Профиль / размер]],'Сводный отчет'!$O$7:$O$17))^2</f>
        <v>1.2598917117865814E-2</v>
      </c>
      <c r="M588" s="63">
        <v>10.4</v>
      </c>
      <c r="N58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4.0985589337777628E-2</v>
      </c>
      <c r="O588" s="67">
        <v>10.7</v>
      </c>
      <c r="P58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3.8544106622237208E-2</v>
      </c>
      <c r="Q588" s="69">
        <v>0.1</v>
      </c>
      <c r="R588" s="70">
        <f>(Таблица1[[#This Row],[fr]]-SUMIF('Сводный отчет'!$B$7:$B$17,Таблица1[[#This Row],[Профиль / размер]],'Сводный отчет'!$X$7:$X$17))^2</f>
        <v>3.0049161182840419E-4</v>
      </c>
    </row>
    <row r="589" spans="1:18" ht="11.25" customHeight="1" x14ac:dyDescent="0.25">
      <c r="A589" s="62" t="s">
        <v>446</v>
      </c>
      <c r="B589" s="62" t="str">
        <f>LEFT(Таблица1[[#This Row],[Номер плавки]],7)</f>
        <v>2001973</v>
      </c>
      <c r="C589" s="62" t="s">
        <v>66</v>
      </c>
      <c r="D589" s="62" t="s">
        <v>82</v>
      </c>
      <c r="E589" s="63">
        <v>564</v>
      </c>
      <c r="F589" s="64">
        <f>(Таблица1[[#This Row],[Предел текучести, Н/мм²]]-SUMIF('Сводный отчет'!$B$7:$B$17,Таблица1[[#This Row],[Профиль / размер]],'Сводный отчет'!$F$7:$F$17))^2</f>
        <v>279.36734693877389</v>
      </c>
      <c r="G589" s="63">
        <v>652</v>
      </c>
      <c r="H589" s="64">
        <f>(Таблица1[[#This Row],[Временное сопротивление, Н/мм²]]-SUMIF('Сводный отчет'!$B$7:$B$17,Таблица1[[#This Row],[Профиль / размер]],'Сводный отчет'!$I$7:$I$17))^2</f>
        <v>17.095693461058204</v>
      </c>
      <c r="I589" s="65">
        <f>Таблица1[[#This Row],[Временное сопротивление, Н/мм²]]/Таблица1[[#This Row],[Предел текучести, Н/мм²]]</f>
        <v>1.1560283687943262</v>
      </c>
      <c r="J589" s="66">
        <f>(Таблица1[[#This Row],[σв/σт]]-SUMIF('Сводный отчет'!$B$7:$B$17,Таблица1[[#This Row],[Профиль / размер]],'Сводный отчет'!$L$7:$L$17))^2</f>
        <v>7.9082879853295724E-4</v>
      </c>
      <c r="K589" s="63">
        <v>16.7</v>
      </c>
      <c r="L589" s="64">
        <f>(Таблица1[[#This Row],[Относительное удлинение, %]]-SUMIF('Сводный отчет'!$B$7:$B$17,Таблица1[[#This Row],[Профиль / размер]],'Сводный отчет'!$O$7:$O$17))^2</f>
        <v>3.9511703456893326</v>
      </c>
      <c r="M589" s="63">
        <v>9.4</v>
      </c>
      <c r="N58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0.63608763015409575</v>
      </c>
      <c r="O589" s="67">
        <v>9.6999999999999993</v>
      </c>
      <c r="P58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0.64589104539776532</v>
      </c>
      <c r="Q589" s="69">
        <v>7.4999999999999997E-2</v>
      </c>
      <c r="R589" s="70">
        <f>(Таблица1[[#This Row],[fr]]-SUMIF('Сводный отчет'!$B$7:$B$17,Таблица1[[#This Row],[Профиль / размер]],'Сводный отчет'!$X$7:$X$17))^2</f>
        <v>5.8756917950854216E-5</v>
      </c>
    </row>
    <row r="590" spans="1:18" ht="11.25" customHeight="1" x14ac:dyDescent="0.25">
      <c r="A590" s="62" t="s">
        <v>447</v>
      </c>
      <c r="B590" s="62" t="str">
        <f>LEFT(Таблица1[[#This Row],[Номер плавки]],7)</f>
        <v>2062075</v>
      </c>
      <c r="C590" s="62" t="s">
        <v>66</v>
      </c>
      <c r="D590" s="62" t="s">
        <v>82</v>
      </c>
      <c r="E590" s="63">
        <v>561</v>
      </c>
      <c r="F590" s="64">
        <f>(Таблица1[[#This Row],[Предел текучести, Н/мм²]]-SUMIF('Сводный отчет'!$B$7:$B$17,Таблица1[[#This Row],[Профиль / размер]],'Сводный отчет'!$F$7:$F$17))^2</f>
        <v>188.0816326530599</v>
      </c>
      <c r="G590" s="63">
        <v>663</v>
      </c>
      <c r="H590" s="64">
        <f>(Таблица1[[#This Row],[Временное сопротивление, Н/мм²]]-SUMIF('Сводный отчет'!$B$7:$B$17,Таблица1[[#This Row],[Профиль / размер]],'Сводный отчет'!$I$7:$I$17))^2</f>
        <v>229.05895876718148</v>
      </c>
      <c r="I590" s="65">
        <f>Таблица1[[#This Row],[Временное сопротивление, Н/мм²]]/Таблица1[[#This Row],[Предел текучести, Н/мм²]]</f>
        <v>1.1818181818181819</v>
      </c>
      <c r="J590" s="66">
        <f>(Таблица1[[#This Row],[σв/σт]]-SUMIF('Сводный отчет'!$B$7:$B$17,Таблица1[[#This Row],[Профиль / размер]],'Сводный отчет'!$L$7:$L$17))^2</f>
        <v>5.4375963397565611E-6</v>
      </c>
      <c r="K590" s="63">
        <v>16.7</v>
      </c>
      <c r="L590" s="64">
        <f>(Таблица1[[#This Row],[Относительное удлинение, %]]-SUMIF('Сводный отчет'!$B$7:$B$17,Таблица1[[#This Row],[Профиль / размер]],'Сводный отчет'!$O$7:$O$17))^2</f>
        <v>3.9511703456893326</v>
      </c>
      <c r="M590" s="63">
        <v>10</v>
      </c>
      <c r="N59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3.9026405664305021E-2</v>
      </c>
      <c r="O590" s="67">
        <v>10.3</v>
      </c>
      <c r="P59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4.1482882132447892E-2</v>
      </c>
      <c r="Q590" s="69">
        <v>6.8000000000000005E-2</v>
      </c>
      <c r="R590" s="70">
        <f>(Таблица1[[#This Row],[fr]]-SUMIF('Сводный отчет'!$B$7:$B$17,Таблица1[[#This Row],[Профиль / размер]],'Сводный отчет'!$X$7:$X$17))^2</f>
        <v>2.1507120366514007E-4</v>
      </c>
    </row>
    <row r="591" spans="1:18" ht="11.25" customHeight="1" x14ac:dyDescent="0.25">
      <c r="A591" s="62" t="s">
        <v>447</v>
      </c>
      <c r="B591" s="62" t="str">
        <f>LEFT(Таблица1[[#This Row],[Номер плавки]],7)</f>
        <v>2062075</v>
      </c>
      <c r="C591" s="62" t="s">
        <v>66</v>
      </c>
      <c r="D591" s="62" t="s">
        <v>82</v>
      </c>
      <c r="E591" s="63">
        <v>570</v>
      </c>
      <c r="F591" s="64">
        <f>(Таблица1[[#This Row],[Предел текучести, Н/мм²]]-SUMIF('Сводный отчет'!$B$7:$B$17,Таблица1[[#This Row],[Профиль / размер]],'Сводный отчет'!$F$7:$F$17))^2</f>
        <v>515.93877551020182</v>
      </c>
      <c r="G591" s="63">
        <v>663</v>
      </c>
      <c r="H591" s="64">
        <f>(Таблица1[[#This Row],[Временное сопротивление, Н/мм²]]-SUMIF('Сводный отчет'!$B$7:$B$17,Таблица1[[#This Row],[Профиль / размер]],'Сводный отчет'!$I$7:$I$17))^2</f>
        <v>229.05895876718148</v>
      </c>
      <c r="I591" s="65">
        <f>Таблица1[[#This Row],[Временное сопротивление, Н/мм²]]/Таблица1[[#This Row],[Предел текучести, Н/мм²]]</f>
        <v>1.1631578947368422</v>
      </c>
      <c r="J591" s="66">
        <f>(Таблица1[[#This Row],[σв/σт]]-SUMIF('Сводный отчет'!$B$7:$B$17,Таблица1[[#This Row],[Профиль / размер]],'Сводный отчет'!$L$7:$L$17))^2</f>
        <v>4.4067046666439251E-4</v>
      </c>
      <c r="K591" s="63">
        <v>17.899999999999999</v>
      </c>
      <c r="L591" s="64">
        <f>(Таблица1[[#This Row],[Относительное удлинение, %]]-SUMIF('Сводный отчет'!$B$7:$B$17,Таблица1[[#This Row],[Профиль / размер]],'Сводный отчет'!$O$7:$O$17))^2</f>
        <v>0.62055810079135254</v>
      </c>
      <c r="M591" s="63">
        <v>8.8000000000000007</v>
      </c>
      <c r="N59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1.9531488546438855</v>
      </c>
      <c r="O591" s="67">
        <v>9.1</v>
      </c>
      <c r="P59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1.9702992086630813</v>
      </c>
      <c r="Q591" s="69">
        <v>0.08</v>
      </c>
      <c r="R591" s="70">
        <f>(Таблица1[[#This Row],[fr]]-SUMIF('Сводный отчет'!$B$7:$B$17,Таблица1[[#This Row],[Профиль / размер]],'Сводный отчет'!$X$7:$X$17))^2</f>
        <v>7.1038567263641325E-6</v>
      </c>
    </row>
    <row r="592" spans="1:18" ht="11.25" customHeight="1" x14ac:dyDescent="0.25">
      <c r="A592" s="62" t="s">
        <v>448</v>
      </c>
      <c r="B592" s="62" t="str">
        <f>LEFT(Таблица1[[#This Row],[Номер плавки]],7)</f>
        <v>2062076</v>
      </c>
      <c r="C592" s="62" t="s">
        <v>66</v>
      </c>
      <c r="D592" s="62" t="s">
        <v>82</v>
      </c>
      <c r="E592" s="63">
        <v>550</v>
      </c>
      <c r="F592" s="64">
        <f>(Таблица1[[#This Row],[Предел текучести, Н/мм²]]-SUMIF('Сводный отчет'!$B$7:$B$17,Таблица1[[#This Row],[Профиль / размер]],'Сводный отчет'!$F$7:$F$17))^2</f>
        <v>7.3673469387752455</v>
      </c>
      <c r="G592" s="63">
        <v>639</v>
      </c>
      <c r="H592" s="64">
        <f>(Таблица1[[#This Row],[Временное сопротивление, Н/мм²]]-SUMIF('Сводный отчет'!$B$7:$B$17,Таблица1[[#This Row],[Профиль / размер]],'Сводный отчет'!$I$7:$I$17))^2</f>
        <v>78.593652644730696</v>
      </c>
      <c r="I592" s="65">
        <f>Таблица1[[#This Row],[Временное сопротивление, Н/мм²]]/Таблица1[[#This Row],[Предел текучести, Н/мм²]]</f>
        <v>1.1618181818181819</v>
      </c>
      <c r="J592" s="66">
        <f>(Таблица1[[#This Row],[σв/σт]]-SUMIF('Сводный отчет'!$B$7:$B$17,Таблица1[[#This Row],[Профиль / размер]],'Сводный отчет'!$L$7:$L$17))^2</f>
        <v>4.9871221316347039E-4</v>
      </c>
      <c r="K592" s="63">
        <v>19.2</v>
      </c>
      <c r="L592" s="64">
        <f>(Таблица1[[#This Row],[Относительное удлинение, %]]-SUMIF('Сводный отчет'!$B$7:$B$17,Таблица1[[#This Row],[Профиль / размер]],'Сводный отчет'!$O$7:$O$17))^2</f>
        <v>0.26239483548520509</v>
      </c>
      <c r="M592" s="63">
        <v>8.8000000000000007</v>
      </c>
      <c r="N59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1.9531488546438855</v>
      </c>
      <c r="O592" s="67">
        <v>9.1</v>
      </c>
      <c r="P59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1.9702992086630813</v>
      </c>
      <c r="Q592" s="69">
        <v>8.5999999999999993E-2</v>
      </c>
      <c r="R592" s="70">
        <f>(Таблица1[[#This Row],[fr]]-SUMIF('Сводный отчет'!$B$7:$B$17,Таблица1[[#This Row],[Профиль / размер]],'Сводный отчет'!$X$7:$X$17))^2</f>
        <v>1.1120183256976056E-5</v>
      </c>
    </row>
    <row r="593" spans="1:18" ht="11.25" customHeight="1" x14ac:dyDescent="0.25">
      <c r="A593" s="62" t="s">
        <v>448</v>
      </c>
      <c r="B593" s="62" t="str">
        <f>LEFT(Таблица1[[#This Row],[Номер плавки]],7)</f>
        <v>2062076</v>
      </c>
      <c r="C593" s="62" t="s">
        <v>66</v>
      </c>
      <c r="D593" s="62" t="s">
        <v>82</v>
      </c>
      <c r="E593" s="63">
        <v>541</v>
      </c>
      <c r="F593" s="64">
        <f>(Таблица1[[#This Row],[Предел текучести, Н/мм²]]-SUMIF('Сводный отчет'!$B$7:$B$17,Таблица1[[#This Row],[Профиль / размер]],'Сводный отчет'!$F$7:$F$17))^2</f>
        <v>39.510204081633269</v>
      </c>
      <c r="G593" s="63">
        <v>634</v>
      </c>
      <c r="H593" s="64">
        <f>(Таблица1[[#This Row],[Временное сопротивление, Н/мм²]]-SUMIF('Сводный отчет'!$B$7:$B$17,Таблица1[[#This Row],[Профиль / размер]],'Сводный отчет'!$I$7:$I$17))^2</f>
        <v>192.24671386922012</v>
      </c>
      <c r="I593" s="65">
        <f>Таблица1[[#This Row],[Временное сопротивление, Н/мм²]]/Таблица1[[#This Row],[Предел текучести, Н/мм²]]</f>
        <v>1.1719038817005545</v>
      </c>
      <c r="J593" s="66">
        <f>(Таблица1[[#This Row],[σв/σт]]-SUMIF('Сводный отчет'!$B$7:$B$17,Таблица1[[#This Row],[Профиль / размер]],'Сводный отчет'!$L$7:$L$17))^2</f>
        <v>1.4996857038949258E-4</v>
      </c>
      <c r="K593" s="63">
        <v>18.600000000000001</v>
      </c>
      <c r="L593" s="64">
        <f>(Таблица1[[#This Row],[Относительное удлинение, %]]-SUMIF('Сводный отчет'!$B$7:$B$17,Таблица1[[#This Row],[Профиль / размер]],'Сводный отчет'!$O$7:$O$17))^2</f>
        <v>7.7009579341953231E-3</v>
      </c>
      <c r="M593" s="63">
        <v>9.8000000000000007</v>
      </c>
      <c r="N59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0.15804681382756822</v>
      </c>
      <c r="O593" s="67">
        <v>10.1</v>
      </c>
      <c r="P59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0.16295226988755382</v>
      </c>
      <c r="Q593" s="69">
        <v>9.8000000000000004E-2</v>
      </c>
      <c r="R593" s="70">
        <f>(Таблица1[[#This Row],[fr]]-SUMIF('Сводный отчет'!$B$7:$B$17,Таблица1[[#This Row],[Профиль / размер]],'Сводный отчет'!$X$7:$X$17))^2</f>
        <v>2.3515283631820013E-4</v>
      </c>
    </row>
    <row r="594" spans="1:18" ht="11.25" customHeight="1" x14ac:dyDescent="0.25">
      <c r="A594" s="62" t="s">
        <v>449</v>
      </c>
      <c r="B594" s="62" t="str">
        <f>LEFT(Таблица1[[#This Row],[Номер плавки]],7)</f>
        <v>2002077</v>
      </c>
      <c r="C594" s="62" t="s">
        <v>66</v>
      </c>
      <c r="D594" s="62" t="s">
        <v>82</v>
      </c>
      <c r="E594" s="63">
        <v>557</v>
      </c>
      <c r="F594" s="64">
        <f>(Таблица1[[#This Row],[Предел текучести, Н/мм²]]-SUMIF('Сводный отчет'!$B$7:$B$17,Таблица1[[#This Row],[Профиль / размер]],'Сводный отчет'!$F$7:$F$17))^2</f>
        <v>94.36734693877456</v>
      </c>
      <c r="G594" s="63">
        <v>657</v>
      </c>
      <c r="H594" s="64">
        <f>(Таблица1[[#This Row],[Временное сопротивление, Н/мм²]]-SUMIF('Сводный отчет'!$B$7:$B$17,Таблица1[[#This Row],[Профиль / размер]],'Сводный отчет'!$I$7:$I$17))^2</f>
        <v>83.442632236568784</v>
      </c>
      <c r="I594" s="65">
        <f>Таблица1[[#This Row],[Временное сопротивление, Н/мм²]]/Таблица1[[#This Row],[Предел текучести, Н/мм²]]</f>
        <v>1.1795332136445242</v>
      </c>
      <c r="J594" s="66">
        <f>(Таблица1[[#This Row],[σв/σт]]-SUMIF('Сводный отчет'!$B$7:$B$17,Таблица1[[#This Row],[Профиль / размер]],'Сводный отчет'!$L$7:$L$17))^2</f>
        <v>2.1315152436999704E-5</v>
      </c>
      <c r="K594" s="63">
        <v>16.399999999999999</v>
      </c>
      <c r="L594" s="64">
        <f>(Таблица1[[#This Row],[Относительное удлинение, %]]-SUMIF('Сводный отчет'!$B$7:$B$17,Таблица1[[#This Row],[Профиль / размер]],'Сводный отчет'!$O$7:$O$17))^2</f>
        <v>5.2338234069138307</v>
      </c>
      <c r="M594" s="63">
        <v>9.3000000000000007</v>
      </c>
      <c r="N59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0.80559783423572695</v>
      </c>
      <c r="O594" s="67">
        <v>9.6</v>
      </c>
      <c r="P59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0.81662573927531756</v>
      </c>
      <c r="Q594" s="69">
        <v>9.7000000000000003E-2</v>
      </c>
      <c r="R594" s="70">
        <f>(Таблица1[[#This Row],[fr]]-SUMIF('Сводный отчет'!$B$7:$B$17,Таблица1[[#This Row],[Профиль / размер]],'Сводный отчет'!$X$7:$X$17))^2</f>
        <v>2.0548344856309811E-4</v>
      </c>
    </row>
    <row r="595" spans="1:18" ht="11.25" customHeight="1" x14ac:dyDescent="0.25">
      <c r="A595" s="62" t="s">
        <v>449</v>
      </c>
      <c r="B595" s="62" t="str">
        <f>LEFT(Таблица1[[#This Row],[Номер плавки]],7)</f>
        <v>2002077</v>
      </c>
      <c r="C595" s="62" t="s">
        <v>66</v>
      </c>
      <c r="D595" s="62" t="s">
        <v>82</v>
      </c>
      <c r="E595" s="63">
        <v>554</v>
      </c>
      <c r="F595" s="64">
        <f>(Таблица1[[#This Row],[Предел текучести, Н/мм²]]-SUMIF('Сводный отчет'!$B$7:$B$17,Таблица1[[#This Row],[Профиль / размер]],'Сводный отчет'!$F$7:$F$17))^2</f>
        <v>45.081632653060574</v>
      </c>
      <c r="G595" s="63">
        <v>655</v>
      </c>
      <c r="H595" s="64">
        <f>(Таблица1[[#This Row],[Временное сопротивление, Н/мм²]]-SUMIF('Сводный отчет'!$B$7:$B$17,Таблица1[[#This Row],[Профиль / размер]],'Сводный отчет'!$I$7:$I$17))^2</f>
        <v>50.903856726364552</v>
      </c>
      <c r="I595" s="65">
        <f>Таблица1[[#This Row],[Временное сопротивление, Н/мм²]]/Таблица1[[#This Row],[Предел текучести, Н/мм²]]</f>
        <v>1.1823104693140793</v>
      </c>
      <c r="J595" s="66">
        <f>(Таблица1[[#This Row],[σв/σт]]-SUMIF('Сводный отчет'!$B$7:$B$17,Таблица1[[#This Row],[Профиль / размер]],'Сводный отчет'!$L$7:$L$17))^2</f>
        <v>3.3840469410264766E-6</v>
      </c>
      <c r="K595" s="63">
        <v>18.5</v>
      </c>
      <c r="L595" s="64">
        <f>(Таблица1[[#This Row],[Относительное удлинение, %]]-SUMIF('Сводный отчет'!$B$7:$B$17,Таблица1[[#This Row],[Профиль / размер]],'Сводный отчет'!$O$7:$O$17))^2</f>
        <v>3.5251978342360532E-2</v>
      </c>
      <c r="M595" s="63">
        <v>9.6999999999999993</v>
      </c>
      <c r="N59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0.24755701790920137</v>
      </c>
      <c r="O595" s="67">
        <v>10</v>
      </c>
      <c r="P59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0.25368696376510619</v>
      </c>
      <c r="Q595" s="69">
        <v>8.7999999999999995E-2</v>
      </c>
      <c r="R595" s="70">
        <f>(Таблица1[[#This Row],[fr]]-SUMIF('Сводный отчет'!$B$7:$B$17,Таблица1[[#This Row],[Профиль / размер]],'Сводный отчет'!$X$7:$X$17))^2</f>
        <v>2.8458958767180036E-5</v>
      </c>
    </row>
    <row r="596" spans="1:18" ht="11.25" customHeight="1" x14ac:dyDescent="0.25">
      <c r="A596" s="62" t="s">
        <v>450</v>
      </c>
      <c r="B596" s="62" t="str">
        <f>LEFT(Таблица1[[#This Row],[Номер плавки]],7)</f>
        <v>2062077</v>
      </c>
      <c r="C596" s="62" t="s">
        <v>66</v>
      </c>
      <c r="D596" s="62" t="s">
        <v>72</v>
      </c>
      <c r="E596" s="63">
        <v>563</v>
      </c>
      <c r="F596" s="64">
        <f>(Таблица1[[#This Row],[Предел текучести, Н/мм²]]-SUMIF('Сводный отчет'!$B$7:$B$17,Таблица1[[#This Row],[Профиль / размер]],'Сводный отчет'!$F$7:$F$17))^2</f>
        <v>148.9193601692125</v>
      </c>
      <c r="G596" s="63">
        <v>665</v>
      </c>
      <c r="H596" s="64">
        <f>(Таблица1[[#This Row],[Временное сопротивление, Н/мм²]]-SUMIF('Сводный отчет'!$B$7:$B$17,Таблица1[[#This Row],[Профиль / размер]],'Сводный отчет'!$I$7:$I$17))^2</f>
        <v>278.59138079185851</v>
      </c>
      <c r="I596" s="65">
        <f>Таблица1[[#This Row],[Временное сопротивление, Н/мм²]]/Таблица1[[#This Row],[Предел текучести, Н/мм²]]</f>
        <v>1.1811722912966252</v>
      </c>
      <c r="J596" s="66">
        <f>(Таблица1[[#This Row],[σв/σт]]-SUMIF('Сводный отчет'!$B$7:$B$17,Таблица1[[#This Row],[Профиль / размер]],'Сводный отчет'!$L$7:$L$17))^2</f>
        <v>1.6037635810117963E-5</v>
      </c>
      <c r="K596" s="63">
        <v>16.899999999999999</v>
      </c>
      <c r="L596" s="64">
        <f>(Таблица1[[#This Row],[Относительное удлинение, %]]-SUMIF('Сводный отчет'!$B$7:$B$17,Таблица1[[#This Row],[Профиль / размер]],'Сводный отчет'!$O$7:$O$17))^2</f>
        <v>4.1620422881735646</v>
      </c>
      <c r="M596" s="63">
        <v>7.3</v>
      </c>
      <c r="N59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7.7779012345678806</v>
      </c>
      <c r="O596" s="67">
        <v>7.6</v>
      </c>
      <c r="P59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7.7915115194512596</v>
      </c>
      <c r="Q596" s="69">
        <v>9.7000000000000003E-2</v>
      </c>
      <c r="R596" s="70">
        <f>(Таблица1[[#This Row],[fr]]-SUMIF('Сводный отчет'!$B$7:$B$17,Таблица1[[#This Row],[Профиль / размер]],'Сводный отчет'!$X$7:$X$17))^2</f>
        <v>2.1734270459235818E-4</v>
      </c>
    </row>
    <row r="597" spans="1:18" ht="11.25" customHeight="1" x14ac:dyDescent="0.25">
      <c r="A597" s="62" t="s">
        <v>450</v>
      </c>
      <c r="B597" s="62" t="str">
        <f>LEFT(Таблица1[[#This Row],[Номер плавки]],7)</f>
        <v>2062077</v>
      </c>
      <c r="C597" s="62" t="s">
        <v>66</v>
      </c>
      <c r="D597" s="62" t="s">
        <v>72</v>
      </c>
      <c r="E597" s="63">
        <v>565</v>
      </c>
      <c r="F597" s="64">
        <f>(Таблица1[[#This Row],[Предел текучести, Н/мм²]]-SUMIF('Сводный отчет'!$B$7:$B$17,Таблица1[[#This Row],[Профиль / размер]],'Сводный отчет'!$F$7:$F$17))^2</f>
        <v>201.73236829929397</v>
      </c>
      <c r="G597" s="63">
        <v>663</v>
      </c>
      <c r="H597" s="64">
        <f>(Таблица1[[#This Row],[Временное сопротивление, Н/мм²]]-SUMIF('Сводный отчет'!$B$7:$B$17,Таблица1[[#This Row],[Профиль / размер]],'Сводный отчет'!$I$7:$I$17))^2</f>
        <v>215.82715314958185</v>
      </c>
      <c r="I597" s="65">
        <f>Таблица1[[#This Row],[Временное сопротивление, Н/мм²]]/Таблица1[[#This Row],[Предел текучести, Н/мм²]]</f>
        <v>1.1734513274336282</v>
      </c>
      <c r="J597" s="66">
        <f>(Таблица1[[#This Row],[σв/σт]]-SUMIF('Сводный отчет'!$B$7:$B$17,Таблица1[[#This Row],[Профиль / размер]],'Сводный отчет'!$L$7:$L$17))^2</f>
        <v>1.3810604367487837E-5</v>
      </c>
      <c r="K597" s="63">
        <v>16.899999999999999</v>
      </c>
      <c r="L597" s="64">
        <f>(Таблица1[[#This Row],[Относительное удлинение, %]]-SUMIF('Сводный отчет'!$B$7:$B$17,Таблица1[[#This Row],[Профиль / размер]],'Сводный отчет'!$O$7:$O$17))^2</f>
        <v>4.1620422881735646</v>
      </c>
      <c r="M597" s="63">
        <v>7.9</v>
      </c>
      <c r="N59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4.791234567901216</v>
      </c>
      <c r="O597" s="67">
        <v>8.1999999999999993</v>
      </c>
      <c r="P59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4.801918023516297</v>
      </c>
      <c r="Q597" s="69">
        <v>8.8999999999999996E-2</v>
      </c>
      <c r="R597" s="70">
        <f>(Таблица1[[#This Row],[fr]]-SUMIF('Сводный отчет'!$B$7:$B$17,Таблица1[[#This Row],[Профиль / размер]],'Сводный отчет'!$X$7:$X$17))^2</f>
        <v>4.5461945784769685E-5</v>
      </c>
    </row>
    <row r="598" spans="1:18" ht="11.25" customHeight="1" x14ac:dyDescent="0.25">
      <c r="A598" s="62" t="s">
        <v>451</v>
      </c>
      <c r="B598" s="62" t="str">
        <f>LEFT(Таблица1[[#This Row],[Номер плавки]],7)</f>
        <v>2062078</v>
      </c>
      <c r="C598" s="62" t="s">
        <v>66</v>
      </c>
      <c r="D598" s="62" t="s">
        <v>72</v>
      </c>
      <c r="E598" s="63">
        <v>564</v>
      </c>
      <c r="F598" s="64">
        <f>(Таблица1[[#This Row],[Предел текучести, Н/мм²]]-SUMIF('Сводный отчет'!$B$7:$B$17,Таблица1[[#This Row],[Профиль / размер]],'Сводный отчет'!$F$7:$F$17))^2</f>
        <v>174.32586423425323</v>
      </c>
      <c r="G598" s="63">
        <v>666</v>
      </c>
      <c r="H598" s="64">
        <f>(Таблица1[[#This Row],[Временное сопротивление, Н/мм²]]-SUMIF('Сводный отчет'!$B$7:$B$17,Таблица1[[#This Row],[Профиль / размер]],'Сводный отчет'!$I$7:$I$17))^2</f>
        <v>312.97349461299683</v>
      </c>
      <c r="I598" s="65">
        <f>Таблица1[[#This Row],[Временное сопротивление, Н/мм²]]/Таблица1[[#This Row],[Предел текучести, Н/мм²]]</f>
        <v>1.1808510638297873</v>
      </c>
      <c r="J598" s="66">
        <f>(Таблица1[[#This Row],[σв/σт]]-SUMIF('Сводный отчет'!$B$7:$B$17,Таблица1[[#This Row],[Профиль / размер]],'Сводный отчет'!$L$7:$L$17))^2</f>
        <v>1.3567982522151797E-5</v>
      </c>
      <c r="K598" s="63">
        <v>16.8</v>
      </c>
      <c r="L598" s="64">
        <f>(Таблица1[[#This Row],[Относительное удлинение, %]]-SUMIF('Сводный отчет'!$B$7:$B$17,Таблица1[[#This Row],[Профиль / размер]],'Сводный отчет'!$O$7:$O$17))^2</f>
        <v>4.5800639683903581</v>
      </c>
      <c r="M598" s="63">
        <v>7.1</v>
      </c>
      <c r="N59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8.9334567901234365</v>
      </c>
      <c r="O598" s="67">
        <v>7.4</v>
      </c>
      <c r="P59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8.9480426847629104</v>
      </c>
      <c r="Q598" s="69">
        <v>6.5000000000000002E-2</v>
      </c>
      <c r="R598" s="70">
        <f>(Таблица1[[#This Row],[fr]]-SUMIF('Сводный отчет'!$B$7:$B$17,Таблица1[[#This Row],[Профиль / размер]],'Сводный отчет'!$X$7:$X$17))^2</f>
        <v>2.9781966936200457E-4</v>
      </c>
    </row>
    <row r="599" spans="1:18" ht="11.25" customHeight="1" x14ac:dyDescent="0.25">
      <c r="A599" s="62" t="s">
        <v>451</v>
      </c>
      <c r="B599" s="62" t="str">
        <f>LEFT(Таблица1[[#This Row],[Номер плавки]],7)</f>
        <v>2062078</v>
      </c>
      <c r="C599" s="62" t="s">
        <v>66</v>
      </c>
      <c r="D599" s="62" t="s">
        <v>72</v>
      </c>
      <c r="E599" s="63">
        <v>570</v>
      </c>
      <c r="F599" s="64">
        <f>(Таблица1[[#This Row],[Предел текучести, Н/мм²]]-SUMIF('Сводный отчет'!$B$7:$B$17,Таблица1[[#This Row],[Профиль / размер]],'Сводный отчет'!$F$7:$F$17))^2</f>
        <v>368.76488862449764</v>
      </c>
      <c r="G599" s="63">
        <v>671</v>
      </c>
      <c r="H599" s="64">
        <f>(Таблица1[[#This Row],[Временное сопротивление, Н/мм²]]-SUMIF('Сводный отчет'!$B$7:$B$17,Таблица1[[#This Row],[Профиль / размер]],'Сводный отчет'!$I$7:$I$17))^2</f>
        <v>514.88406371868837</v>
      </c>
      <c r="I599" s="65">
        <f>Таблица1[[#This Row],[Временное сопротивление, Н/мм²]]/Таблица1[[#This Row],[Предел текучести, Н/мм²]]</f>
        <v>1.1771929824561405</v>
      </c>
      <c r="J599" s="66">
        <f>(Таблица1[[#This Row],[σв/σт]]-SUMIF('Сводный отчет'!$B$7:$B$17,Таблица1[[#This Row],[Профиль / размер]],'Сводный отчет'!$L$7:$L$17))^2</f>
        <v>6.4479797465979081E-10</v>
      </c>
      <c r="K599" s="63">
        <v>17.7</v>
      </c>
      <c r="L599" s="64">
        <f>(Таблица1[[#This Row],[Относительное удлинение, %]]-SUMIF('Сводный отчет'!$B$7:$B$17,Таблица1[[#This Row],[Профиль / размер]],'Сводный отчет'!$O$7:$O$17))^2</f>
        <v>1.5378688464391437</v>
      </c>
      <c r="M599" s="63">
        <v>8.5</v>
      </c>
      <c r="N59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2.5245679012345557</v>
      </c>
      <c r="O599" s="67">
        <v>8.8000000000000007</v>
      </c>
      <c r="P59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2.532324527581328</v>
      </c>
      <c r="Q599" s="69">
        <v>7.0999999999999994E-2</v>
      </c>
      <c r="R599" s="70">
        <f>(Таблица1[[#This Row],[fr]]-SUMIF('Сводный отчет'!$B$7:$B$17,Таблица1[[#This Row],[Профиль / размер]],'Сводный отчет'!$X$7:$X$17))^2</f>
        <v>1.2673023846769606E-4</v>
      </c>
    </row>
    <row r="600" spans="1:18" ht="11.25" customHeight="1" x14ac:dyDescent="0.25">
      <c r="A600" s="62" t="s">
        <v>452</v>
      </c>
      <c r="B600" s="62" t="str">
        <f>LEFT(Таблица1[[#This Row],[Номер плавки]],7)</f>
        <v>2062079</v>
      </c>
      <c r="C600" s="62" t="s">
        <v>66</v>
      </c>
      <c r="D600" s="62" t="s">
        <v>72</v>
      </c>
      <c r="E600" s="63">
        <v>562</v>
      </c>
      <c r="F600" s="64">
        <f>(Таблица1[[#This Row],[Предел текучести, Н/мм²]]-SUMIF('Сводный отчет'!$B$7:$B$17,Таблица1[[#This Row],[Профиль / размер]],'Сводный отчет'!$F$7:$F$17))^2</f>
        <v>125.51285610417175</v>
      </c>
      <c r="G600" s="63">
        <v>661</v>
      </c>
      <c r="H600" s="64">
        <f>(Таблица1[[#This Row],[Временное сопротивление, Н/мм²]]-SUMIF('Сводный отчет'!$B$7:$B$17,Таблица1[[#This Row],[Профиль / размер]],'Сводный отчет'!$I$7:$I$17))^2</f>
        <v>161.06292550730521</v>
      </c>
      <c r="I600" s="65">
        <f>Таблица1[[#This Row],[Временное сопротивление, Н/мм²]]/Таблица1[[#This Row],[Предел текучести, Н/мм²]]</f>
        <v>1.1761565836298933</v>
      </c>
      <c r="J600" s="66">
        <f>(Таблица1[[#This Row],[σв/σт]]-SUMIF('Сводный отчет'!$B$7:$B$17,Таблица1[[#This Row],[Профиль / размер]],'Сводный отчет'!$L$7:$L$17))^2</f>
        <v>1.0221330384780543E-6</v>
      </c>
      <c r="K600" s="63">
        <v>18.600000000000001</v>
      </c>
      <c r="L600" s="64">
        <f>(Таблица1[[#This Row],[Относительное удлинение, %]]-SUMIF('Сводный отчет'!$B$7:$B$17,Таблица1[[#This Row],[Профиль / размер]],'Сводный отчет'!$O$7:$O$17))^2</f>
        <v>0.11567372448792142</v>
      </c>
      <c r="M600" s="63">
        <v>8.4</v>
      </c>
      <c r="N60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2.8523456790123314</v>
      </c>
      <c r="O600" s="67">
        <v>8.6999999999999993</v>
      </c>
      <c r="P60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2.86059011023716</v>
      </c>
      <c r="Q600" s="69">
        <v>8.3000000000000004E-2</v>
      </c>
      <c r="R600" s="70">
        <f>(Таблица1[[#This Row],[fr]]-SUMIF('Сводный отчет'!$B$7:$B$17,Таблица1[[#This Row],[Профиль / размер]],'Сводный отчет'!$X$7:$X$17))^2</f>
        <v>5.5137667907847689E-7</v>
      </c>
    </row>
    <row r="601" spans="1:18" ht="11.25" customHeight="1" x14ac:dyDescent="0.25">
      <c r="A601" s="62" t="s">
        <v>452</v>
      </c>
      <c r="B601" s="62" t="str">
        <f>LEFT(Таблица1[[#This Row],[Номер плавки]],7)</f>
        <v>2062079</v>
      </c>
      <c r="C601" s="62" t="s">
        <v>66</v>
      </c>
      <c r="D601" s="62" t="s">
        <v>72</v>
      </c>
      <c r="E601" s="63">
        <v>565</v>
      </c>
      <c r="F601" s="64">
        <f>(Таблица1[[#This Row],[Предел текучести, Н/мм²]]-SUMIF('Сводный отчет'!$B$7:$B$17,Таблица1[[#This Row],[Профиль / размер]],'Сводный отчет'!$F$7:$F$17))^2</f>
        <v>201.73236829929397</v>
      </c>
      <c r="G601" s="63">
        <v>659</v>
      </c>
      <c r="H601" s="64">
        <f>(Таблица1[[#This Row],[Временное сопротивление, Н/мм²]]-SUMIF('Сводный отчет'!$B$7:$B$17,Таблица1[[#This Row],[Профиль / размер]],'Сводный отчет'!$I$7:$I$17))^2</f>
        <v>114.29869786502857</v>
      </c>
      <c r="I601" s="65">
        <f>Таблица1[[#This Row],[Временное сопротивление, Н/мм²]]/Таблица1[[#This Row],[Предел текучести, Н/мм²]]</f>
        <v>1.1663716814159293</v>
      </c>
      <c r="J601" s="66">
        <f>(Таблица1[[#This Row],[σв/σт]]-SUMIF('Сводный отчет'!$B$7:$B$17,Таблица1[[#This Row],[Профиль / размер]],'Сводный отчет'!$L$7:$L$17))^2</f>
        <v>1.1655163316528781E-4</v>
      </c>
      <c r="K601" s="63">
        <v>16</v>
      </c>
      <c r="L601" s="64">
        <f>(Таблица1[[#This Row],[Относительное удлинение, %]]-SUMIF('Сводный отчет'!$B$7:$B$17,Таблица1[[#This Row],[Профиль / размер]],'Сводный отчет'!$O$7:$O$17))^2</f>
        <v>8.644237410124779</v>
      </c>
      <c r="M601" s="63">
        <v>7.6</v>
      </c>
      <c r="N60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6.1945679012345503</v>
      </c>
      <c r="O601" s="67">
        <v>7.9</v>
      </c>
      <c r="P60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6.2067147714837736</v>
      </c>
      <c r="Q601" s="69">
        <v>7.4999999999999997E-2</v>
      </c>
      <c r="R601" s="70">
        <f>(Таблица1[[#This Row],[fr]]-SUMIF('Сводный отчет'!$B$7:$B$17,Таблица1[[#This Row],[Профиль / размер]],'Сводный отчет'!$X$7:$X$17))^2</f>
        <v>5.2670617871490146E-5</v>
      </c>
    </row>
    <row r="602" spans="1:18" ht="11.25" customHeight="1" x14ac:dyDescent="0.25">
      <c r="A602" s="62" t="s">
        <v>453</v>
      </c>
      <c r="B602" s="62" t="str">
        <f>LEFT(Таблица1[[#This Row],[Номер плавки]],7)</f>
        <v>2062081</v>
      </c>
      <c r="C602" s="62" t="s">
        <v>66</v>
      </c>
      <c r="D602" s="62" t="s">
        <v>72</v>
      </c>
      <c r="E602" s="63">
        <v>545</v>
      </c>
      <c r="F602" s="64">
        <f>(Таблица1[[#This Row],[Предел текучести, Н/мм²]]-SUMIF('Сводный отчет'!$B$7:$B$17,Таблица1[[#This Row],[Профиль / размер]],'Сводный отчет'!$F$7:$F$17))^2</f>
        <v>33.602286998479251</v>
      </c>
      <c r="G602" s="63">
        <v>647</v>
      </c>
      <c r="H602" s="64">
        <f>(Таблица1[[#This Row],[Временное сопротивление, Н/мм²]]-SUMIF('Сводный отчет'!$B$7:$B$17,Таблица1[[#This Row],[Профиль / размер]],'Сводный отчет'!$I$7:$I$17))^2</f>
        <v>1.7133320113687538</v>
      </c>
      <c r="I602" s="65">
        <f>Таблица1[[#This Row],[Временное сопротивление, Н/мм²]]/Таблица1[[#This Row],[Предел текучести, Н/мм²]]</f>
        <v>1.1871559633027522</v>
      </c>
      <c r="J602" s="66">
        <f>(Таблица1[[#This Row],[σв/σт]]-SUMIF('Сводный отчет'!$B$7:$B$17,Таблица1[[#This Row],[Профиль / размер]],'Сводный отчет'!$L$7:$L$17))^2</f>
        <v>9.9767609552979701E-5</v>
      </c>
      <c r="K602" s="63">
        <v>16.600000000000001</v>
      </c>
      <c r="L602" s="64">
        <f>(Таблица1[[#This Row],[Относительное удлинение, %]]-SUMIF('Сводный отчет'!$B$7:$B$17,Таблица1[[#This Row],[Профиль / размер]],'Сводный отчет'!$O$7:$O$17))^2</f>
        <v>5.476107328823959</v>
      </c>
      <c r="M602" s="63">
        <v>7.8</v>
      </c>
      <c r="N60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5.2390123456789954</v>
      </c>
      <c r="O602" s="67">
        <v>8.1</v>
      </c>
      <c r="P60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5.250183606172123</v>
      </c>
      <c r="Q602" s="69">
        <v>9.9000000000000005E-2</v>
      </c>
      <c r="R602" s="70">
        <f>(Таблица1[[#This Row],[fr]]-SUMIF('Сводный отчет'!$B$7:$B$17,Таблица1[[#This Row],[Профиль / размер]],'Сводный отчет'!$X$7:$X$17))^2</f>
        <v>2.8031289429425536E-4</v>
      </c>
    </row>
    <row r="603" spans="1:18" ht="11.25" customHeight="1" x14ac:dyDescent="0.25">
      <c r="A603" s="62" t="s">
        <v>453</v>
      </c>
      <c r="B603" s="62" t="str">
        <f>LEFT(Таблица1[[#This Row],[Номер плавки]],7)</f>
        <v>2062081</v>
      </c>
      <c r="C603" s="62" t="s">
        <v>66</v>
      </c>
      <c r="D603" s="62" t="s">
        <v>72</v>
      </c>
      <c r="E603" s="63">
        <v>569</v>
      </c>
      <c r="F603" s="64">
        <f>(Таблица1[[#This Row],[Предел текучести, Н/мм²]]-SUMIF('Сводный отчет'!$B$7:$B$17,Таблица1[[#This Row],[Профиль / размер]],'Сводный отчет'!$F$7:$F$17))^2</f>
        <v>331.35838455945691</v>
      </c>
      <c r="G603" s="63">
        <v>672</v>
      </c>
      <c r="H603" s="64">
        <f>(Таблица1[[#This Row],[Временное сопротивление, Н/мм²]]-SUMIF('Сводный отчет'!$B$7:$B$17,Таблица1[[#This Row],[Профиль / размер]],'Сводный отчет'!$I$7:$I$17))^2</f>
        <v>561.26617753982669</v>
      </c>
      <c r="I603" s="65">
        <f>Таблица1[[#This Row],[Временное сопротивление, Н/мм²]]/Таблица1[[#This Row],[Предел текучести, Н/мм²]]</f>
        <v>1.1810193321616871</v>
      </c>
      <c r="J603" s="66">
        <f>(Таблица1[[#This Row],[σв/σт]]-SUMIF('Сводный отчет'!$B$7:$B$17,Таблица1[[#This Row],[Профиль / размер]],'Сводный отчет'!$L$7:$L$17))^2</f>
        <v>1.4835920887667511E-5</v>
      </c>
      <c r="K603" s="63">
        <v>18.399999999999999</v>
      </c>
      <c r="L603" s="64">
        <f>(Таблица1[[#This Row],[Относительное удлинение, %]]-SUMIF('Сводный отчет'!$B$7:$B$17,Таблица1[[#This Row],[Профиль / размер]],'Сводный отчет'!$O$7:$O$17))^2</f>
        <v>0.29171708492152826</v>
      </c>
      <c r="M603" s="63">
        <v>10</v>
      </c>
      <c r="N60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7.9012345679005461E-3</v>
      </c>
      <c r="O603" s="67">
        <v>10.3</v>
      </c>
      <c r="P60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8.3407877439213105E-3</v>
      </c>
      <c r="Q603" s="69">
        <v>9.6000000000000002E-2</v>
      </c>
      <c r="R603" s="70">
        <f>(Таблица1[[#This Row],[fr]]-SUMIF('Сводный отчет'!$B$7:$B$17,Таблица1[[#This Row],[Профиль / размер]],'Сводный отчет'!$X$7:$X$17))^2</f>
        <v>1.8885760974140961E-4</v>
      </c>
    </row>
    <row r="604" spans="1:18" ht="11.25" customHeight="1" x14ac:dyDescent="0.25">
      <c r="A604" s="62" t="s">
        <v>454</v>
      </c>
      <c r="B604" s="62" t="str">
        <f>LEFT(Таблица1[[#This Row],[Номер плавки]],7)</f>
        <v>2062082</v>
      </c>
      <c r="C604" s="62" t="s">
        <v>66</v>
      </c>
      <c r="D604" s="62" t="s">
        <v>72</v>
      </c>
      <c r="E604" s="63">
        <v>549</v>
      </c>
      <c r="F604" s="64">
        <f>(Таблица1[[#This Row],[Предел текучести, Н/мм²]]-SUMIF('Сводный отчет'!$B$7:$B$17,Таблица1[[#This Row],[Профиль / размер]],'Сводный отчет'!$F$7:$F$17))^2</f>
        <v>3.2283032586421898</v>
      </c>
      <c r="G604" s="63">
        <v>643</v>
      </c>
      <c r="H604" s="64">
        <f>(Таблица1[[#This Row],[Временное сопротивление, Н/мм²]]-SUMIF('Сводный отчет'!$B$7:$B$17,Таблица1[[#This Row],[Профиль / размер]],'Сводный отчет'!$I$7:$I$17))^2</f>
        <v>28.184876726815478</v>
      </c>
      <c r="I604" s="65">
        <f>Таблица1[[#This Row],[Временное сопротивление, Н/мм²]]/Таблица1[[#This Row],[Предел текучести, Н/мм²]]</f>
        <v>1.1712204007285973</v>
      </c>
      <c r="J604" s="66">
        <f>(Таблица1[[#This Row],[σв/σт]]-SUMIF('Сводный отчет'!$B$7:$B$17,Таблица1[[#This Row],[Профиль / размер]],'Сводный отчет'!$L$7:$L$17))^2</f>
        <v>3.5369055277347945E-5</v>
      </c>
      <c r="K604" s="63">
        <v>18.100000000000001</v>
      </c>
      <c r="L604" s="64">
        <f>(Таблица1[[#This Row],[Относительное удлинение, %]]-SUMIF('Сводный отчет'!$B$7:$B$17,Таблица1[[#This Row],[Профиль / размер]],'Сводный отчет'!$O$7:$O$17))^2</f>
        <v>0.70578212557193087</v>
      </c>
      <c r="M604" s="63">
        <v>9.8000000000000007</v>
      </c>
      <c r="N60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8.3456790123454139E-2</v>
      </c>
      <c r="O604" s="67">
        <v>10.1</v>
      </c>
      <c r="P60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8.4871953055576169E-2</v>
      </c>
      <c r="Q604" s="69">
        <v>7.5999999999999998E-2</v>
      </c>
      <c r="R604" s="70">
        <f>(Таблица1[[#This Row],[fr]]-SUMIF('Сводный отчет'!$B$7:$B$17,Таблица1[[#This Row],[Профиль / размер]],'Сводный отчет'!$X$7:$X$17))^2</f>
        <v>3.9155712722438678E-5</v>
      </c>
    </row>
    <row r="605" spans="1:18" ht="11.25" customHeight="1" x14ac:dyDescent="0.25">
      <c r="A605" s="62" t="s">
        <v>454</v>
      </c>
      <c r="B605" s="62" t="str">
        <f>LEFT(Таблица1[[#This Row],[Номер плавки]],7)</f>
        <v>2062082</v>
      </c>
      <c r="C605" s="62" t="s">
        <v>66</v>
      </c>
      <c r="D605" s="62" t="s">
        <v>72</v>
      </c>
      <c r="E605" s="63">
        <v>554</v>
      </c>
      <c r="F605" s="64">
        <f>(Таблица1[[#This Row],[Предел текучести, Н/мм²]]-SUMIF('Сводный отчет'!$B$7:$B$17,Таблица1[[#This Row],[Профиль / размер]],'Сводный отчет'!$F$7:$F$17))^2</f>
        <v>10.260823583845866</v>
      </c>
      <c r="G605" s="63">
        <v>646</v>
      </c>
      <c r="H605" s="64">
        <f>(Таблица1[[#This Row],[Временное сопротивление, Н/мм²]]-SUMIF('Сводный отчет'!$B$7:$B$17,Таблица1[[#This Row],[Профиль / размер]],'Сводный отчет'!$I$7:$I$17))^2</f>
        <v>5.3312181902304356</v>
      </c>
      <c r="I605" s="65">
        <f>Таблица1[[#This Row],[Временное сопротивление, Н/мм²]]/Таблица1[[#This Row],[Предел текучести, Н/мм²]]</f>
        <v>1.1660649819494584</v>
      </c>
      <c r="J605" s="66">
        <f>(Таблица1[[#This Row],[σв/σт]]-SUMIF('Сводный отчет'!$B$7:$B$17,Таблица1[[#This Row],[Профиль / размер]],'Сводный отчет'!$L$7:$L$17))^2</f>
        <v>1.2326789627822231E-4</v>
      </c>
      <c r="K605" s="63">
        <v>19.7</v>
      </c>
      <c r="L605" s="64">
        <f>(Таблица1[[#This Row],[Относительное удлинение, %]]-SUMIF('Сводный отчет'!$B$7:$B$17,Таблица1[[#This Row],[Профиль / размер]],'Сводный отчет'!$O$7:$O$17))^2</f>
        <v>0.57743524210309749</v>
      </c>
      <c r="M605" s="63">
        <v>7.9</v>
      </c>
      <c r="N60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4.791234567901216</v>
      </c>
      <c r="O605" s="67">
        <v>8.1999999999999993</v>
      </c>
      <c r="P60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4.801918023516297</v>
      </c>
      <c r="Q605" s="69">
        <v>8.3000000000000004E-2</v>
      </c>
      <c r="R605" s="70">
        <f>(Таблица1[[#This Row],[fr]]-SUMIF('Сводный отчет'!$B$7:$B$17,Таблица1[[#This Row],[Профиль / размер]],'Сводный отчет'!$X$7:$X$17))^2</f>
        <v>5.5137667907847689E-7</v>
      </c>
    </row>
    <row r="606" spans="1:18" ht="11.25" customHeight="1" x14ac:dyDescent="0.25">
      <c r="A606" s="62" t="s">
        <v>455</v>
      </c>
      <c r="B606" s="62" t="str">
        <f>LEFT(Таблица1[[#This Row],[Номер плавки]],7)</f>
        <v>2062084</v>
      </c>
      <c r="C606" s="62" t="s">
        <v>66</v>
      </c>
      <c r="D606" s="62" t="s">
        <v>72</v>
      </c>
      <c r="E606" s="63">
        <v>553</v>
      </c>
      <c r="F606" s="64">
        <f>(Таблица1[[#This Row],[Предел текучести, Н/мм²]]-SUMIF('Сводный отчет'!$B$7:$B$17,Таблица1[[#This Row],[Профиль / размер]],'Сводный отчет'!$F$7:$F$17))^2</f>
        <v>4.8543195188051316</v>
      </c>
      <c r="G606" s="63">
        <v>649</v>
      </c>
      <c r="H606" s="64">
        <f>(Таблица1[[#This Row],[Временное сопротивление, Н/мм²]]-SUMIF('Сводный отчет'!$B$7:$B$17,Таблица1[[#This Row],[Профиль / размер]],'Сводный отчет'!$I$7:$I$17))^2</f>
        <v>0.47755965364539105</v>
      </c>
      <c r="I606" s="65">
        <f>Таблица1[[#This Row],[Временное сопротивление, Н/мм²]]/Таблица1[[#This Row],[Предел текучести, Н/мм²]]</f>
        <v>1.1735985533453888</v>
      </c>
      <c r="J606" s="66">
        <f>(Таблица1[[#This Row],[σв/σт]]-SUMIF('Сводный отчет'!$B$7:$B$17,Таблица1[[#This Row],[Профиль / размер]],'Сводный отчет'!$L$7:$L$17))^2</f>
        <v>1.2738019669833146E-5</v>
      </c>
      <c r="K606" s="63">
        <v>16.5</v>
      </c>
      <c r="L606" s="64">
        <f>(Таблица1[[#This Row],[Относительное удлинение, %]]-SUMIF('Сводный отчет'!$B$7:$B$17,Таблица1[[#This Row],[Профиль / размер]],'Сводный отчет'!$O$7:$O$17))^2</f>
        <v>5.9541290090407681</v>
      </c>
      <c r="M606" s="63">
        <v>8.6999999999999993</v>
      </c>
      <c r="N60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1.9290123456790036</v>
      </c>
      <c r="O606" s="67">
        <v>9</v>
      </c>
      <c r="P60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1.9357933622696759</v>
      </c>
      <c r="Q606" s="69">
        <v>0.09</v>
      </c>
      <c r="R606" s="70">
        <f>(Таблица1[[#This Row],[fr]]-SUMIF('Сводный отчет'!$B$7:$B$17,Таблица1[[#This Row],[Профиль / размер]],'Сводный отчет'!$X$7:$X$17))^2</f>
        <v>5.9947040635718234E-5</v>
      </c>
    </row>
    <row r="607" spans="1:18" ht="11.25" customHeight="1" x14ac:dyDescent="0.25">
      <c r="A607" s="62" t="s">
        <v>455</v>
      </c>
      <c r="B607" s="62" t="str">
        <f>LEFT(Таблица1[[#This Row],[Номер плавки]],7)</f>
        <v>2062084</v>
      </c>
      <c r="C607" s="62" t="s">
        <v>66</v>
      </c>
      <c r="D607" s="62" t="s">
        <v>72</v>
      </c>
      <c r="E607" s="63">
        <v>544</v>
      </c>
      <c r="F607" s="64">
        <f>(Таблица1[[#This Row],[Предел текучести, Н/мм²]]-SUMIF('Сводный отчет'!$B$7:$B$17,Таблица1[[#This Row],[Профиль / размер]],'Сводный отчет'!$F$7:$F$17))^2</f>
        <v>46.195782933438515</v>
      </c>
      <c r="G607" s="63">
        <v>642</v>
      </c>
      <c r="H607" s="64">
        <f>(Таблица1[[#This Row],[Временное сопротивление, Н/мм²]]-SUMIF('Сводный отчет'!$B$7:$B$17,Таблица1[[#This Row],[Профиль / размер]],'Сводный отчет'!$I$7:$I$17))^2</f>
        <v>39.802762905677163</v>
      </c>
      <c r="I607" s="65">
        <f>Таблица1[[#This Row],[Временное сопротивление, Н/мм²]]/Таблица1[[#This Row],[Предел текучести, Н/мм²]]</f>
        <v>1.1801470588235294</v>
      </c>
      <c r="J607" s="66">
        <f>(Таблица1[[#This Row],[σв/σт]]-SUMIF('Сводный отчет'!$B$7:$B$17,Таблица1[[#This Row],[Профиль / размер]],'Сводный отчет'!$L$7:$L$17))^2</f>
        <v>8.8772369515453548E-6</v>
      </c>
      <c r="K607" s="63">
        <v>16.5</v>
      </c>
      <c r="L607" s="64">
        <f>(Таблица1[[#This Row],[Относительное удлинение, %]]-SUMIF('Сводный отчет'!$B$7:$B$17,Таблица1[[#This Row],[Профиль / размер]],'Сводный отчет'!$O$7:$O$17))^2</f>
        <v>5.9541290090407681</v>
      </c>
      <c r="M607" s="63">
        <v>8.1999999999999993</v>
      </c>
      <c r="N60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3.5679012345678891</v>
      </c>
      <c r="O607" s="67">
        <v>8.5</v>
      </c>
      <c r="P60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3.5771212755488122</v>
      </c>
      <c r="Q607" s="69">
        <v>6.7000000000000004E-2</v>
      </c>
      <c r="R607" s="70">
        <f>(Таблица1[[#This Row],[fr]]-SUMIF('Сводный отчет'!$B$7:$B$17,Таблица1[[#This Row],[Профиль / размер]],'Сводный отчет'!$X$7:$X$17))^2</f>
        <v>2.3278985906390162E-4</v>
      </c>
    </row>
    <row r="608" spans="1:18" ht="11.25" customHeight="1" x14ac:dyDescent="0.25">
      <c r="A608" s="62" t="s">
        <v>456</v>
      </c>
      <c r="B608" s="62" t="str">
        <f>LEFT(Таблица1[[#This Row],[Номер плавки]],7)</f>
        <v>2050514</v>
      </c>
      <c r="C608" s="62" t="s">
        <v>66</v>
      </c>
      <c r="D608" s="62" t="s">
        <v>72</v>
      </c>
      <c r="E608" s="63">
        <v>563</v>
      </c>
      <c r="F608" s="64">
        <f>(Таблица1[[#This Row],[Предел текучести, Н/мм²]]-SUMIF('Сводный отчет'!$B$7:$B$17,Таблица1[[#This Row],[Профиль / размер]],'Сводный отчет'!$F$7:$F$17))^2</f>
        <v>148.9193601692125</v>
      </c>
      <c r="G608" s="63">
        <v>656</v>
      </c>
      <c r="H608" s="64">
        <f>(Таблица1[[#This Row],[Временное сопротивление, Н/мм²]]-SUMIF('Сводный отчет'!$B$7:$B$17,Таблица1[[#This Row],[Профиль / размер]],'Сводный отчет'!$I$7:$I$17))^2</f>
        <v>59.152356401613623</v>
      </c>
      <c r="I608" s="65">
        <f>Таблица1[[#This Row],[Временное сопротивление, Н/мм²]]/Таблица1[[#This Row],[Предел текучести, Н/мм²]]</f>
        <v>1.1651865008880995</v>
      </c>
      <c r="J608" s="66">
        <f>(Таблица1[[#This Row],[σв/σт]]-SUMIF('Сводный отчет'!$B$7:$B$17,Таблица1[[#This Row],[Профиль / размер]],'Сводный отчет'!$L$7:$L$17))^2</f>
        <v>1.4354648633001433E-4</v>
      </c>
      <c r="K608" s="63">
        <v>18.8</v>
      </c>
      <c r="L608" s="64">
        <f>(Таблица1[[#This Row],[Относительное удлинение, %]]-SUMIF('Сводный отчет'!$B$7:$B$17,Таблица1[[#This Row],[Профиль / размер]],'Сводный отчет'!$O$7:$O$17))^2</f>
        <v>1.963036405431785E-2</v>
      </c>
      <c r="M608" s="63">
        <v>7.3</v>
      </c>
      <c r="N60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7.7779012345678806</v>
      </c>
      <c r="O608" s="67">
        <v>7.6</v>
      </c>
      <c r="P60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7.7915115194512596</v>
      </c>
      <c r="Q608" s="69">
        <v>7.1999999999999995E-2</v>
      </c>
      <c r="R608" s="70">
        <f>(Таблица1[[#This Row],[fr]]-SUMIF('Сводный отчет'!$B$7:$B$17,Таблица1[[#This Row],[Профиль / размер]],'Сводный отчет'!$X$7:$X$17))^2</f>
        <v>1.0521533331864458E-4</v>
      </c>
    </row>
    <row r="609" spans="1:18" ht="11.25" customHeight="1" x14ac:dyDescent="0.25">
      <c r="A609" s="62" t="s">
        <v>456</v>
      </c>
      <c r="B609" s="62" t="str">
        <f>LEFT(Таблица1[[#This Row],[Номер плавки]],7)</f>
        <v>2050514</v>
      </c>
      <c r="C609" s="62" t="s">
        <v>66</v>
      </c>
      <c r="D609" s="62" t="s">
        <v>72</v>
      </c>
      <c r="E609" s="63">
        <v>560</v>
      </c>
      <c r="F609" s="64">
        <f>(Таблица1[[#This Row],[Предел текучести, Н/мм²]]-SUMIF('Сводный отчет'!$B$7:$B$17,Таблица1[[#This Row],[Профиль / размер]],'Сводный отчет'!$F$7:$F$17))^2</f>
        <v>84.699847974090275</v>
      </c>
      <c r="G609" s="63">
        <v>657</v>
      </c>
      <c r="H609" s="64">
        <f>(Таблица1[[#This Row],[Временное сопротивление, Н/мм²]]-SUMIF('Сводный отчет'!$B$7:$B$17,Таблица1[[#This Row],[Профиль / размер]],'Сводный отчет'!$I$7:$I$17))^2</f>
        <v>75.534470222751935</v>
      </c>
      <c r="I609" s="65">
        <f>Таблица1[[#This Row],[Временное сопротивление, Н/мм²]]/Таблица1[[#This Row],[Предел текучести, Н/мм²]]</f>
        <v>1.1732142857142858</v>
      </c>
      <c r="J609" s="66">
        <f>(Таблица1[[#This Row],[σв/σт]]-SUMIF('Сводный отчет'!$B$7:$B$17,Таблица1[[#This Row],[Профиль / размер]],'Сводный отчет'!$L$7:$L$17))^2</f>
        <v>1.5628611483321121E-5</v>
      </c>
      <c r="K609" s="63">
        <v>18.2</v>
      </c>
      <c r="L609" s="64">
        <f>(Таблица1[[#This Row],[Относительное удлинение, %]]-SUMIF('Сводный отчет'!$B$7:$B$17,Таблица1[[#This Row],[Профиль / размер]],'Сводный отчет'!$O$7:$O$17))^2</f>
        <v>0.54776044535513213</v>
      </c>
      <c r="M609" s="63">
        <v>7.9</v>
      </c>
      <c r="N60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4.791234567901216</v>
      </c>
      <c r="O609" s="67">
        <v>8.1999999999999993</v>
      </c>
      <c r="P60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4.801918023516297</v>
      </c>
      <c r="Q609" s="69">
        <v>9.8000000000000004E-2</v>
      </c>
      <c r="R609" s="70">
        <f>(Таблица1[[#This Row],[fr]]-SUMIF('Сводный отчет'!$B$7:$B$17,Таблица1[[#This Row],[Профиль / размер]],'Сводный отчет'!$X$7:$X$17))^2</f>
        <v>2.4782779944330674E-4</v>
      </c>
    </row>
    <row r="610" spans="1:18" ht="11.25" customHeight="1" x14ac:dyDescent="0.25">
      <c r="A610" s="62" t="s">
        <v>457</v>
      </c>
      <c r="B610" s="62" t="str">
        <f>LEFT(Таблица1[[#This Row],[Номер плавки]],7)</f>
        <v>2050515</v>
      </c>
      <c r="C610" s="62" t="s">
        <v>66</v>
      </c>
      <c r="D610" s="62" t="s">
        <v>72</v>
      </c>
      <c r="E610" s="63">
        <v>556</v>
      </c>
      <c r="F610" s="64">
        <f>(Таблица1[[#This Row],[Предел текучести, Н/мм²]]-SUMIF('Сводный отчет'!$B$7:$B$17,Таблица1[[#This Row],[Профиль / размер]],'Сводный отчет'!$F$7:$F$17))^2</f>
        <v>27.073831713927337</v>
      </c>
      <c r="G610" s="63">
        <v>655</v>
      </c>
      <c r="H610" s="64">
        <f>(Таблица1[[#This Row],[Временное сопротивление, Н/мм²]]-SUMIF('Сводный отчет'!$B$7:$B$17,Таблица1[[#This Row],[Профиль / размер]],'Сводный отчет'!$I$7:$I$17))^2</f>
        <v>44.770242580475305</v>
      </c>
      <c r="I610" s="65">
        <f>Таблица1[[#This Row],[Временное сопротивление, Н/мм²]]/Таблица1[[#This Row],[Предел текучести, Н/мм²]]</f>
        <v>1.1780575539568345</v>
      </c>
      <c r="J610" s="66">
        <f>(Таблица1[[#This Row],[σв/σт]]-SUMIF('Сводный отчет'!$B$7:$B$17,Таблица1[[#This Row],[Профиль / размер]],'Сводный отчет'!$L$7:$L$17))^2</f>
        <v>7.9203658558481785E-7</v>
      </c>
      <c r="K610" s="63">
        <v>17.100000000000001</v>
      </c>
      <c r="L610" s="64">
        <f>(Таблица1[[#This Row],[Относительное удлинение, %]]-SUMIF('Сводный отчет'!$B$7:$B$17,Таблица1[[#This Row],[Профиль / размер]],'Сводный отчет'!$O$7:$O$17))^2</f>
        <v>3.3859989277399496</v>
      </c>
      <c r="M610" s="63">
        <v>7.2</v>
      </c>
      <c r="N61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8.3456790123456557</v>
      </c>
      <c r="O610" s="67">
        <v>7.5</v>
      </c>
      <c r="P61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8.3597771021070848</v>
      </c>
      <c r="Q610" s="69">
        <v>7.0999999999999994E-2</v>
      </c>
      <c r="R610" s="70">
        <f>(Таблица1[[#This Row],[fr]]-SUMIF('Сводный отчет'!$B$7:$B$17,Таблица1[[#This Row],[Профиль / размер]],'Сводный отчет'!$X$7:$X$17))^2</f>
        <v>1.2673023846769606E-4</v>
      </c>
    </row>
    <row r="611" spans="1:18" ht="11.25" customHeight="1" x14ac:dyDescent="0.25">
      <c r="A611" s="62" t="s">
        <v>457</v>
      </c>
      <c r="B611" s="62" t="str">
        <f>LEFT(Таблица1[[#This Row],[Номер плавки]],7)</f>
        <v>2050515</v>
      </c>
      <c r="C611" s="62" t="s">
        <v>66</v>
      </c>
      <c r="D611" s="62" t="s">
        <v>72</v>
      </c>
      <c r="E611" s="63">
        <v>557</v>
      </c>
      <c r="F611" s="64">
        <f>(Таблица1[[#This Row],[Предел текучести, Н/мм²]]-SUMIF('Сводный отчет'!$B$7:$B$17,Таблица1[[#This Row],[Профиль / размер]],'Сводный отчет'!$F$7:$F$17))^2</f>
        <v>38.480335778968076</v>
      </c>
      <c r="G611" s="63">
        <v>651</v>
      </c>
      <c r="H611" s="64">
        <f>(Таблица1[[#This Row],[Временное сопротивление, Н/мм²]]-SUMIF('Сводный отчет'!$B$7:$B$17,Таблица1[[#This Row],[Профиль / размер]],'Сводный отчет'!$I$7:$I$17))^2</f>
        <v>7.2417872959220286</v>
      </c>
      <c r="I611" s="65">
        <f>Таблица1[[#This Row],[Временное сопротивление, Н/мм²]]/Таблица1[[#This Row],[Предел текучести, Н/мм²]]</f>
        <v>1.1687612208258529</v>
      </c>
      <c r="J611" s="66">
        <f>(Таблица1[[#This Row],[σв/σт]]-SUMIF('Сводный отчет'!$B$7:$B$17,Таблица1[[#This Row],[Профиль / размер]],'Сводный отчет'!$L$7:$L$17))^2</f>
        <v>7.0667035691622908E-5</v>
      </c>
      <c r="K611" s="63">
        <v>19.2</v>
      </c>
      <c r="L611" s="64">
        <f>(Таблица1[[#This Row],[Относительное удлинение, %]]-SUMIF('Сводный отчет'!$B$7:$B$17,Таблица1[[#This Row],[Профиль / размер]],'Сводный отчет'!$O$7:$O$17))^2</f>
        <v>6.7543643187109009E-2</v>
      </c>
      <c r="M611" s="63">
        <v>7.7</v>
      </c>
      <c r="N61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5.7067901234567708</v>
      </c>
      <c r="O611" s="67">
        <v>8</v>
      </c>
      <c r="P61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5.7184491888279485</v>
      </c>
      <c r="Q611" s="69">
        <v>0.09</v>
      </c>
      <c r="R611" s="70">
        <f>(Таблица1[[#This Row],[fr]]-SUMIF('Сводный отчет'!$B$7:$B$17,Таблица1[[#This Row],[Профиль / размер]],'Сводный отчет'!$X$7:$X$17))^2</f>
        <v>5.9947040635718234E-5</v>
      </c>
    </row>
    <row r="612" spans="1:18" ht="11.25" customHeight="1" x14ac:dyDescent="0.25">
      <c r="A612" s="62" t="s">
        <v>458</v>
      </c>
      <c r="B612" s="62" t="str">
        <f>LEFT(Таблица1[[#This Row],[Номер плавки]],7)</f>
        <v>2001807</v>
      </c>
      <c r="C612" s="62" t="s">
        <v>66</v>
      </c>
      <c r="D612" s="62" t="s">
        <v>67</v>
      </c>
      <c r="E612" s="63">
        <v>568</v>
      </c>
      <c r="F612" s="64">
        <f>(Таблица1[[#This Row],[Предел текучести, Н/мм²]]-SUMIF('Сводный отчет'!$B$7:$B$17,Таблица1[[#This Row],[Профиль / размер]],'Сводный отчет'!$F$7:$F$17))^2</f>
        <v>657.03290295709962</v>
      </c>
      <c r="G612" s="63">
        <v>661</v>
      </c>
      <c r="H612" s="64">
        <f>(Таблица1[[#This Row],[Временное сопротивление, Н/мм²]]-SUMIF('Сводный отчет'!$B$7:$B$17,Таблица1[[#This Row],[Профиль / размер]],'Сводный отчет'!$I$7:$I$17))^2</f>
        <v>761.30945439400136</v>
      </c>
      <c r="I612" s="65">
        <f>Таблица1[[#This Row],[Временное сопротивление, Н/мм²]]/Таблица1[[#This Row],[Предел текучести, Н/мм²]]</f>
        <v>1.1637323943661972</v>
      </c>
      <c r="J612" s="66">
        <f>(Таблица1[[#This Row],[σв/σт]]-SUMIF('Сводный отчет'!$B$7:$B$17,Таблица1[[#This Row],[Профиль / размер]],'Сводный отчет'!$L$7:$L$17))^2</f>
        <v>1.7757543477178987E-5</v>
      </c>
      <c r="K612" s="63">
        <v>18.100000000000001</v>
      </c>
      <c r="L612" s="64">
        <f>(Таблица1[[#This Row],[Относительное удлинение, %]]-SUMIF('Сводный отчет'!$B$7:$B$17,Таблица1[[#This Row],[Профиль / размер]],'Сводный отчет'!$O$7:$O$17))^2</f>
        <v>5.652748854643896</v>
      </c>
      <c r="M612" s="63">
        <v>9.8000000000000007</v>
      </c>
      <c r="N61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0.2708246563931721</v>
      </c>
      <c r="O612" s="67">
        <v>10.1</v>
      </c>
      <c r="P61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0.23000832986255662</v>
      </c>
      <c r="Q612" s="69">
        <v>8.8999999999999996E-2</v>
      </c>
      <c r="R612" s="70">
        <f>(Таблица1[[#This Row],[fr]]-SUMIF('Сводный отчет'!$B$7:$B$17,Таблица1[[#This Row],[Профиль / размер]],'Сводный отчет'!$X$7:$X$17))^2</f>
        <v>3.3829654310703713E-5</v>
      </c>
    </row>
    <row r="613" spans="1:18" ht="11.25" customHeight="1" x14ac:dyDescent="0.25">
      <c r="A613" s="62" t="s">
        <v>459</v>
      </c>
      <c r="B613" s="62" t="str">
        <f>LEFT(Таблица1[[#This Row],[Номер плавки]],7)</f>
        <v>2062116</v>
      </c>
      <c r="C613" s="62" t="s">
        <v>8</v>
      </c>
      <c r="D613" s="62" t="s">
        <v>62</v>
      </c>
      <c r="E613" s="63">
        <v>536</v>
      </c>
      <c r="F613" s="64">
        <f>(Таблица1[[#This Row],[Предел текучести, Н/мм²]]-SUMIF('Сводный отчет'!$B$7:$B$17,Таблица1[[#This Row],[Профиль / размер]],'Сводный отчет'!$F$7:$F$17))^2</f>
        <v>3.844675124944948E-4</v>
      </c>
      <c r="G613" s="63">
        <v>625</v>
      </c>
      <c r="H613" s="64">
        <f>(Таблица1[[#This Row],[Временное сопротивление, Н/мм²]]-SUMIF('Сводный отчет'!$B$7:$B$17,Таблица1[[#This Row],[Профиль / размер]],'Сводный отчет'!$I$7:$I$17))^2</f>
        <v>7.2160707420219996</v>
      </c>
      <c r="I613" s="65">
        <f>Таблица1[[#This Row],[Временное сопротивление, Н/мм²]]/Таблица1[[#This Row],[Предел текучести, Н/мм²]]</f>
        <v>1.166044776119403</v>
      </c>
      <c r="J613" s="66">
        <f>(Таблица1[[#This Row],[σв/σт]]-SUMIF('Сводный отчет'!$B$7:$B$17,Таблица1[[#This Row],[Профиль / размер]],'Сводный отчет'!$L$7:$L$17))^2</f>
        <v>2.520662848359774E-5</v>
      </c>
      <c r="K613" s="63">
        <v>20.100000000000001</v>
      </c>
      <c r="L613" s="64">
        <f>(Таблица1[[#This Row],[Относительное удлинение, %]]-SUMIF('Сводный отчет'!$B$7:$B$17,Таблица1[[#This Row],[Профиль / размер]],'Сводный отчет'!$O$7:$O$17))^2</f>
        <v>9.842368319879129E-4</v>
      </c>
      <c r="M613" s="63">
        <v>9.6</v>
      </c>
      <c r="N61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0.21777777777777624</v>
      </c>
      <c r="O613" s="67">
        <v>9.9</v>
      </c>
      <c r="P61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0.21777777777777624</v>
      </c>
      <c r="Q613" s="69">
        <v>8.3000000000000004E-2</v>
      </c>
      <c r="R613" s="70">
        <f>(Таблица1[[#This Row],[fr]]-SUMIF('Сводный отчет'!$B$7:$B$17,Таблица1[[#This Row],[Профиль / размер]],'Сводный отчет'!$X$7:$X$17))^2</f>
        <v>1.9381007304882493E-6</v>
      </c>
    </row>
    <row r="614" spans="1:18" ht="11.25" customHeight="1" x14ac:dyDescent="0.25">
      <c r="A614" s="62" t="s">
        <v>459</v>
      </c>
      <c r="B614" s="62" t="str">
        <f>LEFT(Таблица1[[#This Row],[Номер плавки]],7)</f>
        <v>2062116</v>
      </c>
      <c r="C614" s="62" t="s">
        <v>8</v>
      </c>
      <c r="D614" s="62" t="s">
        <v>62</v>
      </c>
      <c r="E614" s="63">
        <v>534</v>
      </c>
      <c r="F614" s="64">
        <f>(Таблица1[[#This Row],[Предел текучести, Н/мм²]]-SUMIF('Сводный отчет'!$B$7:$B$17,Таблица1[[#This Row],[Профиль / размер]],'Сводный отчет'!$F$7:$F$17))^2</f>
        <v>4.0788158400614432</v>
      </c>
      <c r="G614" s="63">
        <v>624</v>
      </c>
      <c r="H614" s="64">
        <f>(Таблица1[[#This Row],[Временное сопротивление, Н/мм²]]-SUMIF('Сводный отчет'!$B$7:$B$17,Таблица1[[#This Row],[Профиль / размер]],'Сводный отчет'!$I$7:$I$17))^2</f>
        <v>13.588619761629731</v>
      </c>
      <c r="I614" s="65">
        <f>Таблица1[[#This Row],[Временное сопротивление, Н/мм²]]/Таблица1[[#This Row],[Предел текучести, Н/мм²]]</f>
        <v>1.1685393258426966</v>
      </c>
      <c r="J614" s="66">
        <f>(Таблица1[[#This Row],[σв/σт]]-SUMIF('Сводный отчет'!$B$7:$B$17,Таблица1[[#This Row],[Профиль / размер]],'Сводный отчет'!$L$7:$L$17))^2</f>
        <v>6.3810327028152741E-6</v>
      </c>
      <c r="K614" s="63">
        <v>21.6</v>
      </c>
      <c r="L614" s="64">
        <f>(Таблица1[[#This Row],[Относительное удлинение, %]]-SUMIF('Сводный отчет'!$B$7:$B$17,Таблица1[[#This Row],[Профиль / размер]],'Сводный отчет'!$O$7:$O$17))^2</f>
        <v>2.345101883890822</v>
      </c>
      <c r="M614" s="63">
        <v>10.3</v>
      </c>
      <c r="N61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1.3611111111111098</v>
      </c>
      <c r="O614" s="67">
        <v>10.6</v>
      </c>
      <c r="P61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1.3611111111111056</v>
      </c>
      <c r="Q614" s="69">
        <v>0.1</v>
      </c>
      <c r="R614" s="70">
        <f>(Таблица1[[#This Row],[fr]]-SUMIF('Сводный отчет'!$B$7:$B$17,Таблица1[[#This Row],[Профиль / размер]],'Сводный отчет'!$X$7:$X$17))^2</f>
        <v>3.382714340638213E-4</v>
      </c>
    </row>
    <row r="615" spans="1:18" ht="11.25" customHeight="1" x14ac:dyDescent="0.25">
      <c r="A615" s="62" t="s">
        <v>460</v>
      </c>
      <c r="B615" s="62" t="str">
        <f>LEFT(Таблица1[[#This Row],[Номер плавки]],7)</f>
        <v>2050532</v>
      </c>
      <c r="C615" s="62" t="s">
        <v>8</v>
      </c>
      <c r="D615" s="62" t="s">
        <v>202</v>
      </c>
      <c r="E615" s="63">
        <v>547</v>
      </c>
      <c r="F615" s="64">
        <f>(Таблица1[[#This Row],[Предел текучести, Н/мм²]]-SUMIF('Сводный отчет'!$B$7:$B$17,Таблица1[[#This Row],[Профиль / размер]],'Сводный отчет'!$F$7:$F$17))^2</f>
        <v>13.491494082840108</v>
      </c>
      <c r="G615" s="63">
        <v>641</v>
      </c>
      <c r="H615" s="64">
        <f>(Таблица1[[#This Row],[Временное сопротивление, Н/мм²]]-SUMIF('Сводный отчет'!$B$7:$B$17,Таблица1[[#This Row],[Профиль / размер]],'Сводный отчет'!$I$7:$I$17))^2</f>
        <v>53.121671597633267</v>
      </c>
      <c r="I615" s="65">
        <f>Таблица1[[#This Row],[Временное сопротивление, Н/мм²]]/Таблица1[[#This Row],[Предел текучести, Н/мм²]]</f>
        <v>1.1718464351005484</v>
      </c>
      <c r="J615" s="66">
        <f>(Таблица1[[#This Row],[σв/σт]]-SUMIF('Сводный отчет'!$B$7:$B$17,Таблица1[[#This Row],[Профиль / размер]],'Сводный отчет'!$L$7:$L$17))^2</f>
        <v>2.9473450126068411E-5</v>
      </c>
      <c r="K615" s="63">
        <v>19.5</v>
      </c>
      <c r="L615" s="64">
        <f>(Таблица1[[#This Row],[Относительное удлинение, %]]-SUMIF('Сводный отчет'!$B$7:$B$17,Таблица1[[#This Row],[Профиль / размер]],'Сводный отчет'!$O$7:$O$17))^2</f>
        <v>1.3037687222633305</v>
      </c>
      <c r="M615" s="63">
        <v>10.5</v>
      </c>
      <c r="N61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1.3037687222633183</v>
      </c>
      <c r="O615" s="67">
        <v>10.8</v>
      </c>
      <c r="P61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1.290627080251477</v>
      </c>
      <c r="Q615" s="69">
        <v>8.5000000000000006E-2</v>
      </c>
      <c r="R615" s="70">
        <f>(Таблица1[[#This Row],[fr]]-SUMIF('Сводный отчет'!$B$7:$B$17,Таблица1[[#This Row],[Профиль / размер]],'Сводный отчет'!$X$7:$X$17))^2</f>
        <v>1.2333811020711279E-6</v>
      </c>
    </row>
    <row r="616" spans="1:18" ht="11.25" customHeight="1" x14ac:dyDescent="0.25">
      <c r="A616" s="62" t="s">
        <v>461</v>
      </c>
      <c r="B616" s="62" t="str">
        <f>LEFT(Таблица1[[#This Row],[Номер плавки]],7)</f>
        <v>2050532</v>
      </c>
      <c r="C616" s="62" t="s">
        <v>8</v>
      </c>
      <c r="D616" s="62" t="s">
        <v>202</v>
      </c>
      <c r="E616" s="63">
        <v>535</v>
      </c>
      <c r="F616" s="64">
        <f>(Таблица1[[#This Row],[Предел текучести, Н/мм²]]-SUMIF('Сводный отчет'!$B$7:$B$17,Таблица1[[#This Row],[Профиль / размер]],'Сводный отчет'!$F$7:$F$17))^2</f>
        <v>69.337647928994372</v>
      </c>
      <c r="G616" s="63">
        <v>628</v>
      </c>
      <c r="H616" s="64">
        <f>(Таблица1[[#This Row],[Временное сопротивление, Н/мм²]]-SUMIF('Сводный отчет'!$B$7:$B$17,Таблица1[[#This Row],[Профиль / размер]],'Сводный отчет'!$I$7:$I$17))^2</f>
        <v>32.621671597633039</v>
      </c>
      <c r="I616" s="65">
        <f>Таблица1[[#This Row],[Временное сопротивление, Н/мм²]]/Таблица1[[#This Row],[Предел текучести, Н/мм²]]</f>
        <v>1.1738317757009347</v>
      </c>
      <c r="J616" s="66">
        <f>(Таблица1[[#This Row],[σв/σт]]-SUMIF('Сводный отчет'!$B$7:$B$17,Таблица1[[#This Row],[Профиль / размер]],'Сводный отчет'!$L$7:$L$17))^2</f>
        <v>5.4971639585789461E-5</v>
      </c>
      <c r="K616" s="63">
        <v>20</v>
      </c>
      <c r="L616" s="64">
        <f>(Таблица1[[#This Row],[Относительное удлинение, %]]-SUMIF('Сводный отчет'!$B$7:$B$17,Таблица1[[#This Row],[Профиль / размер]],'Сводный отчет'!$O$7:$O$17))^2</f>
        <v>0.4119417991864</v>
      </c>
      <c r="M616" s="63">
        <v>10.4</v>
      </c>
      <c r="N61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1.085403337647934</v>
      </c>
      <c r="O616" s="67">
        <v>10.7</v>
      </c>
      <c r="P61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1.0734155417899358</v>
      </c>
      <c r="Q616" s="69">
        <v>9.4E-2</v>
      </c>
      <c r="R616" s="70">
        <f>(Таблица1[[#This Row],[fr]]-SUMIF('Сводный отчет'!$B$7:$B$17,Таблица1[[#This Row],[Профиль / размер]],'Сводный отчет'!$X$7:$X$17))^2</f>
        <v>1.0222376571745662E-4</v>
      </c>
    </row>
    <row r="617" spans="1:18" ht="11.25" customHeight="1" x14ac:dyDescent="0.25">
      <c r="A617" s="62" t="s">
        <v>462</v>
      </c>
      <c r="B617" s="62" t="str">
        <f>LEFT(Таблица1[[#This Row],[Номер плавки]],7)</f>
        <v>2050528</v>
      </c>
      <c r="C617" s="62" t="s">
        <v>8</v>
      </c>
      <c r="D617" s="62" t="s">
        <v>202</v>
      </c>
      <c r="E617" s="63">
        <v>534</v>
      </c>
      <c r="F617" s="64">
        <f>(Таблица1[[#This Row],[Предел текучести, Н/мм²]]-SUMIF('Сводный отчет'!$B$7:$B$17,Таблица1[[#This Row],[Профиль / размер]],'Сводный отчет'!$F$7:$F$17))^2</f>
        <v>86.991494082840561</v>
      </c>
      <c r="G617" s="63">
        <v>626</v>
      </c>
      <c r="H617" s="64">
        <f>(Таблица1[[#This Row],[Временное сопротивление, Н/мм²]]-SUMIF('Сводный отчет'!$B$7:$B$17,Таблица1[[#This Row],[Профиль / размер]],'Сводный отчет'!$I$7:$I$17))^2</f>
        <v>59.46782544378685</v>
      </c>
      <c r="I617" s="65">
        <f>Таблица1[[#This Row],[Временное сопротивление, Н/мм²]]/Таблица1[[#This Row],[Предел текучести, Н/мм²]]</f>
        <v>1.1722846441947565</v>
      </c>
      <c r="J617" s="66">
        <f>(Таблица1[[#This Row],[σв/σт]]-SUMIF('Сводный отчет'!$B$7:$B$17,Таблица1[[#This Row],[Профиль / размер]],'Сводный отчет'!$L$7:$L$17))^2</f>
        <v>3.4423503987797377E-5</v>
      </c>
      <c r="K617" s="63">
        <v>21.4</v>
      </c>
      <c r="L617" s="64">
        <f>(Таблица1[[#This Row],[Относительное удлинение, %]]-SUMIF('Сводный отчет'!$B$7:$B$17,Таблица1[[#This Row],[Профиль / размер]],'Сводный отчет'!$O$7:$O$17))^2</f>
        <v>0.57482641457099259</v>
      </c>
      <c r="M617" s="63">
        <v>9</v>
      </c>
      <c r="N61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0.12828795303254292</v>
      </c>
      <c r="O617" s="67">
        <v>9.3000000000000007</v>
      </c>
      <c r="P61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0.13245400332840312</v>
      </c>
      <c r="Q617" s="69">
        <v>7.5999999999999998E-2</v>
      </c>
      <c r="R617" s="70">
        <f>(Таблица1[[#This Row],[fr]]-SUMIF('Сводный отчет'!$B$7:$B$17,Таблица1[[#This Row],[Профиль / размер]],'Сводный отчет'!$X$7:$X$17))^2</f>
        <v>6.2242996486685652E-5</v>
      </c>
    </row>
    <row r="618" spans="1:18" ht="11.25" customHeight="1" x14ac:dyDescent="0.25">
      <c r="A618" s="62" t="s">
        <v>463</v>
      </c>
      <c r="B618" s="62" t="str">
        <f>LEFT(Таблица1[[#This Row],[Номер плавки]],7)</f>
        <v>2050528</v>
      </c>
      <c r="C618" s="62" t="s">
        <v>8</v>
      </c>
      <c r="D618" s="62" t="s">
        <v>202</v>
      </c>
      <c r="E618" s="63">
        <v>519</v>
      </c>
      <c r="F618" s="64">
        <f>(Таблица1[[#This Row],[Предел текучести, Н/мм²]]-SUMIF('Сводный отчет'!$B$7:$B$17,Таблица1[[#This Row],[Профиль / размер]],'Сводный отчет'!$F$7:$F$17))^2</f>
        <v>591.79918639053335</v>
      </c>
      <c r="G618" s="63">
        <v>608</v>
      </c>
      <c r="H618" s="64">
        <f>(Таблица1[[#This Row],[Временное сопротивление, Н/мм²]]-SUMIF('Сводный отчет'!$B$7:$B$17,Таблица1[[#This Row],[Профиль / размер]],'Сводный отчет'!$I$7:$I$17))^2</f>
        <v>661.08321005917117</v>
      </c>
      <c r="I618" s="65">
        <f>Таблица1[[#This Row],[Временное сопротивление, Н/мм²]]/Таблица1[[#This Row],[Предел текучести, Н/мм²]]</f>
        <v>1.1714836223506744</v>
      </c>
      <c r="J618" s="66">
        <f>(Таблица1[[#This Row],[σв/σт]]-SUMIF('Сводный отчет'!$B$7:$B$17,Таблица1[[#This Row],[Профиль / размер]],'Сводный отчет'!$L$7:$L$17))^2</f>
        <v>2.5665701866913285E-5</v>
      </c>
      <c r="K618" s="63">
        <v>20.5</v>
      </c>
      <c r="L618" s="64">
        <f>(Таблица1[[#This Row],[Относительное удлинение, %]]-SUMIF('Сводный отчет'!$B$7:$B$17,Таблица1[[#This Row],[Профиль / размер]],'Сводный отчет'!$O$7:$O$17))^2</f>
        <v>2.0114876109469548E-2</v>
      </c>
      <c r="M618" s="63">
        <v>9.1999999999999993</v>
      </c>
      <c r="N61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2.5018722263313187E-2</v>
      </c>
      <c r="O618" s="67">
        <v>9.5</v>
      </c>
      <c r="P61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2.6877080251479862E-2</v>
      </c>
      <c r="Q618" s="69">
        <v>6.7000000000000004E-2</v>
      </c>
      <c r="R618" s="70">
        <f>(Таблица1[[#This Row],[fr]]-SUMIF('Сводный отчет'!$B$7:$B$17,Таблица1[[#This Row],[Профиль / размер]],'Сводный отчет'!$X$7:$X$17))^2</f>
        <v>2.8525261187129999E-4</v>
      </c>
    </row>
    <row r="619" spans="1:18" ht="11.25" customHeight="1" x14ac:dyDescent="0.25">
      <c r="A619" s="62" t="s">
        <v>464</v>
      </c>
      <c r="B619" s="62" t="str">
        <f>LEFT(Таблица1[[#This Row],[Номер плавки]],7)</f>
        <v>2050528</v>
      </c>
      <c r="C619" s="62" t="s">
        <v>8</v>
      </c>
      <c r="D619" s="62" t="s">
        <v>202</v>
      </c>
      <c r="E619" s="63">
        <v>550</v>
      </c>
      <c r="F619" s="64">
        <f>(Таблица1[[#This Row],[Предел текучести, Н/мм²]]-SUMIF('Сводный отчет'!$B$7:$B$17,Таблица1[[#This Row],[Профиль / размер]],'Сводный отчет'!$F$7:$F$17))^2</f>
        <v>44.529955621301539</v>
      </c>
      <c r="G619" s="63">
        <v>636</v>
      </c>
      <c r="H619" s="64">
        <f>(Таблица1[[#This Row],[Временное сопротивление, Н/мм²]]-SUMIF('Сводный отчет'!$B$7:$B$17,Таблица1[[#This Row],[Профиль / размер]],'Сводный отчет'!$I$7:$I$17))^2</f>
        <v>5.2370562130177918</v>
      </c>
      <c r="I619" s="65">
        <f>Таблица1[[#This Row],[Временное сопротивление, Н/мм²]]/Таблица1[[#This Row],[Предел текучести, Н/мм²]]</f>
        <v>1.1563636363636363</v>
      </c>
      <c r="J619" s="66">
        <f>(Таблица1[[#This Row],[σв/σт]]-SUMIF('Сводный отчет'!$B$7:$B$17,Таблица1[[#This Row],[Профиль / размер]],'Сводный отчет'!$L$7:$L$17))^2</f>
        <v>1.0107996327210958E-4</v>
      </c>
      <c r="K619" s="63">
        <v>21.3</v>
      </c>
      <c r="L619" s="64">
        <f>(Таблица1[[#This Row],[Относительное удлинение, %]]-SUMIF('Сводный отчет'!$B$7:$B$17,Таблица1[[#This Row],[Профиль / размер]],'Сводный отчет'!$O$7:$O$17))^2</f>
        <v>0.43319179918638173</v>
      </c>
      <c r="M619" s="63">
        <v>10.199999999999999</v>
      </c>
      <c r="N61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0.70867256841716197</v>
      </c>
      <c r="O619" s="67">
        <v>10.5</v>
      </c>
      <c r="P61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0.69899246486686095</v>
      </c>
      <c r="Q619" s="69">
        <v>6.7000000000000004E-2</v>
      </c>
      <c r="R619" s="70">
        <f>(Таблица1[[#This Row],[fr]]-SUMIF('Сводный отчет'!$B$7:$B$17,Таблица1[[#This Row],[Профиль / размер]],'Сводный отчет'!$X$7:$X$17))^2</f>
        <v>2.8525261187129999E-4</v>
      </c>
    </row>
    <row r="620" spans="1:18" ht="11.25" customHeight="1" x14ac:dyDescent="0.25">
      <c r="A620" s="62" t="s">
        <v>464</v>
      </c>
      <c r="B620" s="62" t="str">
        <f>LEFT(Таблица1[[#This Row],[Номер плавки]],7)</f>
        <v>2050528</v>
      </c>
      <c r="C620" s="62" t="s">
        <v>8</v>
      </c>
      <c r="D620" s="62" t="s">
        <v>202</v>
      </c>
      <c r="E620" s="63">
        <v>543</v>
      </c>
      <c r="F620" s="64">
        <f>(Таблица1[[#This Row],[Предел текучести, Н/мм²]]-SUMIF('Сводный отчет'!$B$7:$B$17,Таблица1[[#This Row],[Профиль / размер]],'Сводный отчет'!$F$7:$F$17))^2</f>
        <v>0.10687869822486351</v>
      </c>
      <c r="G620" s="63">
        <v>638</v>
      </c>
      <c r="H620" s="64">
        <f>(Таблица1[[#This Row],[Временное сопротивление, Н/мм²]]-SUMIF('Сводный отчет'!$B$7:$B$17,Таблица1[[#This Row],[Профиль / размер]],'Сводный отчет'!$I$7:$I$17))^2</f>
        <v>18.39090236686398</v>
      </c>
      <c r="I620" s="65">
        <f>Таблица1[[#This Row],[Временное сопротивление, Н/мм²]]/Таблица1[[#This Row],[Предел текучести, Н/мм²]]</f>
        <v>1.1749539594843463</v>
      </c>
      <c r="J620" s="66">
        <f>(Таблица1[[#This Row],[σв/σт]]-SUMIF('Сводный отчет'!$B$7:$B$17,Таблица1[[#This Row],[Профиль / размер]],'Сводный отчет'!$L$7:$L$17))^2</f>
        <v>7.2871319467143997E-5</v>
      </c>
      <c r="K620" s="63">
        <v>20.9</v>
      </c>
      <c r="L620" s="64">
        <f>(Таблица1[[#This Row],[Относительное удлинение, %]]-SUMIF('Сводный отчет'!$B$7:$B$17,Таблица1[[#This Row],[Профиль / размер]],'Сводный отчет'!$O$7:$O$17))^2</f>
        <v>6.6653337647924457E-2</v>
      </c>
      <c r="M620" s="63">
        <v>8.8000000000000007</v>
      </c>
      <c r="N62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0.31155718380177205</v>
      </c>
      <c r="O620" s="67">
        <v>9.1</v>
      </c>
      <c r="P62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0.31803092640532782</v>
      </c>
      <c r="Q620" s="69">
        <v>6.8000000000000005E-2</v>
      </c>
      <c r="R620" s="70">
        <f>(Таблица1[[#This Row],[fr]]-SUMIF('Сводный отчет'!$B$7:$B$17,Таблица1[[#This Row],[Профиль / размер]],'Сводный отчет'!$X$7:$X$17))^2</f>
        <v>2.5247376571745393E-4</v>
      </c>
    </row>
    <row r="621" spans="1:18" ht="11.25" customHeight="1" x14ac:dyDescent="0.25">
      <c r="A621" s="62" t="s">
        <v>465</v>
      </c>
      <c r="B621" s="62" t="str">
        <f>LEFT(Таблица1[[#This Row],[Номер плавки]],7)</f>
        <v>2050528</v>
      </c>
      <c r="C621" s="62" t="s">
        <v>8</v>
      </c>
      <c r="D621" s="62" t="s">
        <v>202</v>
      </c>
      <c r="E621" s="63">
        <v>548</v>
      </c>
      <c r="F621" s="64">
        <f>(Таблица1[[#This Row],[Предел текучести, Н/мм²]]-SUMIF('Сводный отчет'!$B$7:$B$17,Таблица1[[#This Row],[Профиль / размер]],'Сводный отчет'!$F$7:$F$17))^2</f>
        <v>21.83764792899392</v>
      </c>
      <c r="G621" s="63">
        <v>637</v>
      </c>
      <c r="H621" s="64">
        <f>(Таблица1[[#This Row],[Временное сопротивление, Н/мм²]]-SUMIF('Сводный отчет'!$B$7:$B$17,Таблица1[[#This Row],[Профиль / размер]],'Сводный отчет'!$I$7:$I$17))^2</f>
        <v>10.813979289940885</v>
      </c>
      <c r="I621" s="65">
        <f>Таблица1[[#This Row],[Временное сопротивление, Н/мм²]]/Таблица1[[#This Row],[Предел текучести, Н/мм²]]</f>
        <v>1.1624087591240877</v>
      </c>
      <c r="J621" s="66">
        <f>(Таблица1[[#This Row],[σв/σт]]-SUMIF('Сводный отчет'!$B$7:$B$17,Таблица1[[#This Row],[Профиль / размер]],'Сводный отчет'!$L$7:$L$17))^2</f>
        <v>1.6069919380087423E-5</v>
      </c>
      <c r="K621" s="63">
        <v>21.5</v>
      </c>
      <c r="L621" s="64">
        <f>(Таблица1[[#This Row],[Относительное удлинение, %]]-SUMIF('Сводный отчет'!$B$7:$B$17,Таблица1[[#This Row],[Профиль / размер]],'Сводный отчет'!$O$7:$O$17))^2</f>
        <v>0.73646102995560869</v>
      </c>
      <c r="M621" s="63">
        <v>11</v>
      </c>
      <c r="N62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2.6955956453402434</v>
      </c>
      <c r="O621" s="67">
        <v>11.3</v>
      </c>
      <c r="P62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2.676684772559168</v>
      </c>
      <c r="Q621" s="69">
        <v>7.2999999999999995E-2</v>
      </c>
      <c r="R621" s="70">
        <f>(Таблица1[[#This Row],[fr]]-SUMIF('Сводный отчет'!$B$7:$B$17,Таблица1[[#This Row],[Профиль / размер]],'Сводный отчет'!$X$7:$X$17))^2</f>
        <v>1.1857953494822389E-4</v>
      </c>
    </row>
    <row r="622" spans="1:18" ht="11.25" customHeight="1" x14ac:dyDescent="0.25">
      <c r="A622" s="62" t="s">
        <v>465</v>
      </c>
      <c r="B622" s="62" t="str">
        <f>LEFT(Таблица1[[#This Row],[Номер плавки]],7)</f>
        <v>2050528</v>
      </c>
      <c r="C622" s="62" t="s">
        <v>8</v>
      </c>
      <c r="D622" s="62" t="s">
        <v>202</v>
      </c>
      <c r="E622" s="63">
        <v>547</v>
      </c>
      <c r="F622" s="64">
        <f>(Таблица1[[#This Row],[Предел текучести, Н/мм²]]-SUMIF('Сводный отчет'!$B$7:$B$17,Таблица1[[#This Row],[Профиль / размер]],'Сводный отчет'!$F$7:$F$17))^2</f>
        <v>13.491494082840108</v>
      </c>
      <c r="G622" s="63">
        <v>637</v>
      </c>
      <c r="H622" s="64">
        <f>(Таблица1[[#This Row],[Временное сопротивление, Н/мм²]]-SUMIF('Сводный отчет'!$B$7:$B$17,Таблица1[[#This Row],[Профиль / размер]],'Сводный отчет'!$I$7:$I$17))^2</f>
        <v>10.813979289940885</v>
      </c>
      <c r="I622" s="65">
        <f>Таблица1[[#This Row],[Временное сопротивление, Н/мм²]]/Таблица1[[#This Row],[Предел текучести, Н/мм²]]</f>
        <v>1.1645338208409506</v>
      </c>
      <c r="J622" s="66">
        <f>(Таблица1[[#This Row],[σв/σт]]-SUMIF('Сводный отчет'!$B$7:$B$17,Таблица1[[#This Row],[Профиль / размер]],'Сводный отчет'!$L$7:$L$17))^2</f>
        <v>3.5482076891313575E-6</v>
      </c>
      <c r="K622" s="63">
        <v>18.3</v>
      </c>
      <c r="L622" s="64">
        <f>(Таблица1[[#This Row],[Относительное удлинение, %]]-SUMIF('Сводный отчет'!$B$7:$B$17,Таблица1[[#This Row],[Профиль / размер]],'Сводный отчет'!$O$7:$O$17))^2</f>
        <v>5.4841533376479603</v>
      </c>
      <c r="M622" s="63">
        <v>9</v>
      </c>
      <c r="N62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0.12828795303254292</v>
      </c>
      <c r="O622" s="67">
        <v>9.3000000000000007</v>
      </c>
      <c r="P62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0.13245400332840312</v>
      </c>
      <c r="Q622" s="69">
        <v>9.7000000000000003E-2</v>
      </c>
      <c r="R622" s="70">
        <f>(Таблица1[[#This Row],[fr]]-SUMIF('Сводный отчет'!$B$7:$B$17,Таблица1[[#This Row],[Профиль / размер]],'Сводный отчет'!$X$7:$X$17))^2</f>
        <v>1.7188722725591853E-4</v>
      </c>
    </row>
    <row r="623" spans="1:18" ht="11.25" customHeight="1" x14ac:dyDescent="0.25">
      <c r="A623" s="62" t="s">
        <v>466</v>
      </c>
      <c r="B623" s="62" t="str">
        <f>LEFT(Таблица1[[#This Row],[Номер плавки]],7)</f>
        <v>2050528</v>
      </c>
      <c r="C623" s="62" t="s">
        <v>8</v>
      </c>
      <c r="D623" s="62" t="s">
        <v>202</v>
      </c>
      <c r="E623" s="63">
        <v>550</v>
      </c>
      <c r="F623" s="64">
        <f>(Таблица1[[#This Row],[Предел текучести, Н/мм²]]-SUMIF('Сводный отчет'!$B$7:$B$17,Таблица1[[#This Row],[Профиль / размер]],'Сводный отчет'!$F$7:$F$17))^2</f>
        <v>44.529955621301539</v>
      </c>
      <c r="G623" s="63">
        <v>638</v>
      </c>
      <c r="H623" s="64">
        <f>(Таблица1[[#This Row],[Временное сопротивление, Н/мм²]]-SUMIF('Сводный отчет'!$B$7:$B$17,Таблица1[[#This Row],[Профиль / размер]],'Сводный отчет'!$I$7:$I$17))^2</f>
        <v>18.39090236686398</v>
      </c>
      <c r="I623" s="65">
        <f>Таблица1[[#This Row],[Временное сопротивление, Н/мм²]]/Таблица1[[#This Row],[Предел текучести, Н/мм²]]</f>
        <v>1.1599999999999999</v>
      </c>
      <c r="J623" s="66">
        <f>(Таблица1[[#This Row],[σв/σт]]-SUMIF('Сводный отчет'!$B$7:$B$17,Таблица1[[#This Row],[Профиль / размер]],'Сводный отчет'!$L$7:$L$17))^2</f>
        <v>4.1184171728066647E-5</v>
      </c>
      <c r="K623" s="63">
        <v>20.3</v>
      </c>
      <c r="L623" s="64">
        <f>(Таблица1[[#This Row],[Относительное удлинение, %]]-SUMIF('Сводный отчет'!$B$7:$B$17,Таблица1[[#This Row],[Профиль / размер]],'Сводный отчет'!$O$7:$O$17))^2</f>
        <v>0.11684564534024125</v>
      </c>
      <c r="M623" s="63">
        <v>9.6</v>
      </c>
      <c r="N62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5.8480260724852892E-2</v>
      </c>
      <c r="O623" s="67">
        <v>9.9</v>
      </c>
      <c r="P62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5.5723234097632475E-2</v>
      </c>
      <c r="Q623" s="69">
        <v>7.9000000000000001E-2</v>
      </c>
      <c r="R623" s="70">
        <f>(Таблица1[[#This Row],[fr]]-SUMIF('Сводный отчет'!$B$7:$B$17,Таблица1[[#This Row],[Профиль / размер]],'Сводный отчет'!$X$7:$X$17))^2</f>
        <v>2.3906458025147443E-5</v>
      </c>
    </row>
    <row r="624" spans="1:18" ht="11.25" customHeight="1" x14ac:dyDescent="0.25">
      <c r="A624" s="62" t="s">
        <v>466</v>
      </c>
      <c r="B624" s="62" t="str">
        <f>LEFT(Таблица1[[#This Row],[Номер плавки]],7)</f>
        <v>2050528</v>
      </c>
      <c r="C624" s="62" t="s">
        <v>8</v>
      </c>
      <c r="D624" s="62" t="s">
        <v>202</v>
      </c>
      <c r="E624" s="63">
        <v>550</v>
      </c>
      <c r="F624" s="64">
        <f>(Таблица1[[#This Row],[Предел текучести, Н/мм²]]-SUMIF('Сводный отчет'!$B$7:$B$17,Таблица1[[#This Row],[Профиль / размер]],'Сводный отчет'!$F$7:$F$17))^2</f>
        <v>44.529955621301539</v>
      </c>
      <c r="G624" s="63">
        <v>638</v>
      </c>
      <c r="H624" s="64">
        <f>(Таблица1[[#This Row],[Временное сопротивление, Н/мм²]]-SUMIF('Сводный отчет'!$B$7:$B$17,Таблица1[[#This Row],[Профиль / размер]],'Сводный отчет'!$I$7:$I$17))^2</f>
        <v>18.39090236686398</v>
      </c>
      <c r="I624" s="65">
        <f>Таблица1[[#This Row],[Временное сопротивление, Н/мм²]]/Таблица1[[#This Row],[Предел текучести, Н/мм²]]</f>
        <v>1.1599999999999999</v>
      </c>
      <c r="J624" s="66">
        <f>(Таблица1[[#This Row],[σв/σт]]-SUMIF('Сводный отчет'!$B$7:$B$17,Таблица1[[#This Row],[Профиль / размер]],'Сводный отчет'!$L$7:$L$17))^2</f>
        <v>4.1184171728066647E-5</v>
      </c>
      <c r="K624" s="63">
        <v>21.3</v>
      </c>
      <c r="L624" s="64">
        <f>(Таблица1[[#This Row],[Относительное удлинение, %]]-SUMIF('Сводный отчет'!$B$7:$B$17,Таблица1[[#This Row],[Профиль / размер]],'Сводный отчет'!$O$7:$O$17))^2</f>
        <v>0.43319179918638173</v>
      </c>
      <c r="M624" s="63">
        <v>10.4</v>
      </c>
      <c r="N62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1.085403337647934</v>
      </c>
      <c r="O624" s="67">
        <v>10.7</v>
      </c>
      <c r="P62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1.0734155417899358</v>
      </c>
      <c r="Q624" s="69">
        <v>8.1000000000000003E-2</v>
      </c>
      <c r="R624" s="70">
        <f>(Таблица1[[#This Row],[fr]]-SUMIF('Сводный отчет'!$B$7:$B$17,Таблица1[[#This Row],[Профиль / размер]],'Сводный отчет'!$X$7:$X$17))^2</f>
        <v>8.3487657174553239E-6</v>
      </c>
    </row>
    <row r="625" spans="1:18" ht="11.25" customHeight="1" x14ac:dyDescent="0.25">
      <c r="A625" s="62" t="s">
        <v>467</v>
      </c>
      <c r="B625" s="62" t="str">
        <f>LEFT(Таблица1[[#This Row],[Номер плавки]],7)</f>
        <v>2050528</v>
      </c>
      <c r="C625" s="62" t="s">
        <v>8</v>
      </c>
      <c r="D625" s="62" t="s">
        <v>202</v>
      </c>
      <c r="E625" s="63">
        <v>550</v>
      </c>
      <c r="F625" s="64">
        <f>(Таблица1[[#This Row],[Предел текучести, Н/мм²]]-SUMIF('Сводный отчет'!$B$7:$B$17,Таблица1[[#This Row],[Профиль / размер]],'Сводный отчет'!$F$7:$F$17))^2</f>
        <v>44.529955621301539</v>
      </c>
      <c r="G625" s="63">
        <v>638</v>
      </c>
      <c r="H625" s="64">
        <f>(Таблица1[[#This Row],[Временное сопротивление, Н/мм²]]-SUMIF('Сводный отчет'!$B$7:$B$17,Таблица1[[#This Row],[Профиль / размер]],'Сводный отчет'!$I$7:$I$17))^2</f>
        <v>18.39090236686398</v>
      </c>
      <c r="I625" s="65">
        <f>Таблица1[[#This Row],[Временное сопротивление, Н/мм²]]/Таблица1[[#This Row],[Предел текучести, Н/мм²]]</f>
        <v>1.1599999999999999</v>
      </c>
      <c r="J625" s="66">
        <f>(Таблица1[[#This Row],[σв/σт]]-SUMIF('Сводный отчет'!$B$7:$B$17,Таблица1[[#This Row],[Профиль / размер]],'Сводный отчет'!$L$7:$L$17))^2</f>
        <v>4.1184171728066647E-5</v>
      </c>
      <c r="K625" s="63">
        <v>22.4</v>
      </c>
      <c r="L625" s="64">
        <f>(Таблица1[[#This Row],[Относительное удлинение, %]]-SUMIF('Сводный отчет'!$B$7:$B$17,Таблица1[[#This Row],[Профиль / размер]],'Сводный отчет'!$O$7:$O$17))^2</f>
        <v>3.0911725684171287</v>
      </c>
      <c r="M625" s="63">
        <v>10</v>
      </c>
      <c r="N62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0.41194179918639318</v>
      </c>
      <c r="O625" s="67">
        <v>10.3</v>
      </c>
      <c r="P62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0.40456938794378566</v>
      </c>
      <c r="Q625" s="69">
        <v>8.6999999999999994E-2</v>
      </c>
      <c r="R625" s="70">
        <f>(Таблица1[[#This Row],[fr]]-SUMIF('Сводный отчет'!$B$7:$B$17,Таблица1[[#This Row],[Профиль / размер]],'Сводный отчет'!$X$7:$X$17))^2</f>
        <v>9.6756887943789653E-6</v>
      </c>
    </row>
    <row r="626" spans="1:18" ht="11.25" customHeight="1" x14ac:dyDescent="0.25">
      <c r="A626" s="62" t="s">
        <v>467</v>
      </c>
      <c r="B626" s="62" t="str">
        <f>LEFT(Таблица1[[#This Row],[Номер плавки]],7)</f>
        <v>2050528</v>
      </c>
      <c r="C626" s="62" t="s">
        <v>8</v>
      </c>
      <c r="D626" s="62" t="s">
        <v>202</v>
      </c>
      <c r="E626" s="63">
        <v>551</v>
      </c>
      <c r="F626" s="64">
        <f>(Таблица1[[#This Row],[Предел текучести, Н/мм²]]-SUMIF('Сводный отчет'!$B$7:$B$17,Таблица1[[#This Row],[Профиль / размер]],'Сводный отчет'!$F$7:$F$17))^2</f>
        <v>58.87610946745535</v>
      </c>
      <c r="G626" s="63">
        <v>639</v>
      </c>
      <c r="H626" s="64">
        <f>(Таблица1[[#This Row],[Временное сопротивление, Н/мм²]]-SUMIF('Сводный отчет'!$B$7:$B$17,Таблица1[[#This Row],[Профиль / размер]],'Сводный отчет'!$I$7:$I$17))^2</f>
        <v>27.967825443787074</v>
      </c>
      <c r="I626" s="65">
        <f>Таблица1[[#This Row],[Временное сопротивление, Н/мм²]]/Таблица1[[#This Row],[Предел текучести, Н/мм²]]</f>
        <v>1.1597096188747731</v>
      </c>
      <c r="J626" s="66">
        <f>(Таблица1[[#This Row],[σв/σт]]-SUMIF('Сводный отчет'!$B$7:$B$17,Таблица1[[#This Row],[Профиль / размер]],'Сводный отчет'!$L$7:$L$17))^2</f>
        <v>4.4995528581343956E-5</v>
      </c>
      <c r="K626" s="63">
        <v>20.100000000000001</v>
      </c>
      <c r="L626" s="64">
        <f>(Таблица1[[#This Row],[Относительное удлинение, %]]-SUMIF('Сводный отчет'!$B$7:$B$17,Таблица1[[#This Row],[Профиль / размер]],'Сводный отчет'!$O$7:$O$17))^2</f>
        <v>0.29357641457101236</v>
      </c>
      <c r="M626" s="63">
        <v>10.199999999999999</v>
      </c>
      <c r="N62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0.70867256841716197</v>
      </c>
      <c r="O626" s="67">
        <v>10.5</v>
      </c>
      <c r="P62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0.69899246486686095</v>
      </c>
      <c r="Q626" s="69">
        <v>9.7000000000000003E-2</v>
      </c>
      <c r="R626" s="70">
        <f>(Таблица1[[#This Row],[fr]]-SUMIF('Сводный отчет'!$B$7:$B$17,Таблица1[[#This Row],[Профиль / размер]],'Сводный отчет'!$X$7:$X$17))^2</f>
        <v>1.7188722725591853E-4</v>
      </c>
    </row>
    <row r="627" spans="1:18" ht="11.25" customHeight="1" x14ac:dyDescent="0.25">
      <c r="A627" s="62" t="s">
        <v>468</v>
      </c>
      <c r="B627" s="62" t="str">
        <f>LEFT(Таблица1[[#This Row],[Номер плавки]],7)</f>
        <v>2050528</v>
      </c>
      <c r="C627" s="62" t="s">
        <v>8</v>
      </c>
      <c r="D627" s="62" t="s">
        <v>202</v>
      </c>
      <c r="E627" s="63">
        <v>552</v>
      </c>
      <c r="F627" s="64">
        <f>(Таблица1[[#This Row],[Предел текучести, Н/мм²]]-SUMIF('Сводный отчет'!$B$7:$B$17,Таблица1[[#This Row],[Профиль / размер]],'Сводный отчет'!$F$7:$F$17))^2</f>
        <v>75.222263313609162</v>
      </c>
      <c r="G627" s="63">
        <v>639</v>
      </c>
      <c r="H627" s="64">
        <f>(Таблица1[[#This Row],[Временное сопротивление, Н/мм²]]-SUMIF('Сводный отчет'!$B$7:$B$17,Таблица1[[#This Row],[Профиль / размер]],'Сводный отчет'!$I$7:$I$17))^2</f>
        <v>27.967825443787074</v>
      </c>
      <c r="I627" s="65">
        <f>Таблица1[[#This Row],[Временное сопротивление, Н/мм²]]/Таблица1[[#This Row],[Предел текучести, Н/мм²]]</f>
        <v>1.1576086956521738</v>
      </c>
      <c r="J627" s="66">
        <f>(Таблица1[[#This Row],[σв/σт]]-SUMIF('Сводный отчет'!$B$7:$B$17,Таблица1[[#This Row],[Профиль / размер]],'Сводный отчет'!$L$7:$L$17))^2</f>
        <v>7.7594849390417772E-5</v>
      </c>
      <c r="K627" s="63">
        <v>21.5</v>
      </c>
      <c r="L627" s="64">
        <f>(Таблица1[[#This Row],[Относительное удлинение, %]]-SUMIF('Сводный отчет'!$B$7:$B$17,Таблица1[[#This Row],[Профиль / размер]],'Сводный отчет'!$O$7:$O$17))^2</f>
        <v>0.73646102995560869</v>
      </c>
      <c r="M627" s="63">
        <v>10.8</v>
      </c>
      <c r="N62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2.0788648761094755</v>
      </c>
      <c r="O627" s="67">
        <v>11.1</v>
      </c>
      <c r="P62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2.0622616956360886</v>
      </c>
      <c r="Q627" s="69">
        <v>8.1000000000000003E-2</v>
      </c>
      <c r="R627" s="70">
        <f>(Таблица1[[#This Row],[fr]]-SUMIF('Сводный отчет'!$B$7:$B$17,Таблица1[[#This Row],[Профиль / размер]],'Сводный отчет'!$X$7:$X$17))^2</f>
        <v>8.3487657174553239E-6</v>
      </c>
    </row>
    <row r="628" spans="1:18" ht="11.25" customHeight="1" x14ac:dyDescent="0.25">
      <c r="A628" s="62" t="s">
        <v>468</v>
      </c>
      <c r="B628" s="62" t="str">
        <f>LEFT(Таблица1[[#This Row],[Номер плавки]],7)</f>
        <v>2050528</v>
      </c>
      <c r="C628" s="62" t="s">
        <v>8</v>
      </c>
      <c r="D628" s="62" t="s">
        <v>202</v>
      </c>
      <c r="E628" s="63">
        <v>551</v>
      </c>
      <c r="F628" s="64">
        <f>(Таблица1[[#This Row],[Предел текучести, Н/мм²]]-SUMIF('Сводный отчет'!$B$7:$B$17,Таблица1[[#This Row],[Профиль / размер]],'Сводный отчет'!$F$7:$F$17))^2</f>
        <v>58.87610946745535</v>
      </c>
      <c r="G628" s="63">
        <v>637</v>
      </c>
      <c r="H628" s="64">
        <f>(Таблица1[[#This Row],[Временное сопротивление, Н/мм²]]-SUMIF('Сводный отчет'!$B$7:$B$17,Таблица1[[#This Row],[Профиль / размер]],'Сводный отчет'!$I$7:$I$17))^2</f>
        <v>10.813979289940885</v>
      </c>
      <c r="I628" s="65">
        <f>Таблица1[[#This Row],[Временное сопротивление, Н/мм²]]/Таблица1[[#This Row],[Предел текучести, Н/мм²]]</f>
        <v>1.1560798548094373</v>
      </c>
      <c r="J628" s="66">
        <f>(Таблица1[[#This Row],[σв/σт]]-SUMIF('Сводный отчет'!$B$7:$B$17,Таблица1[[#This Row],[Профиль / размер]],'Сводный отчет'!$L$7:$L$17))^2</f>
        <v>1.0686669139091772E-4</v>
      </c>
      <c r="K628" s="63">
        <v>21.3</v>
      </c>
      <c r="L628" s="64">
        <f>(Таблица1[[#This Row],[Относительное удлинение, %]]-SUMIF('Сводный отчет'!$B$7:$B$17,Таблица1[[#This Row],[Профиль / размер]],'Сводный отчет'!$O$7:$O$17))^2</f>
        <v>0.43319179918638173</v>
      </c>
      <c r="M628" s="63">
        <v>9.6</v>
      </c>
      <c r="N62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5.8480260724852892E-2</v>
      </c>
      <c r="O628" s="67">
        <v>9.9</v>
      </c>
      <c r="P62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5.5723234097632475E-2</v>
      </c>
      <c r="Q628" s="69">
        <v>8.5999999999999993E-2</v>
      </c>
      <c r="R628" s="70">
        <f>(Таблица1[[#This Row],[fr]]-SUMIF('Сводный отчет'!$B$7:$B$17,Таблица1[[#This Row],[Профиль / размер]],'Сводный отчет'!$X$7:$X$17))^2</f>
        <v>4.4545349482250291E-6</v>
      </c>
    </row>
    <row r="629" spans="1:18" ht="11.25" customHeight="1" x14ac:dyDescent="0.25">
      <c r="A629" s="62" t="s">
        <v>469</v>
      </c>
      <c r="B629" s="62" t="str">
        <f>LEFT(Таблица1[[#This Row],[Номер плавки]],7)</f>
        <v>2050528</v>
      </c>
      <c r="C629" s="62" t="s">
        <v>8</v>
      </c>
      <c r="D629" s="62" t="s">
        <v>202</v>
      </c>
      <c r="E629" s="63">
        <v>540</v>
      </c>
      <c r="F629" s="64">
        <f>(Таблица1[[#This Row],[Предел текучести, Н/мм²]]-SUMIF('Сводный отчет'!$B$7:$B$17,Таблица1[[#This Row],[Профиль / размер]],'Сводный отчет'!$F$7:$F$17))^2</f>
        <v>11.068417159763429</v>
      </c>
      <c r="G629" s="63">
        <v>626</v>
      </c>
      <c r="H629" s="64">
        <f>(Таблица1[[#This Row],[Временное сопротивление, Н/мм²]]-SUMIF('Сводный отчет'!$B$7:$B$17,Таблица1[[#This Row],[Профиль / размер]],'Сводный отчет'!$I$7:$I$17))^2</f>
        <v>59.46782544378685</v>
      </c>
      <c r="I629" s="65">
        <f>Таблица1[[#This Row],[Временное сопротивление, Н/мм²]]/Таблица1[[#This Row],[Предел текучести, Н/мм²]]</f>
        <v>1.1592592592592592</v>
      </c>
      <c r="J629" s="66">
        <f>(Таблица1[[#This Row],[σв/σт]]-SUMIF('Сводный отчет'!$B$7:$B$17,Таблица1[[#This Row],[Профиль / размер]],'Сводный отчет'!$L$7:$L$17))^2</f>
        <v>5.1240260453243056E-5</v>
      </c>
      <c r="K629" s="63">
        <v>21</v>
      </c>
      <c r="L629" s="64">
        <f>(Таблица1[[#This Row],[Относительное удлинение, %]]-SUMIF('Сводный отчет'!$B$7:$B$17,Таблица1[[#This Row],[Профиль / размер]],'Сводный отчет'!$O$7:$O$17))^2</f>
        <v>0.12828795303253909</v>
      </c>
      <c r="M629" s="63">
        <v>10.8</v>
      </c>
      <c r="N62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2.0788648761094755</v>
      </c>
      <c r="O629" s="67">
        <v>11.1</v>
      </c>
      <c r="P62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2.0622616956360886</v>
      </c>
      <c r="Q629" s="69">
        <v>6.7000000000000004E-2</v>
      </c>
      <c r="R629" s="70">
        <f>(Таблица1[[#This Row],[fr]]-SUMIF('Сводный отчет'!$B$7:$B$17,Таблица1[[#This Row],[Профиль / размер]],'Сводный отчет'!$X$7:$X$17))^2</f>
        <v>2.8525261187129999E-4</v>
      </c>
    </row>
    <row r="630" spans="1:18" ht="11.25" customHeight="1" x14ac:dyDescent="0.25">
      <c r="A630" s="62" t="s">
        <v>469</v>
      </c>
      <c r="B630" s="62" t="str">
        <f>LEFT(Таблица1[[#This Row],[Номер плавки]],7)</f>
        <v>2050528</v>
      </c>
      <c r="C630" s="62" t="s">
        <v>8</v>
      </c>
      <c r="D630" s="62" t="s">
        <v>202</v>
      </c>
      <c r="E630" s="63">
        <v>532</v>
      </c>
      <c r="F630" s="64">
        <f>(Таблица1[[#This Row],[Предел текучести, Н/мм²]]-SUMIF('Сводный отчет'!$B$7:$B$17,Таблица1[[#This Row],[Профиль / размер]],'Сводный отчет'!$F$7:$F$17))^2</f>
        <v>128.29918639053295</v>
      </c>
      <c r="G630" s="63">
        <v>625</v>
      </c>
      <c r="H630" s="64">
        <f>(Таблица1[[#This Row],[Временное сопротивление, Н/мм²]]-SUMIF('Сводный отчет'!$B$7:$B$17,Таблица1[[#This Row],[Профиль / размер]],'Сводный отчет'!$I$7:$I$17))^2</f>
        <v>75.890902366863756</v>
      </c>
      <c r="I630" s="65">
        <f>Таблица1[[#This Row],[Временное сопротивление, Н/мм²]]/Таблица1[[#This Row],[Предел текучести, Н/мм²]]</f>
        <v>1.1748120300751879</v>
      </c>
      <c r="J630" s="66">
        <f>(Таблица1[[#This Row],[σв/σт]]-SUMIF('Сводный отчет'!$B$7:$B$17,Таблица1[[#This Row],[Профиль / размер]],'Сводный отчет'!$L$7:$L$17))^2</f>
        <v>7.0468311147401996E-5</v>
      </c>
      <c r="K630" s="63">
        <v>22.1</v>
      </c>
      <c r="L630" s="64">
        <f>(Таблица1[[#This Row],[Относительное удлинение, %]]-SUMIF('Сводный отчет'!$B$7:$B$17,Таблица1[[#This Row],[Профиль / размер]],'Сводный отчет'!$O$7:$O$17))^2</f>
        <v>2.1262687222632963</v>
      </c>
      <c r="M630" s="63">
        <v>10</v>
      </c>
      <c r="N63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0.41194179918639318</v>
      </c>
      <c r="O630" s="67">
        <v>10.3</v>
      </c>
      <c r="P63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0.40456938794378566</v>
      </c>
      <c r="Q630" s="69">
        <v>0.09</v>
      </c>
      <c r="R630" s="70">
        <f>(Таблица1[[#This Row],[fr]]-SUMIF('Сводный отчет'!$B$7:$B$17,Таблица1[[#This Row],[Профиль / размер]],'Сводный отчет'!$X$7:$X$17))^2</f>
        <v>3.733915033284079E-5</v>
      </c>
    </row>
    <row r="631" spans="1:18" ht="11.25" customHeight="1" x14ac:dyDescent="0.25">
      <c r="A631" s="62" t="s">
        <v>470</v>
      </c>
      <c r="B631" s="62" t="str">
        <f>LEFT(Таблица1[[#This Row],[Номер плавки]],7)</f>
        <v>2050528</v>
      </c>
      <c r="C631" s="62" t="s">
        <v>8</v>
      </c>
      <c r="D631" s="62" t="s">
        <v>202</v>
      </c>
      <c r="E631" s="63">
        <v>534</v>
      </c>
      <c r="F631" s="64">
        <f>(Таблица1[[#This Row],[Предел текучести, Н/мм²]]-SUMIF('Сводный отчет'!$B$7:$B$17,Таблица1[[#This Row],[Профиль / размер]],'Сводный отчет'!$F$7:$F$17))^2</f>
        <v>86.991494082840561</v>
      </c>
      <c r="G631" s="63">
        <v>622</v>
      </c>
      <c r="H631" s="64">
        <f>(Таблица1[[#This Row],[Временное сопротивление, Н/мм²]]-SUMIF('Сводный отчет'!$B$7:$B$17,Таблица1[[#This Row],[Профиль / размер]],'Сводный отчет'!$I$7:$I$17))^2</f>
        <v>137.16013313609446</v>
      </c>
      <c r="I631" s="65">
        <f>Таблица1[[#This Row],[Временное сопротивление, Н/мм²]]/Таблица1[[#This Row],[Предел текучести, Н/мм²]]</f>
        <v>1.1647940074906367</v>
      </c>
      <c r="J631" s="66">
        <f>(Таблица1[[#This Row],[σв/σт]]-SUMIF('Сводный отчет'!$B$7:$B$17,Таблица1[[#This Row],[Профиль / размер]],'Сводный отчет'!$L$7:$L$17))^2</f>
        <v>2.6356938968211653E-6</v>
      </c>
      <c r="K631" s="63">
        <v>20.9</v>
      </c>
      <c r="L631" s="64">
        <f>(Таблица1[[#This Row],[Относительное удлинение, %]]-SUMIF('Сводный отчет'!$B$7:$B$17,Таблица1[[#This Row],[Профиль / размер]],'Сводный отчет'!$O$7:$O$17))^2</f>
        <v>6.6653337647924457E-2</v>
      </c>
      <c r="M631" s="63">
        <v>12.2</v>
      </c>
      <c r="N63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8.0759802607248599</v>
      </c>
      <c r="O631" s="67">
        <v>12.5</v>
      </c>
      <c r="P63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8.0432232340976224</v>
      </c>
      <c r="Q631" s="69">
        <v>9.5000000000000001E-2</v>
      </c>
      <c r="R631" s="70">
        <f>(Таблица1[[#This Row],[fr]]-SUMIF('Сводный отчет'!$B$7:$B$17,Таблица1[[#This Row],[Профиль / размер]],'Сводный отчет'!$X$7:$X$17))^2</f>
        <v>1.2344491956361057E-4</v>
      </c>
    </row>
    <row r="632" spans="1:18" ht="11.25" customHeight="1" x14ac:dyDescent="0.25">
      <c r="A632" s="62" t="s">
        <v>470</v>
      </c>
      <c r="B632" s="62" t="str">
        <f>LEFT(Таблица1[[#This Row],[Номер плавки]],7)</f>
        <v>2050528</v>
      </c>
      <c r="C632" s="62" t="s">
        <v>8</v>
      </c>
      <c r="D632" s="62" t="s">
        <v>202</v>
      </c>
      <c r="E632" s="63">
        <v>535</v>
      </c>
      <c r="F632" s="64">
        <f>(Таблица1[[#This Row],[Предел текучести, Н/мм²]]-SUMIF('Сводный отчет'!$B$7:$B$17,Таблица1[[#This Row],[Профиль / размер]],'Сводный отчет'!$F$7:$F$17))^2</f>
        <v>69.337647928994372</v>
      </c>
      <c r="G632" s="63">
        <v>622</v>
      </c>
      <c r="H632" s="64">
        <f>(Таблица1[[#This Row],[Временное сопротивление, Н/мм²]]-SUMIF('Сводный отчет'!$B$7:$B$17,Таблица1[[#This Row],[Профиль / размер]],'Сводный отчет'!$I$7:$I$17))^2</f>
        <v>137.16013313609446</v>
      </c>
      <c r="I632" s="65">
        <f>Таблица1[[#This Row],[Временное сопротивление, Н/мм²]]/Таблица1[[#This Row],[Предел текучести, Н/мм²]]</f>
        <v>1.1626168224299065</v>
      </c>
      <c r="J632" s="66">
        <f>(Таблица1[[#This Row],[σв/σт]]-SUMIF('Сводный отчет'!$B$7:$B$17,Таблица1[[#This Row],[Профиль / размер]],'Сводный отчет'!$L$7:$L$17))^2</f>
        <v>1.4445070323060617E-5</v>
      </c>
      <c r="K632" s="63">
        <v>21.5</v>
      </c>
      <c r="L632" s="64">
        <f>(Таблица1[[#This Row],[Относительное удлинение, %]]-SUMIF('Сводный отчет'!$B$7:$B$17,Таблица1[[#This Row],[Профиль / размер]],'Сводный отчет'!$O$7:$O$17))^2</f>
        <v>0.73646102995560869</v>
      </c>
      <c r="M632" s="63">
        <v>12.8</v>
      </c>
      <c r="N63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11.846172568417179</v>
      </c>
      <c r="O632" s="67">
        <v>13.1</v>
      </c>
      <c r="P63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11.806492464866849</v>
      </c>
      <c r="Q632" s="69">
        <v>0.09</v>
      </c>
      <c r="R632" s="70">
        <f>(Таблица1[[#This Row],[fr]]-SUMIF('Сводный отчет'!$B$7:$B$17,Таблица1[[#This Row],[Профиль / размер]],'Сводный отчет'!$X$7:$X$17))^2</f>
        <v>3.733915033284079E-5</v>
      </c>
    </row>
    <row r="633" spans="1:18" ht="11.25" customHeight="1" x14ac:dyDescent="0.25">
      <c r="A633" s="62" t="s">
        <v>471</v>
      </c>
      <c r="B633" s="62" t="str">
        <f>LEFT(Таблица1[[#This Row],[Номер плавки]],7)</f>
        <v>2050528</v>
      </c>
      <c r="C633" s="62" t="s">
        <v>8</v>
      </c>
      <c r="D633" s="62" t="s">
        <v>202</v>
      </c>
      <c r="E633" s="63">
        <v>537</v>
      </c>
      <c r="F633" s="64">
        <f>(Таблица1[[#This Row],[Предел текучести, Н/мм²]]-SUMIF('Сводный отчет'!$B$7:$B$17,Таблица1[[#This Row],[Профиль / размер]],'Сводный отчет'!$F$7:$F$17))^2</f>
        <v>40.029955621301994</v>
      </c>
      <c r="G633" s="63">
        <v>624</v>
      </c>
      <c r="H633" s="64">
        <f>(Таблица1[[#This Row],[Временное сопротивление, Н/мм²]]-SUMIF('Сводный отчет'!$B$7:$B$17,Таблица1[[#This Row],[Профиль / размер]],'Сводный отчет'!$I$7:$I$17))^2</f>
        <v>94.313979289940661</v>
      </c>
      <c r="I633" s="65">
        <f>Таблица1[[#This Row],[Временное сопротивление, Н/мм²]]/Таблица1[[#This Row],[Предел текучести, Н/мм²]]</f>
        <v>1.1620111731843576</v>
      </c>
      <c r="J633" s="66">
        <f>(Таблица1[[#This Row],[σв/σт]]-SUMIF('Сводный отчет'!$B$7:$B$17,Таблица1[[#This Row],[Профиль / размер]],'Сводный отчет'!$L$7:$L$17))^2</f>
        <v>1.9415623642028244E-5</v>
      </c>
      <c r="K633" s="63">
        <v>21.9</v>
      </c>
      <c r="L633" s="64">
        <f>(Таблица1[[#This Row],[Относительное удлинение, %]]-SUMIF('Сводный отчет'!$B$7:$B$17,Таблица1[[#This Row],[Профиль / размер]],'Сводный отчет'!$O$7:$O$17))^2</f>
        <v>1.5829994914940606</v>
      </c>
      <c r="M633" s="63">
        <v>10.199999999999999</v>
      </c>
      <c r="N63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0.70867256841716197</v>
      </c>
      <c r="O633" s="67">
        <v>10.5</v>
      </c>
      <c r="P63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0.69899246486686095</v>
      </c>
      <c r="Q633" s="69">
        <v>7.0000000000000007E-2</v>
      </c>
      <c r="R633" s="70">
        <f>(Таблица1[[#This Row],[fr]]-SUMIF('Сводный отчет'!$B$7:$B$17,Таблица1[[#This Row],[Профиль / размер]],'Сводный отчет'!$X$7:$X$17))^2</f>
        <v>1.9291607340976178E-4</v>
      </c>
    </row>
    <row r="634" spans="1:18" ht="11.25" customHeight="1" x14ac:dyDescent="0.25">
      <c r="A634" s="62" t="s">
        <v>471</v>
      </c>
      <c r="B634" s="62" t="str">
        <f>LEFT(Таблица1[[#This Row],[Номер плавки]],7)</f>
        <v>2050528</v>
      </c>
      <c r="C634" s="62" t="s">
        <v>8</v>
      </c>
      <c r="D634" s="62" t="s">
        <v>202</v>
      </c>
      <c r="E634" s="63">
        <v>538</v>
      </c>
      <c r="F634" s="64">
        <f>(Таблица1[[#This Row],[Предел текучести, Н/мм²]]-SUMIF('Сводный отчет'!$B$7:$B$17,Таблица1[[#This Row],[Профиль / размер]],'Сводный отчет'!$F$7:$F$17))^2</f>
        <v>28.376109467455809</v>
      </c>
      <c r="G634" s="63">
        <v>626</v>
      </c>
      <c r="H634" s="64">
        <f>(Таблица1[[#This Row],[Временное сопротивление, Н/мм²]]-SUMIF('Сводный отчет'!$B$7:$B$17,Таблица1[[#This Row],[Профиль / размер]],'Сводный отчет'!$I$7:$I$17))^2</f>
        <v>59.46782544378685</v>
      </c>
      <c r="I634" s="65">
        <f>Таблица1[[#This Row],[Временное сопротивление, Н/мм²]]/Таблица1[[#This Row],[Предел текучести, Н/мм²]]</f>
        <v>1.1635687732342008</v>
      </c>
      <c r="J634" s="66">
        <f>(Таблица1[[#This Row],[σв/σт]]-SUMIF('Сводный отчет'!$B$7:$B$17,Таблица1[[#This Row],[Профиль / размер]],'Сводный отчет'!$L$7:$L$17))^2</f>
        <v>8.1151844719861479E-6</v>
      </c>
      <c r="K634" s="63">
        <v>22.6</v>
      </c>
      <c r="L634" s="64">
        <f>(Таблица1[[#This Row],[Относительное удлинение, %]]-SUMIF('Сводный отчет'!$B$7:$B$17,Таблица1[[#This Row],[Профиль / размер]],'Сводный отчет'!$O$7:$O$17))^2</f>
        <v>3.8344417991863673</v>
      </c>
      <c r="M634" s="63">
        <v>10.199999999999999</v>
      </c>
      <c r="N63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0.70867256841716197</v>
      </c>
      <c r="O634" s="67">
        <v>10.5</v>
      </c>
      <c r="P63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0.69899246486686095</v>
      </c>
      <c r="Q634" s="69">
        <v>7.1999999999999995E-2</v>
      </c>
      <c r="R634" s="70">
        <f>(Таблица1[[#This Row],[fr]]-SUMIF('Сводный отчет'!$B$7:$B$17,Таблица1[[#This Row],[Профиль / размер]],'Сводный отчет'!$X$7:$X$17))^2</f>
        <v>1.4135838110206997E-4</v>
      </c>
    </row>
    <row r="635" spans="1:18" ht="11.25" customHeight="1" x14ac:dyDescent="0.25">
      <c r="A635" s="62" t="s">
        <v>472</v>
      </c>
      <c r="B635" s="62" t="str">
        <f>LEFT(Таблица1[[#This Row],[Номер плавки]],7)</f>
        <v>2050528</v>
      </c>
      <c r="C635" s="62" t="s">
        <v>8</v>
      </c>
      <c r="D635" s="62" t="s">
        <v>202</v>
      </c>
      <c r="E635" s="63">
        <v>531</v>
      </c>
      <c r="F635" s="64">
        <f>(Таблица1[[#This Row],[Предел текучести, Н/мм²]]-SUMIF('Сводный отчет'!$B$7:$B$17,Таблица1[[#This Row],[Профиль / размер]],'Сводный отчет'!$F$7:$F$17))^2</f>
        <v>151.95303254437914</v>
      </c>
      <c r="G635" s="63">
        <v>624</v>
      </c>
      <c r="H635" s="64">
        <f>(Таблица1[[#This Row],[Временное сопротивление, Н/мм²]]-SUMIF('Сводный отчет'!$B$7:$B$17,Таблица1[[#This Row],[Профиль / размер]],'Сводный отчет'!$I$7:$I$17))^2</f>
        <v>94.313979289940661</v>
      </c>
      <c r="I635" s="65">
        <f>Таблица1[[#This Row],[Временное сопротивление, Н/мм²]]/Таблица1[[#This Row],[Предел текучести, Н/мм²]]</f>
        <v>1.1751412429378532</v>
      </c>
      <c r="J635" s="66">
        <f>(Таблица1[[#This Row],[σв/σт]]-SUMIF('Сводный отчет'!$B$7:$B$17,Таблица1[[#This Row],[Профиль / размер]],'Сводный отчет'!$L$7:$L$17))^2</f>
        <v>7.6103873710789725E-5</v>
      </c>
      <c r="K635" s="63">
        <v>22</v>
      </c>
      <c r="L635" s="64">
        <f>(Таблица1[[#This Row],[Относительное удлинение, %]]-SUMIF('Сводный отчет'!$B$7:$B$17,Таблица1[[#This Row],[Профиль / размер]],'Сводный отчет'!$O$7:$O$17))^2</f>
        <v>1.8446341068786782</v>
      </c>
      <c r="M635" s="63">
        <v>10.8</v>
      </c>
      <c r="N63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2.0788648761094755</v>
      </c>
      <c r="O635" s="67">
        <v>11.1</v>
      </c>
      <c r="P63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2.0622616956360886</v>
      </c>
      <c r="Q635" s="69">
        <v>8.3000000000000004E-2</v>
      </c>
      <c r="R635" s="70">
        <f>(Таблица1[[#This Row],[fr]]-SUMIF('Сводный отчет'!$B$7:$B$17,Таблица1[[#This Row],[Профиль / размер]],'Сводный отчет'!$X$7:$X$17))^2</f>
        <v>7.9107340976321907E-7</v>
      </c>
    </row>
    <row r="636" spans="1:18" ht="11.25" customHeight="1" x14ac:dyDescent="0.25">
      <c r="A636" s="62" t="s">
        <v>472</v>
      </c>
      <c r="B636" s="62" t="str">
        <f>LEFT(Таблица1[[#This Row],[Номер плавки]],7)</f>
        <v>2050528</v>
      </c>
      <c r="C636" s="62" t="s">
        <v>8</v>
      </c>
      <c r="D636" s="62" t="s">
        <v>202</v>
      </c>
      <c r="E636" s="63">
        <v>535</v>
      </c>
      <c r="F636" s="64">
        <f>(Таблица1[[#This Row],[Предел текучести, Н/мм²]]-SUMIF('Сводный отчет'!$B$7:$B$17,Таблица1[[#This Row],[Профиль / размер]],'Сводный отчет'!$F$7:$F$17))^2</f>
        <v>69.337647928994372</v>
      </c>
      <c r="G636" s="63">
        <v>622</v>
      </c>
      <c r="H636" s="64">
        <f>(Таблица1[[#This Row],[Временное сопротивление, Н/мм²]]-SUMIF('Сводный отчет'!$B$7:$B$17,Таблица1[[#This Row],[Профиль / размер]],'Сводный отчет'!$I$7:$I$17))^2</f>
        <v>137.16013313609446</v>
      </c>
      <c r="I636" s="65">
        <f>Таблица1[[#This Row],[Временное сопротивление, Н/мм²]]/Таблица1[[#This Row],[Предел текучести, Н/мм²]]</f>
        <v>1.1626168224299065</v>
      </c>
      <c r="J636" s="66">
        <f>(Таблица1[[#This Row],[σв/σт]]-SUMIF('Сводный отчет'!$B$7:$B$17,Таблица1[[#This Row],[Профиль / размер]],'Сводный отчет'!$L$7:$L$17))^2</f>
        <v>1.4445070323060617E-5</v>
      </c>
      <c r="K636" s="63">
        <v>21.9</v>
      </c>
      <c r="L636" s="64">
        <f>(Таблица1[[#This Row],[Относительное удлинение, %]]-SUMIF('Сводный отчет'!$B$7:$B$17,Таблица1[[#This Row],[Профиль / размер]],'Сводный отчет'!$O$7:$O$17))^2</f>
        <v>1.5829994914940606</v>
      </c>
      <c r="M636" s="63">
        <v>10.199999999999999</v>
      </c>
      <c r="N63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0.70867256841716197</v>
      </c>
      <c r="O636" s="67">
        <v>10.5</v>
      </c>
      <c r="P63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0.69899246486686095</v>
      </c>
      <c r="Q636" s="69">
        <v>7.0999999999999994E-2</v>
      </c>
      <c r="R636" s="70">
        <f>(Таблица1[[#This Row],[fr]]-SUMIF('Сводный отчет'!$B$7:$B$17,Таблица1[[#This Row],[Профиль / размер]],'Сводный отчет'!$X$7:$X$17))^2</f>
        <v>1.6613722725591606E-4</v>
      </c>
    </row>
    <row r="637" spans="1:18" ht="11.25" customHeight="1" x14ac:dyDescent="0.25">
      <c r="A637" s="62" t="s">
        <v>473</v>
      </c>
      <c r="B637" s="62" t="str">
        <f>LEFT(Таблица1[[#This Row],[Номер плавки]],7)</f>
        <v>2050528</v>
      </c>
      <c r="C637" s="62" t="s">
        <v>8</v>
      </c>
      <c r="D637" s="62" t="s">
        <v>202</v>
      </c>
      <c r="E637" s="63">
        <v>531</v>
      </c>
      <c r="F637" s="64">
        <f>(Таблица1[[#This Row],[Предел текучести, Н/мм²]]-SUMIF('Сводный отчет'!$B$7:$B$17,Таблица1[[#This Row],[Профиль / размер]],'Сводный отчет'!$F$7:$F$17))^2</f>
        <v>151.95303254437914</v>
      </c>
      <c r="G637" s="63">
        <v>622</v>
      </c>
      <c r="H637" s="64">
        <f>(Таблица1[[#This Row],[Временное сопротивление, Н/мм²]]-SUMIF('Сводный отчет'!$B$7:$B$17,Таблица1[[#This Row],[Профиль / размер]],'Сводный отчет'!$I$7:$I$17))^2</f>
        <v>137.16013313609446</v>
      </c>
      <c r="I637" s="65">
        <f>Таблица1[[#This Row],[Временное сопротивление, Н/мм²]]/Таблица1[[#This Row],[Предел текучести, Н/мм²]]</f>
        <v>1.1713747645951036</v>
      </c>
      <c r="J637" s="66">
        <f>(Таблица1[[#This Row],[σв/σт]]-SUMIF('Сводный отчет'!$B$7:$B$17,Таблица1[[#This Row],[Профиль / размер]],'Сводный отчет'!$L$7:$L$17))^2</f>
        <v>2.4574576178929047E-5</v>
      </c>
      <c r="K637" s="63">
        <v>21.8</v>
      </c>
      <c r="L637" s="64">
        <f>(Таблица1[[#This Row],[Относительное удлинение, %]]-SUMIF('Сводный отчет'!$B$7:$B$17,Таблица1[[#This Row],[Профиль / размер]],'Сводный отчет'!$O$7:$O$17))^2</f>
        <v>1.3413648761094521</v>
      </c>
      <c r="M637" s="63">
        <v>10.6</v>
      </c>
      <c r="N63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1.5421341068787024</v>
      </c>
      <c r="O637" s="67">
        <v>10.9</v>
      </c>
      <c r="P63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1.5278386187130144</v>
      </c>
      <c r="Q637" s="69">
        <v>6.9000000000000006E-2</v>
      </c>
      <c r="R637" s="70">
        <f>(Таблица1[[#This Row],[fr]]-SUMIF('Сводный отчет'!$B$7:$B$17,Таблица1[[#This Row],[Профиль / размер]],'Сводный отчет'!$X$7:$X$17))^2</f>
        <v>2.2169491956360783E-4</v>
      </c>
    </row>
    <row r="638" spans="1:18" ht="11.25" customHeight="1" x14ac:dyDescent="0.25">
      <c r="A638" s="62" t="s">
        <v>473</v>
      </c>
      <c r="B638" s="62" t="str">
        <f>LEFT(Таблица1[[#This Row],[Номер плавки]],7)</f>
        <v>2050528</v>
      </c>
      <c r="C638" s="62" t="s">
        <v>8</v>
      </c>
      <c r="D638" s="62" t="s">
        <v>202</v>
      </c>
      <c r="E638" s="63">
        <v>534</v>
      </c>
      <c r="F638" s="64">
        <f>(Таблица1[[#This Row],[Предел текучести, Н/мм²]]-SUMIF('Сводный отчет'!$B$7:$B$17,Таблица1[[#This Row],[Профиль / размер]],'Сводный отчет'!$F$7:$F$17))^2</f>
        <v>86.991494082840561</v>
      </c>
      <c r="G638" s="63">
        <v>619</v>
      </c>
      <c r="H638" s="64">
        <f>(Таблица1[[#This Row],[Временное сопротивление, Н/мм²]]-SUMIF('Сводный отчет'!$B$7:$B$17,Таблица1[[#This Row],[Профиль / размер]],'Сводный отчет'!$I$7:$I$17))^2</f>
        <v>216.42936390532518</v>
      </c>
      <c r="I638" s="65">
        <f>Таблица1[[#This Row],[Временное сопротивление, Н/мм²]]/Таблица1[[#This Row],[Предел текучести, Н/мм²]]</f>
        <v>1.1591760299625469</v>
      </c>
      <c r="J638" s="66">
        <f>(Таблица1[[#This Row],[σв/σт]]-SUMIF('Сводный отчет'!$B$7:$B$17,Таблица1[[#This Row],[Профиль / размер]],'Сводный отчет'!$L$7:$L$17))^2</f>
        <v>5.2438736509541345E-5</v>
      </c>
      <c r="K638" s="63">
        <v>21.4</v>
      </c>
      <c r="L638" s="64">
        <f>(Таблица1[[#This Row],[Относительное удлинение, %]]-SUMIF('Сводный отчет'!$B$7:$B$17,Таблица1[[#This Row],[Профиль / размер]],'Сводный отчет'!$O$7:$O$17))^2</f>
        <v>0.57482641457099259</v>
      </c>
      <c r="M638" s="63">
        <v>10.4</v>
      </c>
      <c r="N63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1.085403337647934</v>
      </c>
      <c r="O638" s="67">
        <v>10.7</v>
      </c>
      <c r="P63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1.0734155417899358</v>
      </c>
      <c r="Q638" s="69">
        <v>7.0000000000000007E-2</v>
      </c>
      <c r="R638" s="70">
        <f>(Таблица1[[#This Row],[fr]]-SUMIF('Сводный отчет'!$B$7:$B$17,Таблица1[[#This Row],[Профиль / размер]],'Сводный отчет'!$X$7:$X$17))^2</f>
        <v>1.9291607340976178E-4</v>
      </c>
    </row>
    <row r="639" spans="1:18" ht="11.25" customHeight="1" x14ac:dyDescent="0.25">
      <c r="A639" s="62" t="s">
        <v>474</v>
      </c>
      <c r="B639" s="62" t="str">
        <f>LEFT(Таблица1[[#This Row],[Номер плавки]],7)</f>
        <v>2050530</v>
      </c>
      <c r="C639" s="62" t="s">
        <v>8</v>
      </c>
      <c r="D639" s="62" t="s">
        <v>202</v>
      </c>
      <c r="E639" s="63">
        <v>567</v>
      </c>
      <c r="F639" s="64">
        <f>(Таблица1[[#This Row],[Предел текучести, Н/мм²]]-SUMIF('Сводный отчет'!$B$7:$B$17,Таблица1[[#This Row],[Профиль / размер]],'Сводный отчет'!$F$7:$F$17))^2</f>
        <v>560.41457100591629</v>
      </c>
      <c r="G639" s="63">
        <v>656</v>
      </c>
      <c r="H639" s="64">
        <f>(Таблица1[[#This Row],[Временное сопротивление, Н/мм²]]-SUMIF('Сводный отчет'!$B$7:$B$17,Таблица1[[#This Row],[Профиль / размер]],'Сводный отчет'!$I$7:$I$17))^2</f>
        <v>496.7755177514797</v>
      </c>
      <c r="I639" s="65">
        <f>Таблица1[[#This Row],[Временное сопротивление, Н/мм²]]/Таблица1[[#This Row],[Предел текучести, Н/мм²]]</f>
        <v>1.1569664902998236</v>
      </c>
      <c r="J639" s="66">
        <f>(Таблица1[[#This Row],[σв/σт]]-SUMIF('Сводный отчет'!$B$7:$B$17,Таблица1[[#This Row],[Профиль / размер]],'Сводный отчет'!$L$7:$L$17))^2</f>
        <v>8.9321386243216224E-5</v>
      </c>
      <c r="K639" s="63">
        <v>20.6</v>
      </c>
      <c r="L639" s="64">
        <f>(Таблица1[[#This Row],[Относительное удлинение, %]]-SUMIF('Сводный отчет'!$B$7:$B$17,Таблица1[[#This Row],[Профиль / размер]],'Сводный отчет'!$O$7:$O$17))^2</f>
        <v>1.7494914940833386E-3</v>
      </c>
      <c r="M639" s="63">
        <v>8.4</v>
      </c>
      <c r="N63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0.91809564534023202</v>
      </c>
      <c r="O639" s="67">
        <v>8.6999999999999993</v>
      </c>
      <c r="P63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0.92918477255917631</v>
      </c>
      <c r="Q639" s="69">
        <v>0.09</v>
      </c>
      <c r="R639" s="70">
        <f>(Таблица1[[#This Row],[fr]]-SUMIF('Сводный отчет'!$B$7:$B$17,Таблица1[[#This Row],[Профиль / размер]],'Сводный отчет'!$X$7:$X$17))^2</f>
        <v>3.733915033284079E-5</v>
      </c>
    </row>
    <row r="640" spans="1:18" ht="11.25" customHeight="1" x14ac:dyDescent="0.25">
      <c r="A640" s="62" t="s">
        <v>475</v>
      </c>
      <c r="B640" s="62" t="str">
        <f>LEFT(Таблица1[[#This Row],[Номер плавки]],7)</f>
        <v>2050530</v>
      </c>
      <c r="C640" s="62" t="s">
        <v>8</v>
      </c>
      <c r="D640" s="62" t="s">
        <v>202</v>
      </c>
      <c r="E640" s="63">
        <v>555</v>
      </c>
      <c r="F640" s="64">
        <f>(Таблица1[[#This Row],[Предел текучести, Н/мм²]]-SUMIF('Сводный отчет'!$B$7:$B$17,Таблица1[[#This Row],[Профиль / размер]],'Сводный отчет'!$F$7:$F$17))^2</f>
        <v>136.26072485207061</v>
      </c>
      <c r="G640" s="63">
        <v>651</v>
      </c>
      <c r="H640" s="64">
        <f>(Таблица1[[#This Row],[Временное сопротивление, Н/мм²]]-SUMIF('Сводный отчет'!$B$7:$B$17,Таблица1[[#This Row],[Профиль / размер]],'Сводный отчет'!$I$7:$I$17))^2</f>
        <v>298.89090236686422</v>
      </c>
      <c r="I640" s="65">
        <f>Таблица1[[#This Row],[Временное сопротивление, Н/мм²]]/Таблица1[[#This Row],[Предел текучести, Н/мм²]]</f>
        <v>1.172972972972973</v>
      </c>
      <c r="J640" s="66">
        <f>(Таблица1[[#This Row],[σв/σт]]-SUMIF('Сводный отчет'!$B$7:$B$17,Таблица1[[#This Row],[Профиль / размер]],'Сводный отчет'!$L$7:$L$17))^2</f>
        <v>4.2974363313688574E-5</v>
      </c>
      <c r="K640" s="63">
        <v>20</v>
      </c>
      <c r="L640" s="64">
        <f>(Таблица1[[#This Row],[Относительное удлинение, %]]-SUMIF('Сводный отчет'!$B$7:$B$17,Таблица1[[#This Row],[Профиль / размер]],'Сводный отчет'!$O$7:$O$17))^2</f>
        <v>0.4119417991864</v>
      </c>
      <c r="M640" s="63">
        <v>8.8000000000000007</v>
      </c>
      <c r="N64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0.31155718380177205</v>
      </c>
      <c r="O640" s="67">
        <v>9.1</v>
      </c>
      <c r="P64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0.31803092640532782</v>
      </c>
      <c r="Q640" s="69">
        <v>8.3000000000000004E-2</v>
      </c>
      <c r="R640" s="70">
        <f>(Таблица1[[#This Row],[fr]]-SUMIF('Сводный отчет'!$B$7:$B$17,Таблица1[[#This Row],[Профиль / размер]],'Сводный отчет'!$X$7:$X$17))^2</f>
        <v>7.9107340976321907E-7</v>
      </c>
    </row>
    <row r="641" spans="1:18" ht="11.25" customHeight="1" x14ac:dyDescent="0.25">
      <c r="A641" s="62" t="s">
        <v>476</v>
      </c>
      <c r="B641" s="62" t="str">
        <f>LEFT(Таблица1[[#This Row],[Номер плавки]],7)</f>
        <v>2050529</v>
      </c>
      <c r="C641" s="62" t="s">
        <v>8</v>
      </c>
      <c r="D641" s="62" t="s">
        <v>202</v>
      </c>
      <c r="E641" s="63">
        <v>543</v>
      </c>
      <c r="F641" s="64">
        <f>(Таблица1[[#This Row],[Предел текучести, Н/мм²]]-SUMIF('Сводный отчет'!$B$7:$B$17,Таблица1[[#This Row],[Профиль / размер]],'Сводный отчет'!$F$7:$F$17))^2</f>
        <v>0.10687869822486351</v>
      </c>
      <c r="G641" s="63">
        <v>636</v>
      </c>
      <c r="H641" s="64">
        <f>(Таблица1[[#This Row],[Временное сопротивление, Н/мм²]]-SUMIF('Сводный отчет'!$B$7:$B$17,Таблица1[[#This Row],[Профиль / размер]],'Сводный отчет'!$I$7:$I$17))^2</f>
        <v>5.2370562130177918</v>
      </c>
      <c r="I641" s="65">
        <f>Таблица1[[#This Row],[Временное сопротивление, Н/мм²]]/Таблица1[[#This Row],[Предел текучести, Н/мм²]]</f>
        <v>1.1712707182320441</v>
      </c>
      <c r="J641" s="66">
        <f>(Таблица1[[#This Row],[σв/σт]]-SUMIF('Сводный отчет'!$B$7:$B$17,Таблица1[[#This Row],[Профиль / размер]],'Сводный отчет'!$L$7:$L$17))^2</f>
        <v>2.3553828939912618E-5</v>
      </c>
      <c r="K641" s="63">
        <v>21.6</v>
      </c>
      <c r="L641" s="64">
        <f>(Таблица1[[#This Row],[Относительное удлинение, %]]-SUMIF('Сводный отчет'!$B$7:$B$17,Таблица1[[#This Row],[Профиль / размер]],'Сводный отчет'!$O$7:$O$17))^2</f>
        <v>0.91809564534022525</v>
      </c>
      <c r="M641" s="63">
        <v>9.1999999999999993</v>
      </c>
      <c r="N64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2.5018722263313187E-2</v>
      </c>
      <c r="O641" s="67">
        <v>9.5</v>
      </c>
      <c r="P64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2.6877080251479862E-2</v>
      </c>
      <c r="Q641" s="69">
        <v>0.08</v>
      </c>
      <c r="R641" s="70">
        <f>(Таблица1[[#This Row],[fr]]-SUMIF('Сводный отчет'!$B$7:$B$17,Таблица1[[#This Row],[Профиль / размер]],'Сводный отчет'!$X$7:$X$17))^2</f>
        <v>1.5127611871301382E-5</v>
      </c>
    </row>
    <row r="642" spans="1:18" ht="11.25" customHeight="1" x14ac:dyDescent="0.25">
      <c r="A642" s="62" t="s">
        <v>476</v>
      </c>
      <c r="B642" s="62" t="str">
        <f>LEFT(Таблица1[[#This Row],[Номер плавки]],7)</f>
        <v>2050529</v>
      </c>
      <c r="C642" s="62" t="s">
        <v>8</v>
      </c>
      <c r="D642" s="62" t="s">
        <v>202</v>
      </c>
      <c r="E642" s="63">
        <v>549</v>
      </c>
      <c r="F642" s="64">
        <f>(Таблица1[[#This Row],[Предел текучести, Н/мм²]]-SUMIF('Сводный отчет'!$B$7:$B$17,Таблица1[[#This Row],[Профиль / размер]],'Сводный отчет'!$F$7:$F$17))^2</f>
        <v>32.183801775147728</v>
      </c>
      <c r="G642" s="63">
        <v>637</v>
      </c>
      <c r="H642" s="64">
        <f>(Таблица1[[#This Row],[Временное сопротивление, Н/мм²]]-SUMIF('Сводный отчет'!$B$7:$B$17,Таблица1[[#This Row],[Профиль / размер]],'Сводный отчет'!$I$7:$I$17))^2</f>
        <v>10.813979289940885</v>
      </c>
      <c r="I642" s="65">
        <f>Таблица1[[#This Row],[Временное сопротивление, Н/мм²]]/Таблица1[[#This Row],[Предел текучести, Н/мм²]]</f>
        <v>1.1602914389799637</v>
      </c>
      <c r="J642" s="66">
        <f>(Таблица1[[#This Row],[σв/σт]]-SUMIF('Сводный отчет'!$B$7:$B$17,Таблица1[[#This Row],[Профиль / размер]],'Сводный отчет'!$L$7:$L$17))^2</f>
        <v>3.7528495208345783E-5</v>
      </c>
      <c r="K642" s="63">
        <v>20.3</v>
      </c>
      <c r="L642" s="64">
        <f>(Таблица1[[#This Row],[Относительное удлинение, %]]-SUMIF('Сводный отчет'!$B$7:$B$17,Таблица1[[#This Row],[Профиль / размер]],'Сводный отчет'!$O$7:$O$17))^2</f>
        <v>0.11684564534024125</v>
      </c>
      <c r="M642" s="63">
        <v>8.9</v>
      </c>
      <c r="N64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0.20992256841715756</v>
      </c>
      <c r="O642" s="67">
        <v>9.1999999999999993</v>
      </c>
      <c r="P64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0.21524246486686618</v>
      </c>
      <c r="Q642" s="69">
        <v>7.6999999999999999E-2</v>
      </c>
      <c r="R642" s="70">
        <f>(Таблица1[[#This Row],[fr]]-SUMIF('Сводный отчет'!$B$7:$B$17,Таблица1[[#This Row],[Профиль / размер]],'Сводный отчет'!$X$7:$X$17))^2</f>
        <v>4.7464150332839579E-5</v>
      </c>
    </row>
    <row r="643" spans="1:18" ht="11.25" customHeight="1" x14ac:dyDescent="0.25">
      <c r="A643" s="62" t="s">
        <v>477</v>
      </c>
      <c r="B643" s="62" t="str">
        <f>LEFT(Таблица1[[#This Row],[Номер плавки]],7)</f>
        <v>2050529</v>
      </c>
      <c r="C643" s="62" t="s">
        <v>8</v>
      </c>
      <c r="D643" s="62" t="s">
        <v>202</v>
      </c>
      <c r="E643" s="63">
        <v>542</v>
      </c>
      <c r="F643" s="64">
        <f>(Таблица1[[#This Row],[Предел текучести, Н/мм²]]-SUMIF('Сводный отчет'!$B$7:$B$17,Таблица1[[#This Row],[Профиль / размер]],'Сводный отчет'!$F$7:$F$17))^2</f>
        <v>1.7607248520710523</v>
      </c>
      <c r="G643" s="63">
        <v>637</v>
      </c>
      <c r="H643" s="64">
        <f>(Таблица1[[#This Row],[Временное сопротивление, Н/мм²]]-SUMIF('Сводный отчет'!$B$7:$B$17,Таблица1[[#This Row],[Профиль / размер]],'Сводный отчет'!$I$7:$I$17))^2</f>
        <v>10.813979289940885</v>
      </c>
      <c r="I643" s="65">
        <f>Таблица1[[#This Row],[Временное сопротивление, Н/мм²]]/Таблица1[[#This Row],[Предел текучести, Н/мм²]]</f>
        <v>1.1752767527675276</v>
      </c>
      <c r="J643" s="66">
        <f>(Таблица1[[#This Row],[σв/σт]]-SUMIF('Сводный отчет'!$B$7:$B$17,Таблица1[[#This Row],[Профиль / размер]],'Сводный отчет'!$L$7:$L$17))^2</f>
        <v>7.8486545304516352E-5</v>
      </c>
      <c r="K643" s="63">
        <v>21.9</v>
      </c>
      <c r="L643" s="64">
        <f>(Таблица1[[#This Row],[Относительное удлинение, %]]-SUMIF('Сводный отчет'!$B$7:$B$17,Таблица1[[#This Row],[Профиль / размер]],'Сводный отчет'!$O$7:$O$17))^2</f>
        <v>1.5829994914940606</v>
      </c>
      <c r="M643" s="63">
        <v>9.1999999999999993</v>
      </c>
      <c r="N64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2.5018722263313187E-2</v>
      </c>
      <c r="O643" s="67">
        <v>9.5</v>
      </c>
      <c r="P64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2.6877080251479862E-2</v>
      </c>
      <c r="Q643" s="69">
        <v>7.0999999999999994E-2</v>
      </c>
      <c r="R643" s="70">
        <f>(Таблица1[[#This Row],[fr]]-SUMIF('Сводный отчет'!$B$7:$B$17,Таблица1[[#This Row],[Профиль / размер]],'Сводный отчет'!$X$7:$X$17))^2</f>
        <v>1.6613722725591606E-4</v>
      </c>
    </row>
    <row r="644" spans="1:18" ht="11.25" customHeight="1" x14ac:dyDescent="0.25">
      <c r="A644" s="62" t="s">
        <v>478</v>
      </c>
      <c r="B644" s="62" t="str">
        <f>LEFT(Таблица1[[#This Row],[Номер плавки]],7)</f>
        <v>2050529</v>
      </c>
      <c r="C644" s="62" t="s">
        <v>8</v>
      </c>
      <c r="D644" s="62" t="s">
        <v>202</v>
      </c>
      <c r="E644" s="63">
        <v>543</v>
      </c>
      <c r="F644" s="64">
        <f>(Таблица1[[#This Row],[Предел текучести, Н/мм²]]-SUMIF('Сводный отчет'!$B$7:$B$17,Таблица1[[#This Row],[Профиль / размер]],'Сводный отчет'!$F$7:$F$17))^2</f>
        <v>0.10687869822486351</v>
      </c>
      <c r="G644" s="63">
        <v>638</v>
      </c>
      <c r="H644" s="64">
        <f>(Таблица1[[#This Row],[Временное сопротивление, Н/мм²]]-SUMIF('Сводный отчет'!$B$7:$B$17,Таблица1[[#This Row],[Профиль / размер]],'Сводный отчет'!$I$7:$I$17))^2</f>
        <v>18.39090236686398</v>
      </c>
      <c r="I644" s="65">
        <f>Таблица1[[#This Row],[Временное сопротивление, Н/мм²]]/Таблица1[[#This Row],[Предел текучести, Н/мм²]]</f>
        <v>1.1749539594843463</v>
      </c>
      <c r="J644" s="66">
        <f>(Таблица1[[#This Row],[σв/σт]]-SUMIF('Сводный отчет'!$B$7:$B$17,Таблица1[[#This Row],[Профиль / размер]],'Сводный отчет'!$L$7:$L$17))^2</f>
        <v>7.2871319467143997E-5</v>
      </c>
      <c r="K644" s="63">
        <v>22.8</v>
      </c>
      <c r="L644" s="64">
        <f>(Таблица1[[#This Row],[Относительное удлинение, %]]-SUMIF('Сводный отчет'!$B$7:$B$17,Таблица1[[#This Row],[Профиль / размер]],'Сводный отчет'!$O$7:$O$17))^2</f>
        <v>4.6577110299555926</v>
      </c>
      <c r="M644" s="63">
        <v>9.8000000000000007</v>
      </c>
      <c r="N64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0.19521102995562373</v>
      </c>
      <c r="O644" s="67">
        <v>10.1</v>
      </c>
      <c r="P64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0.19014631102070823</v>
      </c>
      <c r="Q644" s="69">
        <v>7.9000000000000001E-2</v>
      </c>
      <c r="R644" s="70">
        <f>(Таблица1[[#This Row],[fr]]-SUMIF('Сводный отчет'!$B$7:$B$17,Таблица1[[#This Row],[Профиль / размер]],'Сводный отчет'!$X$7:$X$17))^2</f>
        <v>2.3906458025147443E-5</v>
      </c>
    </row>
    <row r="645" spans="1:18" ht="11.25" customHeight="1" x14ac:dyDescent="0.25">
      <c r="A645" s="62" t="s">
        <v>479</v>
      </c>
      <c r="B645" s="62" t="str">
        <f>LEFT(Таблица1[[#This Row],[Номер плавки]],7)</f>
        <v>2050529</v>
      </c>
      <c r="C645" s="62" t="s">
        <v>8</v>
      </c>
      <c r="D645" s="62" t="s">
        <v>202</v>
      </c>
      <c r="E645" s="63">
        <v>549</v>
      </c>
      <c r="F645" s="64">
        <f>(Таблица1[[#This Row],[Предел текучести, Н/мм²]]-SUMIF('Сводный отчет'!$B$7:$B$17,Таблица1[[#This Row],[Профиль / размер]],'Сводный отчет'!$F$7:$F$17))^2</f>
        <v>32.183801775147728</v>
      </c>
      <c r="G645" s="63">
        <v>635</v>
      </c>
      <c r="H645" s="64">
        <f>(Таблица1[[#This Row],[Временное сопротивление, Н/мм²]]-SUMIF('Сводный отчет'!$B$7:$B$17,Таблица1[[#This Row],[Профиль / размер]],'Сводный отчет'!$I$7:$I$17))^2</f>
        <v>1.6601331360946971</v>
      </c>
      <c r="I645" s="65">
        <f>Таблица1[[#This Row],[Временное сопротивление, Н/мм²]]/Таблица1[[#This Row],[Предел текучести, Н/мм²]]</f>
        <v>1.156648451730419</v>
      </c>
      <c r="J645" s="66">
        <f>(Таблица1[[#This Row],[σв/σт]]-SUMIF('Сводный отчет'!$B$7:$B$17,Таблица1[[#This Row],[Профиль / размер]],'Сводный отчет'!$L$7:$L$17))^2</f>
        <v>9.5434099317145702E-5</v>
      </c>
      <c r="K645" s="63">
        <v>22.6</v>
      </c>
      <c r="L645" s="64">
        <f>(Таблица1[[#This Row],[Относительное удлинение, %]]-SUMIF('Сводный отчет'!$B$7:$B$17,Таблица1[[#This Row],[Профиль / размер]],'Сводный отчет'!$O$7:$O$17))^2</f>
        <v>3.8344417991863673</v>
      </c>
      <c r="M645" s="63">
        <v>8.8000000000000007</v>
      </c>
      <c r="N64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0.31155718380177205</v>
      </c>
      <c r="O645" s="67">
        <v>9.1999999999999993</v>
      </c>
      <c r="P64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0.21524246486686618</v>
      </c>
      <c r="Q645" s="69">
        <v>8.6999999999999994E-2</v>
      </c>
      <c r="R645" s="70">
        <f>(Таблица1[[#This Row],[fr]]-SUMIF('Сводный отчет'!$B$7:$B$17,Таблица1[[#This Row],[Профиль / размер]],'Сводный отчет'!$X$7:$X$17))^2</f>
        <v>9.6756887943789653E-6</v>
      </c>
    </row>
    <row r="646" spans="1:18" ht="11.25" customHeight="1" x14ac:dyDescent="0.25">
      <c r="A646" s="62" t="s">
        <v>479</v>
      </c>
      <c r="B646" s="62" t="str">
        <f>LEFT(Таблица1[[#This Row],[Номер плавки]],7)</f>
        <v>2050529</v>
      </c>
      <c r="C646" s="62" t="s">
        <v>8</v>
      </c>
      <c r="D646" s="62" t="s">
        <v>202</v>
      </c>
      <c r="E646" s="63">
        <v>549</v>
      </c>
      <c r="F646" s="64">
        <f>(Таблица1[[#This Row],[Предел текучести, Н/мм²]]-SUMIF('Сводный отчет'!$B$7:$B$17,Таблица1[[#This Row],[Профиль / размер]],'Сводный отчет'!$F$7:$F$17))^2</f>
        <v>32.183801775147728</v>
      </c>
      <c r="G646" s="63">
        <v>635</v>
      </c>
      <c r="H646" s="64">
        <f>(Таблица1[[#This Row],[Временное сопротивление, Н/мм²]]-SUMIF('Сводный отчет'!$B$7:$B$17,Таблица1[[#This Row],[Профиль / размер]],'Сводный отчет'!$I$7:$I$17))^2</f>
        <v>1.6601331360946971</v>
      </c>
      <c r="I646" s="65">
        <f>Таблица1[[#This Row],[Временное сопротивление, Н/мм²]]/Таблица1[[#This Row],[Предел текучести, Н/мм²]]</f>
        <v>1.156648451730419</v>
      </c>
      <c r="J646" s="66">
        <f>(Таблица1[[#This Row],[σв/σт]]-SUMIF('Сводный отчет'!$B$7:$B$17,Таблица1[[#This Row],[Профиль / размер]],'Сводный отчет'!$L$7:$L$17))^2</f>
        <v>9.5434099317145702E-5</v>
      </c>
      <c r="K646" s="63">
        <v>20.6</v>
      </c>
      <c r="L646" s="64">
        <f>(Таблица1[[#This Row],[Относительное удлинение, %]]-SUMIF('Сводный отчет'!$B$7:$B$17,Таблица1[[#This Row],[Профиль / размер]],'Сводный отчет'!$O$7:$O$17))^2</f>
        <v>1.7494914940833386E-3</v>
      </c>
      <c r="M646" s="63">
        <v>10.1</v>
      </c>
      <c r="N64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0.55030718380177768</v>
      </c>
      <c r="O646" s="67">
        <v>10.4</v>
      </c>
      <c r="P64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0.54178092640532338</v>
      </c>
      <c r="Q646" s="69">
        <v>7.1999999999999995E-2</v>
      </c>
      <c r="R646" s="70">
        <f>(Таблица1[[#This Row],[fr]]-SUMIF('Сводный отчет'!$B$7:$B$17,Таблица1[[#This Row],[Профиль / размер]],'Сводный отчет'!$X$7:$X$17))^2</f>
        <v>1.4135838110206997E-4</v>
      </c>
    </row>
    <row r="647" spans="1:18" ht="11.25" customHeight="1" x14ac:dyDescent="0.25">
      <c r="A647" s="62" t="s">
        <v>480</v>
      </c>
      <c r="B647" s="62" t="str">
        <f>LEFT(Таблица1[[#This Row],[Номер плавки]],7)</f>
        <v>2050529</v>
      </c>
      <c r="C647" s="62" t="s">
        <v>8</v>
      </c>
      <c r="D647" s="62" t="s">
        <v>202</v>
      </c>
      <c r="E647" s="63">
        <v>528</v>
      </c>
      <c r="F647" s="64">
        <f>(Таблица1[[#This Row],[Предел текучести, Н/мм²]]-SUMIF('Сводный отчет'!$B$7:$B$17,Таблица1[[#This Row],[Профиль / размер]],'Сводный отчет'!$F$7:$F$17))^2</f>
        <v>234.91457100591771</v>
      </c>
      <c r="G647" s="63">
        <v>621</v>
      </c>
      <c r="H647" s="64">
        <f>(Таблица1[[#This Row],[Временное сопротивление, Н/мм²]]-SUMIF('Сводный отчет'!$B$7:$B$17,Таблица1[[#This Row],[Профиль / размер]],'Сводный отчет'!$I$7:$I$17))^2</f>
        <v>161.58321005917136</v>
      </c>
      <c r="I647" s="65">
        <f>Таблица1[[#This Row],[Временное сопротивление, Н/мм²]]/Таблица1[[#This Row],[Предел текучести, Н/мм²]]</f>
        <v>1.1761363636363635</v>
      </c>
      <c r="J647" s="66">
        <f>(Таблица1[[#This Row],[σв/σт]]-SUMIF('Сводный отчет'!$B$7:$B$17,Таблица1[[#This Row],[Профиль / размер]],'Сводный отчет'!$L$7:$L$17))^2</f>
        <v>9.445651410674973E-5</v>
      </c>
      <c r="K647" s="63">
        <v>21.1</v>
      </c>
      <c r="L647" s="64">
        <f>(Таблица1[[#This Row],[Относительное удлинение, %]]-SUMIF('Сводный отчет'!$B$7:$B$17,Таблица1[[#This Row],[Профиль / размер]],'Сводный отчет'!$O$7:$O$17))^2</f>
        <v>0.20992256841715431</v>
      </c>
      <c r="M647" s="63">
        <v>8.8000000000000007</v>
      </c>
      <c r="N64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0.31155718380177205</v>
      </c>
      <c r="O647" s="67">
        <v>9.1999999999999993</v>
      </c>
      <c r="P64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0.21524246486686618</v>
      </c>
      <c r="Q647" s="69">
        <v>8.6999999999999994E-2</v>
      </c>
      <c r="R647" s="70">
        <f>(Таблица1[[#This Row],[fr]]-SUMIF('Сводный отчет'!$B$7:$B$17,Таблица1[[#This Row],[Профиль / размер]],'Сводный отчет'!$X$7:$X$17))^2</f>
        <v>9.6756887943789653E-6</v>
      </c>
    </row>
    <row r="648" spans="1:18" ht="11.25" customHeight="1" x14ac:dyDescent="0.25">
      <c r="A648" s="62" t="s">
        <v>481</v>
      </c>
      <c r="B648" s="62" t="str">
        <f>LEFT(Таблица1[[#This Row],[Номер плавки]],7)</f>
        <v>2050529</v>
      </c>
      <c r="C648" s="62" t="s">
        <v>8</v>
      </c>
      <c r="D648" s="62" t="s">
        <v>202</v>
      </c>
      <c r="E648" s="63">
        <v>538</v>
      </c>
      <c r="F648" s="64">
        <f>(Таблица1[[#This Row],[Предел текучести, Н/мм²]]-SUMIF('Сводный отчет'!$B$7:$B$17,Таблица1[[#This Row],[Профиль / размер]],'Сводный отчет'!$F$7:$F$17))^2</f>
        <v>28.376109467455809</v>
      </c>
      <c r="G648" s="63">
        <v>625</v>
      </c>
      <c r="H648" s="64">
        <f>(Таблица1[[#This Row],[Временное сопротивление, Н/мм²]]-SUMIF('Сводный отчет'!$B$7:$B$17,Таблица1[[#This Row],[Профиль / размер]],'Сводный отчет'!$I$7:$I$17))^2</f>
        <v>75.890902366863756</v>
      </c>
      <c r="I648" s="65">
        <f>Таблица1[[#This Row],[Временное сопротивление, Н/мм²]]/Таблица1[[#This Row],[Предел текучести, Н/мм²]]</f>
        <v>1.1617100371747211</v>
      </c>
      <c r="J648" s="66">
        <f>(Таблица1[[#This Row],[σв/σт]]-SUMIF('Сводный отчет'!$B$7:$B$17,Таблица1[[#This Row],[Профиль / размер]],'Сводный отчет'!$L$7:$L$17))^2</f>
        <v>2.2160107574823799E-5</v>
      </c>
      <c r="K648" s="63">
        <v>22.3</v>
      </c>
      <c r="L648" s="64">
        <f>(Таблица1[[#This Row],[Относительное удлинение, %]]-SUMIF('Сводный отчет'!$B$7:$B$17,Таблица1[[#This Row],[Профиль / размер]],'Сводный отчет'!$O$7:$O$17))^2</f>
        <v>2.7495379530325224</v>
      </c>
      <c r="M648" s="63">
        <v>9.5</v>
      </c>
      <c r="N64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2.0114876109468036E-2</v>
      </c>
      <c r="O648" s="67">
        <v>9.8000000000000007</v>
      </c>
      <c r="P64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1.8511695636094391E-2</v>
      </c>
      <c r="Q648" s="69">
        <v>8.5000000000000006E-2</v>
      </c>
      <c r="R648" s="70">
        <f>(Таблица1[[#This Row],[fr]]-SUMIF('Сводный отчет'!$B$7:$B$17,Таблица1[[#This Row],[Профиль / размер]],'Сводный отчет'!$X$7:$X$17))^2</f>
        <v>1.2333811020711279E-6</v>
      </c>
    </row>
    <row r="649" spans="1:18" ht="11.25" customHeight="1" x14ac:dyDescent="0.25">
      <c r="A649" s="62" t="s">
        <v>481</v>
      </c>
      <c r="B649" s="62" t="str">
        <f>LEFT(Таблица1[[#This Row],[Номер плавки]],7)</f>
        <v>2050529</v>
      </c>
      <c r="C649" s="62" t="s">
        <v>8</v>
      </c>
      <c r="D649" s="62" t="s">
        <v>202</v>
      </c>
      <c r="E649" s="63">
        <v>539</v>
      </c>
      <c r="F649" s="64">
        <f>(Таблица1[[#This Row],[Предел текучести, Н/мм²]]-SUMIF('Сводный отчет'!$B$7:$B$17,Таблица1[[#This Row],[Профиль / размер]],'Сводный отчет'!$F$7:$F$17))^2</f>
        <v>18.72226331360962</v>
      </c>
      <c r="G649" s="63">
        <v>624</v>
      </c>
      <c r="H649" s="64">
        <f>(Таблица1[[#This Row],[Временное сопротивление, Н/мм²]]-SUMIF('Сводный отчет'!$B$7:$B$17,Таблица1[[#This Row],[Профиль / размер]],'Сводный отчет'!$I$7:$I$17))^2</f>
        <v>94.313979289940661</v>
      </c>
      <c r="I649" s="65">
        <f>Таблица1[[#This Row],[Временное сопротивление, Н/мм²]]/Таблица1[[#This Row],[Предел текучести, Н/мм²]]</f>
        <v>1.1576994434137291</v>
      </c>
      <c r="J649" s="66">
        <f>(Таблица1[[#This Row],[σв/σт]]-SUMIF('Сводный отчет'!$B$7:$B$17,Таблица1[[#This Row],[Профиль / размер]],'Сводный отчет'!$L$7:$L$17))^2</f>
        <v>7.6004327895790123E-5</v>
      </c>
      <c r="K649" s="63">
        <v>21.5</v>
      </c>
      <c r="L649" s="64">
        <f>(Таблица1[[#This Row],[Относительное удлинение, %]]-SUMIF('Сводный отчет'!$B$7:$B$17,Таблица1[[#This Row],[Профиль / размер]],'Сводный отчет'!$O$7:$O$17))^2</f>
        <v>0.73646102995560869</v>
      </c>
      <c r="M649" s="63">
        <v>9</v>
      </c>
      <c r="N64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0.12828795303254292</v>
      </c>
      <c r="O649" s="67">
        <v>9.3000000000000007</v>
      </c>
      <c r="P64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0.13245400332840312</v>
      </c>
      <c r="Q649" s="69">
        <v>0.08</v>
      </c>
      <c r="R649" s="70">
        <f>(Таблица1[[#This Row],[fr]]-SUMIF('Сводный отчет'!$B$7:$B$17,Таблица1[[#This Row],[Профиль / размер]],'Сводный отчет'!$X$7:$X$17))^2</f>
        <v>1.5127611871301382E-5</v>
      </c>
    </row>
    <row r="650" spans="1:18" ht="11.25" customHeight="1" x14ac:dyDescent="0.25">
      <c r="A650" s="62" t="s">
        <v>482</v>
      </c>
      <c r="B650" s="62" t="str">
        <f>LEFT(Таблица1[[#This Row],[Номер плавки]],7)</f>
        <v>2050529</v>
      </c>
      <c r="C650" s="62" t="s">
        <v>8</v>
      </c>
      <c r="D650" s="62" t="s">
        <v>202</v>
      </c>
      <c r="E650" s="63">
        <v>529</v>
      </c>
      <c r="F650" s="64">
        <f>(Таблица1[[#This Row],[Предел текучести, Н/мм²]]-SUMIF('Сводный отчет'!$B$7:$B$17,Таблица1[[#This Row],[Профиль / размер]],'Сводный отчет'!$F$7:$F$17))^2</f>
        <v>205.26072485207152</v>
      </c>
      <c r="G650" s="63">
        <v>622</v>
      </c>
      <c r="H650" s="64">
        <f>(Таблица1[[#This Row],[Временное сопротивление, Н/мм²]]-SUMIF('Сводный отчет'!$B$7:$B$17,Таблица1[[#This Row],[Профиль / размер]],'Сводный отчет'!$I$7:$I$17))^2</f>
        <v>137.16013313609446</v>
      </c>
      <c r="I650" s="65">
        <f>Таблица1[[#This Row],[Временное сопротивление, Н/мм²]]/Таблица1[[#This Row],[Предел текучести, Н/мм²]]</f>
        <v>1.1758034026465027</v>
      </c>
      <c r="J650" s="66">
        <f>(Таблица1[[#This Row],[σв/σт]]-SUMIF('Сводный отчет'!$B$7:$B$17,Таблица1[[#This Row],[Профиль / размер]],'Сводный отчет'!$L$7:$L$17))^2</f>
        <v>8.8095365234701643E-5</v>
      </c>
      <c r="K650" s="63">
        <v>19</v>
      </c>
      <c r="L650" s="64">
        <f>(Таблица1[[#This Row],[Относительное удлинение, %]]-SUMIF('Сводный отчет'!$B$7:$B$17,Таблица1[[#This Row],[Профиль / размер]],'Сводный отчет'!$O$7:$O$17))^2</f>
        <v>2.6955956453402607</v>
      </c>
      <c r="M650" s="63">
        <v>9</v>
      </c>
      <c r="N65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0.12828795303254292</v>
      </c>
      <c r="O650" s="67">
        <v>9.3000000000000007</v>
      </c>
      <c r="P65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0.13245400332840312</v>
      </c>
      <c r="Q650" s="69">
        <v>7.0999999999999994E-2</v>
      </c>
      <c r="R650" s="70">
        <f>(Таблица1[[#This Row],[fr]]-SUMIF('Сводный отчет'!$B$7:$B$17,Таблица1[[#This Row],[Профиль / размер]],'Сводный отчет'!$X$7:$X$17))^2</f>
        <v>1.6613722725591606E-4</v>
      </c>
    </row>
    <row r="651" spans="1:18" ht="11.25" customHeight="1" x14ac:dyDescent="0.25">
      <c r="A651" s="62" t="s">
        <v>483</v>
      </c>
      <c r="B651" s="62" t="str">
        <f>LEFT(Таблица1[[#This Row],[Номер плавки]],7)</f>
        <v>2050529</v>
      </c>
      <c r="C651" s="62" t="s">
        <v>8</v>
      </c>
      <c r="D651" s="62" t="s">
        <v>202</v>
      </c>
      <c r="E651" s="63">
        <v>536</v>
      </c>
      <c r="F651" s="64">
        <f>(Таблица1[[#This Row],[Предел текучести, Н/мм²]]-SUMIF('Сводный отчет'!$B$7:$B$17,Таблица1[[#This Row],[Профиль / размер]],'Сводный отчет'!$F$7:$F$17))^2</f>
        <v>53.683801775148183</v>
      </c>
      <c r="G651" s="63">
        <v>622</v>
      </c>
      <c r="H651" s="64">
        <f>(Таблица1[[#This Row],[Временное сопротивление, Н/мм²]]-SUMIF('Сводный отчет'!$B$7:$B$17,Таблица1[[#This Row],[Профиль / размер]],'Сводный отчет'!$I$7:$I$17))^2</f>
        <v>137.16013313609446</v>
      </c>
      <c r="I651" s="65">
        <f>Таблица1[[#This Row],[Временное сопротивление, Н/мм²]]/Таблица1[[#This Row],[Предел текучести, Н/мм²]]</f>
        <v>1.1604477611940298</v>
      </c>
      <c r="J651" s="66">
        <f>(Таблица1[[#This Row],[σв/σт]]-SUMIF('Сводный отчет'!$B$7:$B$17,Таблица1[[#This Row],[Профиль / размер]],'Сводный отчет'!$L$7:$L$17))^2</f>
        <v>3.5637656275431119E-5</v>
      </c>
      <c r="K651" s="63">
        <v>23.8</v>
      </c>
      <c r="L651" s="64">
        <f>(Таблица1[[#This Row],[Относительное удлинение, %]]-SUMIF('Сводный отчет'!$B$7:$B$17,Таблица1[[#This Row],[Профиль / размер]],'Сводный отчет'!$O$7:$O$17))^2</f>
        <v>9.9740571838017331</v>
      </c>
      <c r="M651" s="63">
        <v>11.1</v>
      </c>
      <c r="N65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3.033961029955627</v>
      </c>
      <c r="O651" s="67">
        <v>11.4</v>
      </c>
      <c r="P65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3.0138963110207051</v>
      </c>
      <c r="Q651" s="69">
        <v>8.8999999999999996E-2</v>
      </c>
      <c r="R651" s="70">
        <f>(Таблица1[[#This Row],[fr]]-SUMIF('Сводный отчет'!$B$7:$B$17,Таблица1[[#This Row],[Профиль / размер]],'Сводный отчет'!$X$7:$X$17))^2</f>
        <v>2.6117996486686844E-5</v>
      </c>
    </row>
    <row r="652" spans="1:18" ht="11.25" customHeight="1" x14ac:dyDescent="0.25">
      <c r="A652" s="62" t="s">
        <v>483</v>
      </c>
      <c r="B652" s="62" t="str">
        <f>LEFT(Таблица1[[#This Row],[Номер плавки]],7)</f>
        <v>2050529</v>
      </c>
      <c r="C652" s="62" t="s">
        <v>8</v>
      </c>
      <c r="D652" s="62" t="s">
        <v>202</v>
      </c>
      <c r="E652" s="63">
        <v>528</v>
      </c>
      <c r="F652" s="64">
        <f>(Таблица1[[#This Row],[Предел текучести, Н/мм²]]-SUMIF('Сводный отчет'!$B$7:$B$17,Таблица1[[#This Row],[Профиль / размер]],'Сводный отчет'!$F$7:$F$17))^2</f>
        <v>234.91457100591771</v>
      </c>
      <c r="G652" s="63">
        <v>621</v>
      </c>
      <c r="H652" s="64">
        <f>(Таблица1[[#This Row],[Временное сопротивление, Н/мм²]]-SUMIF('Сводный отчет'!$B$7:$B$17,Таблица1[[#This Row],[Профиль / размер]],'Сводный отчет'!$I$7:$I$17))^2</f>
        <v>161.58321005917136</v>
      </c>
      <c r="I652" s="65">
        <f>Таблица1[[#This Row],[Временное сопротивление, Н/мм²]]/Таблица1[[#This Row],[Предел текучести, Н/мм²]]</f>
        <v>1.1761363636363635</v>
      </c>
      <c r="J652" s="66">
        <f>(Таблица1[[#This Row],[σв/σт]]-SUMIF('Сводный отчет'!$B$7:$B$17,Таблица1[[#This Row],[Профиль / размер]],'Сводный отчет'!$L$7:$L$17))^2</f>
        <v>9.445651410674973E-5</v>
      </c>
      <c r="K652" s="63">
        <v>20.5</v>
      </c>
      <c r="L652" s="64">
        <f>(Таблица1[[#This Row],[Относительное удлинение, %]]-SUMIF('Сводный отчет'!$B$7:$B$17,Таблица1[[#This Row],[Профиль / размер]],'Сводный отчет'!$O$7:$O$17))^2</f>
        <v>2.0114876109469548E-2</v>
      </c>
      <c r="M652" s="63">
        <v>10.199999999999999</v>
      </c>
      <c r="N65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0.70867256841716197</v>
      </c>
      <c r="O652" s="67">
        <v>10.5</v>
      </c>
      <c r="P65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0.69899246486686095</v>
      </c>
      <c r="Q652" s="69">
        <v>9.7000000000000003E-2</v>
      </c>
      <c r="R652" s="70">
        <f>(Таблица1[[#This Row],[fr]]-SUMIF('Сводный отчет'!$B$7:$B$17,Таблица1[[#This Row],[Профиль / размер]],'Сводный отчет'!$X$7:$X$17))^2</f>
        <v>1.7188722725591853E-4</v>
      </c>
    </row>
    <row r="653" spans="1:18" ht="11.25" customHeight="1" x14ac:dyDescent="0.25">
      <c r="A653" s="62" t="s">
        <v>484</v>
      </c>
      <c r="B653" s="62" t="str">
        <f>LEFT(Таблица1[[#This Row],[Номер плавки]],7)</f>
        <v>2050529</v>
      </c>
      <c r="C653" s="62" t="s">
        <v>8</v>
      </c>
      <c r="D653" s="62" t="s">
        <v>202</v>
      </c>
      <c r="E653" s="63">
        <v>533</v>
      </c>
      <c r="F653" s="64">
        <f>(Таблица1[[#This Row],[Предел текучести, Н/мм²]]-SUMIF('Сводный отчет'!$B$7:$B$17,Таблица1[[#This Row],[Профиль / размер]],'Сводный отчет'!$F$7:$F$17))^2</f>
        <v>106.64534023668675</v>
      </c>
      <c r="G653" s="63">
        <v>620</v>
      </c>
      <c r="H653" s="64">
        <f>(Таблица1[[#This Row],[Временное сопротивление, Н/мм²]]-SUMIF('Сводный отчет'!$B$7:$B$17,Таблица1[[#This Row],[Профиль / размер]],'Сводный отчет'!$I$7:$I$17))^2</f>
        <v>188.00628698224827</v>
      </c>
      <c r="I653" s="65">
        <f>Таблица1[[#This Row],[Временное сопротивление, Н/мм²]]/Таблица1[[#This Row],[Предел текучести, Н/мм²]]</f>
        <v>1.1632270168855534</v>
      </c>
      <c r="J653" s="66">
        <f>(Таблица1[[#This Row],[σв/σт]]-SUMIF('Сводный отчет'!$B$7:$B$17,Таблица1[[#This Row],[Профиль / размер]],'Сводный отчет'!$L$7:$L$17))^2</f>
        <v>1.0179115625562468E-5</v>
      </c>
      <c r="K653" s="63">
        <v>23.9</v>
      </c>
      <c r="L653" s="64">
        <f>(Таблица1[[#This Row],[Относительное удлинение, %]]-SUMIF('Сводный отчет'!$B$7:$B$17,Таблица1[[#This Row],[Профиль / размер]],'Сводный отчет'!$O$7:$O$17))^2</f>
        <v>10.615691799186333</v>
      </c>
      <c r="M653" s="63">
        <v>11</v>
      </c>
      <c r="N65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2.6955956453402434</v>
      </c>
      <c r="O653" s="67">
        <v>11.3</v>
      </c>
      <c r="P65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2.676684772559168</v>
      </c>
      <c r="Q653" s="69">
        <v>9.4E-2</v>
      </c>
      <c r="R653" s="70">
        <f>(Таблица1[[#This Row],[fr]]-SUMIF('Сводный отчет'!$B$7:$B$17,Таблица1[[#This Row],[Профиль / размер]],'Сводный отчет'!$X$7:$X$17))^2</f>
        <v>1.0222376571745662E-4</v>
      </c>
    </row>
    <row r="654" spans="1:18" ht="11.25" customHeight="1" x14ac:dyDescent="0.25">
      <c r="A654" s="62" t="s">
        <v>484</v>
      </c>
      <c r="B654" s="62" t="str">
        <f>LEFT(Таблица1[[#This Row],[Номер плавки]],7)</f>
        <v>2050529</v>
      </c>
      <c r="C654" s="62" t="s">
        <v>8</v>
      </c>
      <c r="D654" s="62" t="s">
        <v>202</v>
      </c>
      <c r="E654" s="63">
        <v>538</v>
      </c>
      <c r="F654" s="64">
        <f>(Таблица1[[#This Row],[Предел текучести, Н/мм²]]-SUMIF('Сводный отчет'!$B$7:$B$17,Таблица1[[#This Row],[Профиль / размер]],'Сводный отчет'!$F$7:$F$17))^2</f>
        <v>28.376109467455809</v>
      </c>
      <c r="G654" s="63">
        <v>622</v>
      </c>
      <c r="H654" s="64">
        <f>(Таблица1[[#This Row],[Временное сопротивление, Н/мм²]]-SUMIF('Сводный отчет'!$B$7:$B$17,Таблица1[[#This Row],[Профиль / размер]],'Сводный отчет'!$I$7:$I$17))^2</f>
        <v>137.16013313609446</v>
      </c>
      <c r="I654" s="65">
        <f>Таблица1[[#This Row],[Временное сопротивление, Н/мм²]]/Таблица1[[#This Row],[Предел текучести, Н/мм²]]</f>
        <v>1.1561338289962826</v>
      </c>
      <c r="J654" s="66">
        <f>(Таблица1[[#This Row],[σв/σт]]-SUMIF('Сводный отчет'!$B$7:$B$17,Таблица1[[#This Row],[Профиль / размер]],'Сводный отчет'!$L$7:$L$17))^2</f>
        <v>1.0575367374904571E-4</v>
      </c>
      <c r="K654" s="63">
        <v>23.6</v>
      </c>
      <c r="L654" s="64">
        <f>(Таблица1[[#This Row],[Относительное удлинение, %]]-SUMIF('Сводный отчет'!$B$7:$B$17,Таблица1[[#This Row],[Профиль / размер]],'Сводный отчет'!$O$7:$O$17))^2</f>
        <v>8.7507879530325088</v>
      </c>
      <c r="M654" s="63">
        <v>9.6</v>
      </c>
      <c r="N65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5.8480260724852892E-2</v>
      </c>
      <c r="O654" s="67">
        <v>9.9</v>
      </c>
      <c r="P65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5.5723234097632475E-2</v>
      </c>
      <c r="Q654" s="69">
        <v>0.1</v>
      </c>
      <c r="R654" s="70">
        <f>(Таблица1[[#This Row],[fr]]-SUMIF('Сводный отчет'!$B$7:$B$17,Таблица1[[#This Row],[Профиль / размер]],'Сводный отчет'!$X$7:$X$17))^2</f>
        <v>2.5955068879438047E-4</v>
      </c>
    </row>
    <row r="655" spans="1:18" ht="11.25" customHeight="1" x14ac:dyDescent="0.25">
      <c r="A655" s="62" t="s">
        <v>485</v>
      </c>
      <c r="B655" s="62" t="str">
        <f>LEFT(Таблица1[[#This Row],[Номер плавки]],7)</f>
        <v>2050530</v>
      </c>
      <c r="C655" s="62" t="s">
        <v>8</v>
      </c>
      <c r="D655" s="62" t="s">
        <v>202</v>
      </c>
      <c r="E655" s="63">
        <v>560</v>
      </c>
      <c r="F655" s="64">
        <f>(Таблица1[[#This Row],[Предел текучести, Н/мм²]]-SUMIF('Сводный отчет'!$B$7:$B$17,Таблица1[[#This Row],[Профиль / размер]],'Сводный отчет'!$F$7:$F$17))^2</f>
        <v>277.99149408283967</v>
      </c>
      <c r="G655" s="63">
        <v>656</v>
      </c>
      <c r="H655" s="64">
        <f>(Таблица1[[#This Row],[Временное сопротивление, Н/мм²]]-SUMIF('Сводный отчет'!$B$7:$B$17,Таблица1[[#This Row],[Профиль / размер]],'Сводный отчет'!$I$7:$I$17))^2</f>
        <v>496.7755177514797</v>
      </c>
      <c r="I655" s="65">
        <f>Таблица1[[#This Row],[Временное сопротивление, Н/мм²]]/Таблица1[[#This Row],[Предел текучести, Н/мм²]]</f>
        <v>1.1714285714285715</v>
      </c>
      <c r="J655" s="66">
        <f>(Таблица1[[#This Row],[σв/σт]]-SUMIF('Сводный отчет'!$B$7:$B$17,Таблица1[[#This Row],[Профиль / размер]],'Сводный отчет'!$L$7:$L$17))^2</f>
        <v>2.5110941903192461E-5</v>
      </c>
      <c r="K655" s="63">
        <v>19.399999999999999</v>
      </c>
      <c r="L655" s="64">
        <f>(Таблица1[[#This Row],[Относительное удлинение, %]]-SUMIF('Сводный отчет'!$B$7:$B$17,Таблица1[[#This Row],[Профиль / размер]],'Сводный отчет'!$O$7:$O$17))^2</f>
        <v>1.54213410687872</v>
      </c>
      <c r="M655" s="63">
        <v>11.4</v>
      </c>
      <c r="N65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4.1690571838017849</v>
      </c>
      <c r="O655" s="67">
        <v>11.7</v>
      </c>
      <c r="P65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4.1455309264053151</v>
      </c>
      <c r="Q655" s="69">
        <v>0.09</v>
      </c>
      <c r="R655" s="70">
        <f>(Таблица1[[#This Row],[fr]]-SUMIF('Сводный отчет'!$B$7:$B$17,Таблица1[[#This Row],[Профиль / размер]],'Сводный отчет'!$X$7:$X$17))^2</f>
        <v>3.733915033284079E-5</v>
      </c>
    </row>
    <row r="656" spans="1:18" ht="11.25" customHeight="1" x14ac:dyDescent="0.25">
      <c r="A656" s="62" t="s">
        <v>485</v>
      </c>
      <c r="B656" s="62" t="str">
        <f>LEFT(Таблица1[[#This Row],[Номер плавки]],7)</f>
        <v>2050530</v>
      </c>
      <c r="C656" s="62" t="s">
        <v>8</v>
      </c>
      <c r="D656" s="62" t="s">
        <v>202</v>
      </c>
      <c r="E656" s="63">
        <v>554</v>
      </c>
      <c r="F656" s="64">
        <f>(Таблица1[[#This Row],[Предел текучести, Н/мм²]]-SUMIF('Сводный отчет'!$B$7:$B$17,Таблица1[[#This Row],[Профиль / размер]],'Сводный отчет'!$F$7:$F$17))^2</f>
        <v>113.91457100591678</v>
      </c>
      <c r="G656" s="63">
        <v>651</v>
      </c>
      <c r="H656" s="64">
        <f>(Таблица1[[#This Row],[Временное сопротивление, Н/мм²]]-SUMIF('Сводный отчет'!$B$7:$B$17,Таблица1[[#This Row],[Профиль / размер]],'Сводный отчет'!$I$7:$I$17))^2</f>
        <v>298.89090236686422</v>
      </c>
      <c r="I656" s="65">
        <f>Таблица1[[#This Row],[Временное сопротивление, Н/мм²]]/Таблица1[[#This Row],[Предел текучести, Н/мм²]]</f>
        <v>1.1750902527075813</v>
      </c>
      <c r="J656" s="66">
        <f>(Таблица1[[#This Row],[σв/σт]]-SUMIF('Сводный отчет'!$B$7:$B$17,Таблица1[[#This Row],[Профиль / размер]],'Сводный отчет'!$L$7:$L$17))^2</f>
        <v>7.5216821323060608E-5</v>
      </c>
      <c r="K656" s="63">
        <v>21.9</v>
      </c>
      <c r="L656" s="64">
        <f>(Таблица1[[#This Row],[Относительное удлинение, %]]-SUMIF('Сводный отчет'!$B$7:$B$17,Таблица1[[#This Row],[Профиль / размер]],'Сводный отчет'!$O$7:$O$17))^2</f>
        <v>1.5829994914940606</v>
      </c>
      <c r="M656" s="63">
        <v>9.4</v>
      </c>
      <c r="N65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1.7494914940830413E-3</v>
      </c>
      <c r="O656" s="67">
        <v>9.6999999999999993</v>
      </c>
      <c r="P65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1.3001571745560356E-3</v>
      </c>
      <c r="Q656" s="69">
        <v>8.6999999999999994E-2</v>
      </c>
      <c r="R656" s="70">
        <f>(Таблица1[[#This Row],[fr]]-SUMIF('Сводный отчет'!$B$7:$B$17,Таблица1[[#This Row],[Профиль / размер]],'Сводный отчет'!$X$7:$X$17))^2</f>
        <v>9.6756887943789653E-6</v>
      </c>
    </row>
    <row r="657" spans="1:18" ht="11.25" customHeight="1" x14ac:dyDescent="0.25">
      <c r="A657" s="62" t="s">
        <v>486</v>
      </c>
      <c r="B657" s="62" t="str">
        <f>LEFT(Таблица1[[#This Row],[Номер плавки]],7)</f>
        <v>2050530</v>
      </c>
      <c r="C657" s="62" t="s">
        <v>8</v>
      </c>
      <c r="D657" s="62" t="s">
        <v>202</v>
      </c>
      <c r="E657" s="63">
        <v>563</v>
      </c>
      <c r="F657" s="64">
        <f>(Таблица1[[#This Row],[Предел текучести, Н/мм²]]-SUMIF('Сводный отчет'!$B$7:$B$17,Таблица1[[#This Row],[Профиль / размер]],'Сводный отчет'!$F$7:$F$17))^2</f>
        <v>387.0299556213011</v>
      </c>
      <c r="G657" s="63">
        <v>652</v>
      </c>
      <c r="H657" s="64">
        <f>(Таблица1[[#This Row],[Временное сопротивление, Н/мм²]]-SUMIF('Сводный отчет'!$B$7:$B$17,Таблица1[[#This Row],[Профиль / размер]],'Сводный отчет'!$I$7:$I$17))^2</f>
        <v>334.46782544378732</v>
      </c>
      <c r="I657" s="65">
        <f>Таблица1[[#This Row],[Временное сопротивление, Н/мм²]]/Таблица1[[#This Row],[Предел текучести, Н/мм²]]</f>
        <v>1.1580817051509769</v>
      </c>
      <c r="J657" s="66">
        <f>(Таблица1[[#This Row],[σв/σт]]-SUMIF('Сводный отчет'!$B$7:$B$17,Таблица1[[#This Row],[Профиль / размер]],'Сводный отчет'!$L$7:$L$17))^2</f>
        <v>6.9485301032245236E-5</v>
      </c>
      <c r="K657" s="63">
        <v>21</v>
      </c>
      <c r="L657" s="64">
        <f>(Таблица1[[#This Row],[Относительное удлинение, %]]-SUMIF('Сводный отчет'!$B$7:$B$17,Таблица1[[#This Row],[Профиль / размер]],'Сводный отчет'!$O$7:$O$17))^2</f>
        <v>0.12828795303253909</v>
      </c>
      <c r="M657" s="63">
        <v>8.9</v>
      </c>
      <c r="N65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0.20992256841715756</v>
      </c>
      <c r="O657" s="67">
        <v>9.1999999999999993</v>
      </c>
      <c r="P65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0.21524246486686618</v>
      </c>
      <c r="Q657" s="69">
        <v>8.5000000000000006E-2</v>
      </c>
      <c r="R657" s="70">
        <f>(Таблица1[[#This Row],[fr]]-SUMIF('Сводный отчет'!$B$7:$B$17,Таблица1[[#This Row],[Профиль / размер]],'Сводный отчет'!$X$7:$X$17))^2</f>
        <v>1.2333811020711279E-6</v>
      </c>
    </row>
    <row r="658" spans="1:18" ht="11.25" customHeight="1" x14ac:dyDescent="0.25">
      <c r="A658" s="62" t="s">
        <v>486</v>
      </c>
      <c r="B658" s="62" t="str">
        <f>LEFT(Таблица1[[#This Row],[Номер плавки]],7)</f>
        <v>2050530</v>
      </c>
      <c r="C658" s="62" t="s">
        <v>8</v>
      </c>
      <c r="D658" s="62" t="s">
        <v>202</v>
      </c>
      <c r="E658" s="63">
        <v>554</v>
      </c>
      <c r="F658" s="64">
        <f>(Таблица1[[#This Row],[Предел текучести, Н/мм²]]-SUMIF('Сводный отчет'!$B$7:$B$17,Таблица1[[#This Row],[Профиль / размер]],'Сводный отчет'!$F$7:$F$17))^2</f>
        <v>113.91457100591678</v>
      </c>
      <c r="G658" s="63">
        <v>651</v>
      </c>
      <c r="H658" s="64">
        <f>(Таблица1[[#This Row],[Временное сопротивление, Н/мм²]]-SUMIF('Сводный отчет'!$B$7:$B$17,Таблица1[[#This Row],[Профиль / размер]],'Сводный отчет'!$I$7:$I$17))^2</f>
        <v>298.89090236686422</v>
      </c>
      <c r="I658" s="65">
        <f>Таблица1[[#This Row],[Временное сопротивление, Н/мм²]]/Таблица1[[#This Row],[Предел текучести, Н/мм²]]</f>
        <v>1.1750902527075813</v>
      </c>
      <c r="J658" s="66">
        <f>(Таблица1[[#This Row],[σв/σт]]-SUMIF('Сводный отчет'!$B$7:$B$17,Таблица1[[#This Row],[Профиль / размер]],'Сводный отчет'!$L$7:$L$17))^2</f>
        <v>7.5216821323060608E-5</v>
      </c>
      <c r="K658" s="63">
        <v>19.899999999999999</v>
      </c>
      <c r="L658" s="64">
        <f>(Таблица1[[#This Row],[Относительное удлинение, %]]-SUMIF('Сводный отчет'!$B$7:$B$17,Таблица1[[#This Row],[Профиль / размер]],'Сводный отчет'!$O$7:$O$17))^2</f>
        <v>0.55030718380178822</v>
      </c>
      <c r="M658" s="63">
        <v>7.8</v>
      </c>
      <c r="N65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2.4279033376479231</v>
      </c>
      <c r="O658" s="67">
        <v>8.1</v>
      </c>
      <c r="P65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2.4459155417899474</v>
      </c>
      <c r="Q658" s="69">
        <v>8.3000000000000004E-2</v>
      </c>
      <c r="R658" s="70">
        <f>(Таблица1[[#This Row],[fr]]-SUMIF('Сводный отчет'!$B$7:$B$17,Таблица1[[#This Row],[Профиль / размер]],'Сводный отчет'!$X$7:$X$17))^2</f>
        <v>7.9107340976321907E-7</v>
      </c>
    </row>
    <row r="659" spans="1:18" ht="11.25" customHeight="1" x14ac:dyDescent="0.25">
      <c r="A659" s="62" t="s">
        <v>487</v>
      </c>
      <c r="B659" s="62" t="str">
        <f>LEFT(Таблица1[[#This Row],[Номер плавки]],7)</f>
        <v>2050530</v>
      </c>
      <c r="C659" s="62" t="s">
        <v>8</v>
      </c>
      <c r="D659" s="62" t="s">
        <v>202</v>
      </c>
      <c r="E659" s="63">
        <v>554</v>
      </c>
      <c r="F659" s="64">
        <f>(Таблица1[[#This Row],[Предел текучести, Н/мм²]]-SUMIF('Сводный отчет'!$B$7:$B$17,Таблица1[[#This Row],[Профиль / размер]],'Сводный отчет'!$F$7:$F$17))^2</f>
        <v>113.91457100591678</v>
      </c>
      <c r="G659" s="63">
        <v>647</v>
      </c>
      <c r="H659" s="64">
        <f>(Таблица1[[#This Row],[Временное сопротивление, Н/мм²]]-SUMIF('Сводный отчет'!$B$7:$B$17,Таблица1[[#This Row],[Профиль / размер]],'Сводный отчет'!$I$7:$I$17))^2</f>
        <v>176.58321005917182</v>
      </c>
      <c r="I659" s="65">
        <f>Таблица1[[#This Row],[Временное сопротивление, Н/мм²]]/Таблица1[[#This Row],[Предел текучести, Н/мм²]]</f>
        <v>1.167870036101083</v>
      </c>
      <c r="J659" s="66">
        <f>(Таблица1[[#This Row],[σв/σт]]-SUMIF('Сводный отчет'!$B$7:$B$17,Таблица1[[#This Row],[Профиль / размер]],'Сводный отчет'!$L$7:$L$17))^2</f>
        <v>2.1098915727608772E-6</v>
      </c>
      <c r="K659" s="63">
        <v>22</v>
      </c>
      <c r="L659" s="64">
        <f>(Таблица1[[#This Row],[Относительное удлинение, %]]-SUMIF('Сводный отчет'!$B$7:$B$17,Таблица1[[#This Row],[Профиль / размер]],'Сводный отчет'!$O$7:$O$17))^2</f>
        <v>1.8446341068786782</v>
      </c>
      <c r="M659" s="63">
        <v>7.6</v>
      </c>
      <c r="N65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3.0911725684171536</v>
      </c>
      <c r="O659" s="67">
        <v>7.9</v>
      </c>
      <c r="P65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3.1114924648668687</v>
      </c>
      <c r="Q659" s="69">
        <v>0.08</v>
      </c>
      <c r="R659" s="70">
        <f>(Таблица1[[#This Row],[fr]]-SUMIF('Сводный отчет'!$B$7:$B$17,Таблица1[[#This Row],[Профиль / размер]],'Сводный отчет'!$X$7:$X$17))^2</f>
        <v>1.5127611871301382E-5</v>
      </c>
    </row>
    <row r="660" spans="1:18" ht="11.25" customHeight="1" x14ac:dyDescent="0.25">
      <c r="A660" s="62" t="s">
        <v>487</v>
      </c>
      <c r="B660" s="62" t="str">
        <f>LEFT(Таблица1[[#This Row],[Номер плавки]],7)</f>
        <v>2050530</v>
      </c>
      <c r="C660" s="62" t="s">
        <v>8</v>
      </c>
      <c r="D660" s="62" t="s">
        <v>202</v>
      </c>
      <c r="E660" s="63">
        <v>553</v>
      </c>
      <c r="F660" s="64">
        <f>(Таблица1[[#This Row],[Предел текучести, Н/мм²]]-SUMIF('Сводный отчет'!$B$7:$B$17,Таблица1[[#This Row],[Профиль / размер]],'Сводный отчет'!$F$7:$F$17))^2</f>
        <v>93.568417159762973</v>
      </c>
      <c r="G660" s="63">
        <v>650</v>
      </c>
      <c r="H660" s="64">
        <f>(Таблица1[[#This Row],[Временное сопротивление, Н/мм²]]-SUMIF('Сводный отчет'!$B$7:$B$17,Таблица1[[#This Row],[Профиль / размер]],'Сводный отчет'!$I$7:$I$17))^2</f>
        <v>265.31397928994113</v>
      </c>
      <c r="I660" s="65">
        <f>Таблица1[[#This Row],[Временное сопротивление, Н/мм²]]/Таблица1[[#This Row],[Предел текучести, Н/мм²]]</f>
        <v>1.1754068716094033</v>
      </c>
      <c r="J660" s="66">
        <f>(Таблица1[[#This Row],[σв/σт]]-SUMIF('Сводный отчет'!$B$7:$B$17,Таблица1[[#This Row],[Профиль / размер]],'Сводный отчет'!$L$7:$L$17))^2</f>
        <v>8.0808990365034775E-5</v>
      </c>
      <c r="K660" s="63">
        <v>21.1</v>
      </c>
      <c r="L660" s="64">
        <f>(Таблица1[[#This Row],[Относительное удлинение, %]]-SUMIF('Сводный отчет'!$B$7:$B$17,Таблица1[[#This Row],[Профиль / размер]],'Сводный отчет'!$O$7:$O$17))^2</f>
        <v>0.20992256841715431</v>
      </c>
      <c r="M660" s="63">
        <v>7.8</v>
      </c>
      <c r="N66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2.4279033376479231</v>
      </c>
      <c r="O660" s="67">
        <v>8.1</v>
      </c>
      <c r="P66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2.4459155417899474</v>
      </c>
      <c r="Q660" s="69">
        <v>8.7999999999999995E-2</v>
      </c>
      <c r="R660" s="70">
        <f>(Таблица1[[#This Row],[fr]]-SUMIF('Сводный отчет'!$B$7:$B$17,Таблица1[[#This Row],[Профиль / размер]],'Сводный отчет'!$X$7:$X$17))^2</f>
        <v>1.6896842640532903E-5</v>
      </c>
    </row>
    <row r="661" spans="1:18" ht="11.25" customHeight="1" x14ac:dyDescent="0.25">
      <c r="A661" s="62" t="s">
        <v>488</v>
      </c>
      <c r="B661" s="62" t="str">
        <f>LEFT(Таблица1[[#This Row],[Номер плавки]],7)</f>
        <v>2050530</v>
      </c>
      <c r="C661" s="62" t="s">
        <v>8</v>
      </c>
      <c r="D661" s="62" t="s">
        <v>202</v>
      </c>
      <c r="E661" s="63">
        <v>560</v>
      </c>
      <c r="F661" s="64">
        <f>(Таблица1[[#This Row],[Предел текучести, Н/мм²]]-SUMIF('Сводный отчет'!$B$7:$B$17,Таблица1[[#This Row],[Профиль / размер]],'Сводный отчет'!$F$7:$F$17))^2</f>
        <v>277.99149408283967</v>
      </c>
      <c r="G661" s="63">
        <v>649</v>
      </c>
      <c r="H661" s="64">
        <f>(Таблица1[[#This Row],[Временное сопротивление, Н/мм²]]-SUMIF('Сводный отчет'!$B$7:$B$17,Таблица1[[#This Row],[Профиль / размер]],'Сводный отчет'!$I$7:$I$17))^2</f>
        <v>233.73705621301801</v>
      </c>
      <c r="I661" s="65">
        <f>Таблица1[[#This Row],[Временное сопротивление, Н/мм²]]/Таблица1[[#This Row],[Предел текучести, Н/мм²]]</f>
        <v>1.1589285714285715</v>
      </c>
      <c r="J661" s="66">
        <f>(Таблица1[[#This Row],[σв/σт]]-SUMIF('Сводный отчет'!$B$7:$B$17,Таблица1[[#This Row],[Профиль / размер]],'Сводный отчет'!$L$7:$L$17))^2</f>
        <v>5.6083894167003154E-5</v>
      </c>
      <c r="K661" s="63">
        <v>20.100000000000001</v>
      </c>
      <c r="L661" s="64">
        <f>(Таблица1[[#This Row],[Относительное удлинение, %]]-SUMIF('Сводный отчет'!$B$7:$B$17,Таблица1[[#This Row],[Профиль / размер]],'Сводный отчет'!$O$7:$O$17))^2</f>
        <v>0.29357641457101236</v>
      </c>
      <c r="M661" s="63">
        <v>8.6999999999999993</v>
      </c>
      <c r="N66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0.43319179918638878</v>
      </c>
      <c r="O661" s="67">
        <v>9</v>
      </c>
      <c r="P66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0.44081938794378933</v>
      </c>
      <c r="Q661" s="69">
        <v>7.4999999999999997E-2</v>
      </c>
      <c r="R661" s="70">
        <f>(Таблица1[[#This Row],[fr]]-SUMIF('Сводный отчет'!$B$7:$B$17,Таблица1[[#This Row],[Профиль / размер]],'Сводный отчет'!$X$7:$X$17))^2</f>
        <v>7.902184264053172E-5</v>
      </c>
    </row>
    <row r="662" spans="1:18" ht="11.25" customHeight="1" x14ac:dyDescent="0.25">
      <c r="A662" s="62" t="s">
        <v>488</v>
      </c>
      <c r="B662" s="62" t="str">
        <f>LEFT(Таблица1[[#This Row],[Номер плавки]],7)</f>
        <v>2050530</v>
      </c>
      <c r="C662" s="62" t="s">
        <v>8</v>
      </c>
      <c r="D662" s="62" t="s">
        <v>202</v>
      </c>
      <c r="E662" s="63">
        <v>557</v>
      </c>
      <c r="F662" s="64">
        <f>(Таблица1[[#This Row],[Предел текучести, Н/мм²]]-SUMIF('Сводный отчет'!$B$7:$B$17,Таблица1[[#This Row],[Профиль / размер]],'Сводный отчет'!$F$7:$F$17))^2</f>
        <v>186.95303254437823</v>
      </c>
      <c r="G662" s="63">
        <v>651</v>
      </c>
      <c r="H662" s="64">
        <f>(Таблица1[[#This Row],[Временное сопротивление, Н/мм²]]-SUMIF('Сводный отчет'!$B$7:$B$17,Таблица1[[#This Row],[Профиль / размер]],'Сводный отчет'!$I$7:$I$17))^2</f>
        <v>298.89090236686422</v>
      </c>
      <c r="I662" s="65">
        <f>Таблица1[[#This Row],[Временное сопротивление, Н/мм²]]/Таблица1[[#This Row],[Предел текучести, Н/мм²]]</f>
        <v>1.1687612208258529</v>
      </c>
      <c r="J662" s="66">
        <f>(Таблица1[[#This Row],[σв/σт]]-SUMIF('Сводный отчет'!$B$7:$B$17,Таблица1[[#This Row],[Профиль / размер]],'Сводный отчет'!$L$7:$L$17))^2</f>
        <v>5.4930764381413243E-6</v>
      </c>
      <c r="K662" s="63">
        <v>21.9</v>
      </c>
      <c r="L662" s="64">
        <f>(Таблица1[[#This Row],[Относительное удлинение, %]]-SUMIF('Сводный отчет'!$B$7:$B$17,Таблица1[[#This Row],[Профиль / размер]],'Сводный отчет'!$O$7:$O$17))^2</f>
        <v>1.5829994914940606</v>
      </c>
      <c r="M662" s="63">
        <v>8.9</v>
      </c>
      <c r="N66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0.20992256841715756</v>
      </c>
      <c r="O662" s="67">
        <v>9.1999999999999993</v>
      </c>
      <c r="P66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0.21524246486686618</v>
      </c>
      <c r="Q662" s="69">
        <v>6.8000000000000005E-2</v>
      </c>
      <c r="R662" s="70">
        <f>(Таблица1[[#This Row],[fr]]-SUMIF('Сводный отчет'!$B$7:$B$17,Таблица1[[#This Row],[Профиль / размер]],'Сводный отчет'!$X$7:$X$17))^2</f>
        <v>2.5247376571745393E-4</v>
      </c>
    </row>
    <row r="663" spans="1:18" ht="11.25" customHeight="1" x14ac:dyDescent="0.25">
      <c r="A663" s="62" t="s">
        <v>489</v>
      </c>
      <c r="B663" s="62" t="str">
        <f>LEFT(Таблица1[[#This Row],[Номер плавки]],7)</f>
        <v>2050530</v>
      </c>
      <c r="C663" s="62" t="s">
        <v>8</v>
      </c>
      <c r="D663" s="62" t="s">
        <v>202</v>
      </c>
      <c r="E663" s="63">
        <v>554</v>
      </c>
      <c r="F663" s="64">
        <f>(Таблица1[[#This Row],[Предел текучести, Н/мм²]]-SUMIF('Сводный отчет'!$B$7:$B$17,Таблица1[[#This Row],[Профиль / размер]],'Сводный отчет'!$F$7:$F$17))^2</f>
        <v>113.91457100591678</v>
      </c>
      <c r="G663" s="63">
        <v>648</v>
      </c>
      <c r="H663" s="64">
        <f>(Таблица1[[#This Row],[Временное сопротивление, Н/мм²]]-SUMIF('Сводный отчет'!$B$7:$B$17,Таблица1[[#This Row],[Профиль / размер]],'Сводный отчет'!$I$7:$I$17))^2</f>
        <v>204.16013313609491</v>
      </c>
      <c r="I663" s="65">
        <f>Таблица1[[#This Row],[Временное сопротивление, Н/мм²]]/Таблица1[[#This Row],[Предел текучести, Н/мм²]]</f>
        <v>1.1696750902527075</v>
      </c>
      <c r="J663" s="66">
        <f>(Таблица1[[#This Row],[σв/σт]]-SUMIF('Сводный отчет'!$B$7:$B$17,Таблица1[[#This Row],[Профиль / размер]],'Сводный отчет'!$L$7:$L$17))^2</f>
        <v>1.0611962539444473E-5</v>
      </c>
      <c r="K663" s="63">
        <v>20</v>
      </c>
      <c r="L663" s="64">
        <f>(Таблица1[[#This Row],[Относительное удлинение, %]]-SUMIF('Сводный отчет'!$B$7:$B$17,Таблица1[[#This Row],[Профиль / размер]],'Сводный отчет'!$O$7:$O$17))^2</f>
        <v>0.4119417991864</v>
      </c>
      <c r="M663" s="63">
        <v>8</v>
      </c>
      <c r="N66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1.8446341068786927</v>
      </c>
      <c r="O663" s="67">
        <v>8.3000000000000007</v>
      </c>
      <c r="P66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1.8603386187130206</v>
      </c>
      <c r="Q663" s="69">
        <v>8.1000000000000003E-2</v>
      </c>
      <c r="R663" s="70">
        <f>(Таблица1[[#This Row],[fr]]-SUMIF('Сводный отчет'!$B$7:$B$17,Таблица1[[#This Row],[Профиль / размер]],'Сводный отчет'!$X$7:$X$17))^2</f>
        <v>8.3487657174553239E-6</v>
      </c>
    </row>
    <row r="664" spans="1:18" ht="11.25" customHeight="1" x14ac:dyDescent="0.25">
      <c r="A664" s="62" t="s">
        <v>489</v>
      </c>
      <c r="B664" s="62" t="str">
        <f>LEFT(Таблица1[[#This Row],[Номер плавки]],7)</f>
        <v>2050530</v>
      </c>
      <c r="C664" s="62" t="s">
        <v>8</v>
      </c>
      <c r="D664" s="62" t="s">
        <v>202</v>
      </c>
      <c r="E664" s="63">
        <v>545</v>
      </c>
      <c r="F664" s="64">
        <f>(Таблица1[[#This Row],[Предел текучести, Н/мм²]]-SUMIF('Сводный отчет'!$B$7:$B$17,Таблица1[[#This Row],[Профиль / размер]],'Сводный отчет'!$F$7:$F$17))^2</f>
        <v>2.7991863905324856</v>
      </c>
      <c r="G664" s="63">
        <v>648</v>
      </c>
      <c r="H664" s="64">
        <f>(Таблица1[[#This Row],[Временное сопротивление, Н/мм²]]-SUMIF('Сводный отчет'!$B$7:$B$17,Таблица1[[#This Row],[Профиль / размер]],'Сводный отчет'!$I$7:$I$17))^2</f>
        <v>204.16013313609491</v>
      </c>
      <c r="I664" s="65">
        <f>Таблица1[[#This Row],[Временное сопротивление, Н/мм²]]/Таблица1[[#This Row],[Предел текучести, Н/мм²]]</f>
        <v>1.1889908256880735</v>
      </c>
      <c r="J664" s="66">
        <f>(Таблица1[[#This Row],[σв/σт]]-SUMIF('Сводный отчет'!$B$7:$B$17,Таблица1[[#This Row],[Профиль / размер]],'Сводный отчет'!$L$7:$L$17))^2</f>
        <v>5.0955550579640462E-4</v>
      </c>
      <c r="K664" s="63">
        <v>21.5</v>
      </c>
      <c r="L664" s="64">
        <f>(Таблица1[[#This Row],[Относительное удлинение, %]]-SUMIF('Сводный отчет'!$B$7:$B$17,Таблица1[[#This Row],[Профиль / размер]],'Сводный отчет'!$O$7:$O$17))^2</f>
        <v>0.73646102995560869</v>
      </c>
      <c r="M664" s="63">
        <v>7.3</v>
      </c>
      <c r="N66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4.2360764145709986</v>
      </c>
      <c r="O664" s="67">
        <v>7.6</v>
      </c>
      <c r="P66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4.2598578494822572</v>
      </c>
      <c r="Q664" s="69">
        <v>7.8E-2</v>
      </c>
      <c r="R664" s="70">
        <f>(Таблица1[[#This Row],[fr]]-SUMIF('Сводный отчет'!$B$7:$B$17,Таблица1[[#This Row],[Профиль / размер]],'Сводный отчет'!$X$7:$X$17))^2</f>
        <v>3.4685304178993507E-5</v>
      </c>
    </row>
    <row r="665" spans="1:18" ht="11.25" customHeight="1" x14ac:dyDescent="0.25">
      <c r="A665" s="62" t="s">
        <v>490</v>
      </c>
      <c r="B665" s="62" t="str">
        <f>LEFT(Таблица1[[#This Row],[Номер плавки]],7)</f>
        <v>2002021</v>
      </c>
      <c r="C665" s="62" t="s">
        <v>8</v>
      </c>
      <c r="D665" s="62" t="s">
        <v>171</v>
      </c>
      <c r="E665" s="63">
        <v>549</v>
      </c>
      <c r="F665" s="64">
        <f>(Таблица1[[#This Row],[Предел текучести, Н/мм²]]-SUMIF('Сводный отчет'!$B$7:$B$17,Таблица1[[#This Row],[Профиль / размер]],'Сводный отчет'!$F$7:$F$17))^2</f>
        <v>8.0432679387261814</v>
      </c>
      <c r="G665" s="63">
        <v>638</v>
      </c>
      <c r="H665" s="64">
        <f>(Таблица1[[#This Row],[Временное сопротивление, Н/мм²]]-SUMIF('Сводный отчет'!$B$7:$B$17,Таблица1[[#This Row],[Профиль / размер]],'Сводный отчет'!$I$7:$I$17))^2</f>
        <v>0.78366030636924233</v>
      </c>
      <c r="I665" s="65">
        <f>Таблица1[[#This Row],[Временное сопротивление, Н/мм²]]/Таблица1[[#This Row],[Предел текучести, Н/мм²]]</f>
        <v>1.1621129326047359</v>
      </c>
      <c r="J665" s="66">
        <f>(Таблица1[[#This Row],[σв/σт]]-SUMIF('Сводный отчет'!$B$7:$B$17,Таблица1[[#This Row],[Профиль / размер]],'Сводный отчет'!$L$7:$L$17))^2</f>
        <v>2.0254260790197457E-5</v>
      </c>
      <c r="K665" s="63">
        <v>20.3</v>
      </c>
      <c r="L665" s="64">
        <f>(Таблица1[[#This Row],[Относительное удлинение, %]]-SUMIF('Сводный отчет'!$B$7:$B$17,Таблица1[[#This Row],[Профиль / размер]],'Сводный отчет'!$O$7:$O$17))^2</f>
        <v>0.51910843859177436</v>
      </c>
      <c r="M665" s="63">
        <v>9.1</v>
      </c>
      <c r="N66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4.2999193765092539E-5</v>
      </c>
      <c r="O665" s="67">
        <v>9.4</v>
      </c>
      <c r="P66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4.5417898414399813E-4</v>
      </c>
      <c r="Q665" s="69">
        <v>7.2999999999999995E-2</v>
      </c>
      <c r="R665" s="70">
        <f>(Таблица1[[#This Row],[fr]]-SUMIF('Сводный отчет'!$B$7:$B$17,Таблица1[[#This Row],[Профиль / размер]],'Сводный отчет'!$X$7:$X$17))^2</f>
        <v>7.9823972050523852E-5</v>
      </c>
    </row>
    <row r="666" spans="1:18" ht="11.25" customHeight="1" x14ac:dyDescent="0.25">
      <c r="A666" s="62" t="s">
        <v>490</v>
      </c>
      <c r="B666" s="62" t="str">
        <f>LEFT(Таблица1[[#This Row],[Номер плавки]],7)</f>
        <v>2002021</v>
      </c>
      <c r="C666" s="62" t="s">
        <v>8</v>
      </c>
      <c r="D666" s="62" t="s">
        <v>171</v>
      </c>
      <c r="E666" s="63">
        <v>559</v>
      </c>
      <c r="F666" s="64">
        <f>(Таблица1[[#This Row],[Предел текучести, Н/мм²]]-SUMIF('Сводный отчет'!$B$7:$B$17,Таблица1[[#This Row],[Профиль / размер]],'Сводный отчет'!$F$7:$F$17))^2</f>
        <v>164.76457941413614</v>
      </c>
      <c r="G666" s="63">
        <v>648</v>
      </c>
      <c r="H666" s="64">
        <f>(Таблица1[[#This Row],[Временное сопротивление, Н/мм²]]-SUMIF('Сводный отчет'!$B$7:$B$17,Таблица1[[#This Row],[Профиль / размер]],'Сводный отчет'!$I$7:$I$17))^2</f>
        <v>118.48857833915598</v>
      </c>
      <c r="I666" s="65">
        <f>Таблица1[[#This Row],[Временное сопротивление, Н/мм²]]/Таблица1[[#This Row],[Предел текучести, Н/мм²]]</f>
        <v>1.1592128801431127</v>
      </c>
      <c r="J666" s="66">
        <f>(Таблица1[[#This Row],[σв/σт]]-SUMIF('Сводный отчет'!$B$7:$B$17,Таблица1[[#This Row],[Профиль / размер]],'Сводный отчет'!$L$7:$L$17))^2</f>
        <v>5.4767782972791995E-5</v>
      </c>
      <c r="K666" s="63">
        <v>16</v>
      </c>
      <c r="L666" s="64">
        <f>(Таблица1[[#This Row],[Относительное удлинение, %]]-SUMIF('Сводный отчет'!$B$7:$B$17,Таблица1[[#This Row],[Профиль / размер]],'Сводный отчет'!$O$7:$O$17))^2</f>
        <v>25.205337946788489</v>
      </c>
      <c r="M666" s="63">
        <v>7</v>
      </c>
      <c r="N66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4.3825020155872139</v>
      </c>
      <c r="O666" s="67">
        <v>7.3</v>
      </c>
      <c r="P66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4.4999623757054525</v>
      </c>
      <c r="Q666" s="69">
        <v>8.2000000000000003E-2</v>
      </c>
      <c r="R666" s="70">
        <f>(Таблица1[[#This Row],[fr]]-SUMIF('Сводный отчет'!$B$7:$B$17,Таблица1[[#This Row],[Профиль / размер]],'Сводный отчет'!$X$7:$X$17))^2</f>
        <v>4.2999193765142046E-9</v>
      </c>
    </row>
    <row r="667" spans="1:18" ht="11.25" customHeight="1" x14ac:dyDescent="0.25">
      <c r="A667" s="62" t="s">
        <v>491</v>
      </c>
      <c r="B667" s="62" t="str">
        <f>LEFT(Таблица1[[#This Row],[Номер плавки]],7)</f>
        <v>2002021</v>
      </c>
      <c r="C667" s="62" t="s">
        <v>8</v>
      </c>
      <c r="D667" s="62" t="s">
        <v>171</v>
      </c>
      <c r="E667" s="63">
        <v>546</v>
      </c>
      <c r="F667" s="64">
        <f>(Таблица1[[#This Row],[Предел текучести, Н/мм²]]-SUMIF('Сводный отчет'!$B$7:$B$17,Таблица1[[#This Row],[Профиль / размер]],'Сводный отчет'!$F$7:$F$17))^2</f>
        <v>2.6874496103196231E-2</v>
      </c>
      <c r="G667" s="63">
        <v>635</v>
      </c>
      <c r="H667" s="64">
        <f>(Таблица1[[#This Row],[Временное сопротивление, Н/мм²]]-SUMIF('Сводный отчет'!$B$7:$B$17,Таблица1[[#This Row],[Профиль / размер]],'Сводный отчет'!$I$7:$I$17))^2</f>
        <v>4.4721848965332214</v>
      </c>
      <c r="I667" s="65">
        <f>Таблица1[[#This Row],[Временное сопротивление, Н/мм²]]/Таблица1[[#This Row],[Предел текучести, Н/мм²]]</f>
        <v>1.1630036630036631</v>
      </c>
      <c r="J667" s="66">
        <f>(Таблица1[[#This Row],[σв/σт]]-SUMIF('Сводный отчет'!$B$7:$B$17,Таблица1[[#This Row],[Профиль / размер]],'Сводный отчет'!$L$7:$L$17))^2</f>
        <v>1.3030244506595603E-5</v>
      </c>
      <c r="K667" s="63">
        <v>19.7</v>
      </c>
      <c r="L667" s="64">
        <f>(Таблица1[[#This Row],[Относительное удлинение, %]]-SUMIF('Сводный отчет'!$B$7:$B$17,Таблица1[[#This Row],[Профиль / размер]],'Сводный отчет'!$O$7:$O$17))^2</f>
        <v>1.7436986025262027</v>
      </c>
      <c r="M667" s="63">
        <v>8.1999999999999993</v>
      </c>
      <c r="N66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0.7982397205052445</v>
      </c>
      <c r="O667" s="67">
        <v>8.5</v>
      </c>
      <c r="P66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0.84881483472184749</v>
      </c>
      <c r="Q667" s="69">
        <v>7.8E-2</v>
      </c>
      <c r="R667" s="70">
        <f>(Таблица1[[#This Row],[fr]]-SUMIF('Сводный отчет'!$B$7:$B$17,Таблица1[[#This Row],[Профиль / размер]],'Сводный отчет'!$X$7:$X$17))^2</f>
        <v>1.5479709755441962E-5</v>
      </c>
    </row>
    <row r="668" spans="1:18" ht="11.25" customHeight="1" x14ac:dyDescent="0.25">
      <c r="A668" s="62" t="s">
        <v>492</v>
      </c>
      <c r="B668" s="62" t="str">
        <f>LEFT(Таблица1[[#This Row],[Номер плавки]],7)</f>
        <v>2050542</v>
      </c>
      <c r="C668" s="62" t="s">
        <v>8</v>
      </c>
      <c r="D668" s="62" t="s">
        <v>171</v>
      </c>
      <c r="E668" s="63">
        <v>547</v>
      </c>
      <c r="F668" s="64">
        <f>(Таблица1[[#This Row],[Предел текучести, Н/мм²]]-SUMIF('Сводный отчет'!$B$7:$B$17,Таблица1[[#This Row],[Профиль / размер]],'Сводный отчет'!$F$7:$F$17))^2</f>
        <v>0.69900564364419104</v>
      </c>
      <c r="G668" s="63">
        <v>642</v>
      </c>
      <c r="H668" s="64">
        <f>(Таблица1[[#This Row],[Временное сопротивление, Н/мм²]]-SUMIF('Сводный отчет'!$B$7:$B$17,Таблица1[[#This Row],[Профиль / размер]],'Сводный отчет'!$I$7:$I$17))^2</f>
        <v>23.865627519483937</v>
      </c>
      <c r="I668" s="65">
        <f>Таблица1[[#This Row],[Временное сопротивление, Н/мм²]]/Таблица1[[#This Row],[Предел текучести, Н/мм²]]</f>
        <v>1.1736745886654478</v>
      </c>
      <c r="J668" s="66">
        <f>(Таблица1[[#This Row],[σв/σт]]-SUMIF('Сводный отчет'!$B$7:$B$17,Таблица1[[#This Row],[Профиль / размер]],'Сводный отчет'!$L$7:$L$17))^2</f>
        <v>4.9860300621143044E-5</v>
      </c>
      <c r="K668" s="63">
        <v>20</v>
      </c>
      <c r="L668" s="64">
        <f>(Таблица1[[#This Row],[Относительное удлинение, %]]-SUMIF('Сводный отчет'!$B$7:$B$17,Таблица1[[#This Row],[Профиль / размер]],'Сводный отчет'!$O$7:$O$17))^2</f>
        <v>1.041403520558988</v>
      </c>
      <c r="M668" s="63">
        <v>8.1999999999999993</v>
      </c>
      <c r="N66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0.7982397205052445</v>
      </c>
      <c r="O668" s="67">
        <v>8.5</v>
      </c>
      <c r="P66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0.84881483472184749</v>
      </c>
      <c r="Q668" s="69">
        <v>9.1999999999999998E-2</v>
      </c>
      <c r="R668" s="70">
        <f>(Таблица1[[#This Row],[fr]]-SUMIF('Сводный отчет'!$B$7:$B$17,Таблица1[[#This Row],[Профиль / размер]],'Сводный отчет'!$X$7:$X$17))^2</f>
        <v>1.0131577532921286E-4</v>
      </c>
    </row>
    <row r="669" spans="1:18" ht="11.25" customHeight="1" x14ac:dyDescent="0.25">
      <c r="A669" s="62" t="s">
        <v>493</v>
      </c>
      <c r="B669" s="62" t="str">
        <f>LEFT(Таблица1[[#This Row],[Номер плавки]],7)</f>
        <v>2050542</v>
      </c>
      <c r="C669" s="62" t="s">
        <v>8</v>
      </c>
      <c r="D669" s="62" t="s">
        <v>171</v>
      </c>
      <c r="E669" s="63">
        <v>544</v>
      </c>
      <c r="F669" s="64">
        <f>(Таблица1[[#This Row],[Предел текучести, Н/мм²]]-SUMIF('Сводный отчет'!$B$7:$B$17,Таблица1[[#This Row],[Профиль / размер]],'Сводный отчет'!$F$7:$F$17))^2</f>
        <v>4.6826122010212066</v>
      </c>
      <c r="G669" s="63">
        <v>639</v>
      </c>
      <c r="H669" s="64">
        <f>(Таблица1[[#This Row],[Временное сопротивление, Н/мм²]]-SUMIF('Сводный отчет'!$B$7:$B$17,Таблица1[[#This Row],[Профиль / размер]],'Сводный отчет'!$I$7:$I$17))^2</f>
        <v>3.5541521096479158</v>
      </c>
      <c r="I669" s="65">
        <f>Таблица1[[#This Row],[Временное сопротивление, Н/мм²]]/Таблица1[[#This Row],[Предел текучести, Н/мм²]]</f>
        <v>1.1746323529411764</v>
      </c>
      <c r="J669" s="66">
        <f>(Таблица1[[#This Row],[σв/σт]]-SUMIF('Сводный отчет'!$B$7:$B$17,Таблица1[[#This Row],[Профиль / размер]],'Сводный отчет'!$L$7:$L$17))^2</f>
        <v>6.4303510029869369E-5</v>
      </c>
      <c r="K669" s="63">
        <v>21.7</v>
      </c>
      <c r="L669" s="64">
        <f>(Таблица1[[#This Row],[Относительное удлинение, %]]-SUMIF('Сводный отчет'!$B$7:$B$17,Таблица1[[#This Row],[Профиль / размер]],'Сводный отчет'!$O$7:$O$17))^2</f>
        <v>0.46173138941144853</v>
      </c>
      <c r="M669" s="63">
        <v>8.8000000000000007</v>
      </c>
      <c r="N66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8.610857296425739E-2</v>
      </c>
      <c r="O669" s="67">
        <v>9.1</v>
      </c>
      <c r="P66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0.10324106423004541</v>
      </c>
      <c r="Q669" s="69">
        <v>9.6000000000000002E-2</v>
      </c>
      <c r="R669" s="70">
        <f>(Таблица1[[#This Row],[fr]]-SUMIF('Сводный отчет'!$B$7:$B$17,Таблица1[[#This Row],[Профиль / размер]],'Сводный отчет'!$X$7:$X$17))^2</f>
        <v>1.9784036549314751E-4</v>
      </c>
    </row>
    <row r="670" spans="1:18" ht="11.25" customHeight="1" x14ac:dyDescent="0.25">
      <c r="A670" s="62" t="s">
        <v>494</v>
      </c>
      <c r="B670" s="62" t="str">
        <f>LEFT(Таблица1[[#This Row],[Номер плавки]],7)</f>
        <v>2050534</v>
      </c>
      <c r="C670" s="62" t="s">
        <v>8</v>
      </c>
      <c r="D670" s="62" t="s">
        <v>202</v>
      </c>
      <c r="E670" s="63">
        <v>543</v>
      </c>
      <c r="F670" s="64">
        <f>(Таблица1[[#This Row],[Предел текучести, Н/мм²]]-SUMIF('Сводный отчет'!$B$7:$B$17,Таблица1[[#This Row],[Профиль / размер]],'Сводный отчет'!$F$7:$F$17))^2</f>
        <v>0.10687869822486351</v>
      </c>
      <c r="G670" s="63">
        <v>637</v>
      </c>
      <c r="H670" s="64">
        <f>(Таблица1[[#This Row],[Временное сопротивление, Н/мм²]]-SUMIF('Сводный отчет'!$B$7:$B$17,Таблица1[[#This Row],[Профиль / размер]],'Сводный отчет'!$I$7:$I$17))^2</f>
        <v>10.813979289940885</v>
      </c>
      <c r="I670" s="65">
        <f>Таблица1[[#This Row],[Временное сопротивление, Н/мм²]]/Таблица1[[#This Row],[Предел текучести, Н/мм²]]</f>
        <v>1.1731123388581952</v>
      </c>
      <c r="J670" s="66">
        <f>(Таблица1[[#This Row],[σв/σт]]-SUMIF('Сводный отчет'!$B$7:$B$17,Таблица1[[#This Row],[Профиль / размер]],'Сводный отчет'!$L$7:$L$17))^2</f>
        <v>4.4821007672863074E-5</v>
      </c>
      <c r="K670" s="63">
        <v>21.1</v>
      </c>
      <c r="L670" s="64">
        <f>(Таблица1[[#This Row],[Относительное удлинение, %]]-SUMIF('Сводный отчет'!$B$7:$B$17,Таблица1[[#This Row],[Профиль / размер]],'Сводный отчет'!$O$7:$O$17))^2</f>
        <v>0.20992256841715431</v>
      </c>
      <c r="M670" s="63">
        <v>8.8000000000000007</v>
      </c>
      <c r="N67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0.31155718380177205</v>
      </c>
      <c r="O670" s="67">
        <v>9.1</v>
      </c>
      <c r="P67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0.31803092640532782</v>
      </c>
      <c r="Q670" s="69">
        <v>0.08</v>
      </c>
      <c r="R670" s="70">
        <f>(Таблица1[[#This Row],[fr]]-SUMIF('Сводный отчет'!$B$7:$B$17,Таблица1[[#This Row],[Профиль / размер]],'Сводный отчет'!$X$7:$X$17))^2</f>
        <v>1.5127611871301382E-5</v>
      </c>
    </row>
    <row r="671" spans="1:18" ht="11.25" customHeight="1" x14ac:dyDescent="0.25">
      <c r="A671" s="62" t="s">
        <v>495</v>
      </c>
      <c r="B671" s="62" t="str">
        <f>LEFT(Таблица1[[#This Row],[Номер плавки]],7)</f>
        <v>2002001</v>
      </c>
      <c r="C671" s="62" t="s">
        <v>8</v>
      </c>
      <c r="D671" s="62" t="s">
        <v>171</v>
      </c>
      <c r="E671" s="63">
        <v>555</v>
      </c>
      <c r="F671" s="64">
        <f>(Таблица1[[#This Row],[Предел текучести, Н/мм²]]-SUMIF('Сводный отчет'!$B$7:$B$17,Таблица1[[#This Row],[Профиль / размер]],'Сводный отчет'!$F$7:$F$17))^2</f>
        <v>78.076054823972143</v>
      </c>
      <c r="G671" s="63">
        <v>643</v>
      </c>
      <c r="H671" s="64">
        <f>(Таблица1[[#This Row],[Временное сопротивление, Н/мм²]]-SUMIF('Сводный отчет'!$B$7:$B$17,Таблица1[[#This Row],[Профиль / размер]],'Сводный отчет'!$I$7:$I$17))^2</f>
        <v>34.63611932276261</v>
      </c>
      <c r="I671" s="65">
        <f>Таблица1[[#This Row],[Временное сопротивление, Н/мм²]]/Таблица1[[#This Row],[Предел текучести, Н/мм²]]</f>
        <v>1.1585585585585585</v>
      </c>
      <c r="J671" s="66">
        <f>(Таблица1[[#This Row],[σв/σт]]-SUMIF('Сводный отчет'!$B$7:$B$17,Таблица1[[#This Row],[Профиль / размер]],'Сводный отчет'!$L$7:$L$17))^2</f>
        <v>6.4880567320499391E-5</v>
      </c>
      <c r="K671" s="63">
        <v>21</v>
      </c>
      <c r="L671" s="64">
        <f>(Таблица1[[#This Row],[Относительное удлинение, %]]-SUMIF('Сводный отчет'!$B$7:$B$17,Таблица1[[#This Row],[Профиль / размер]],'Сводный отчет'!$O$7:$O$17))^2</f>
        <v>4.199140016124411E-4</v>
      </c>
      <c r="M671" s="63">
        <v>8.1999999999999993</v>
      </c>
      <c r="N67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0.7982397205052445</v>
      </c>
      <c r="O671" s="67">
        <v>8.5</v>
      </c>
      <c r="P67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0.84881483472184749</v>
      </c>
      <c r="Q671" s="69">
        <v>8.2000000000000003E-2</v>
      </c>
      <c r="R671" s="70">
        <f>(Таблица1[[#This Row],[fr]]-SUMIF('Сводный отчет'!$B$7:$B$17,Таблица1[[#This Row],[Профиль / размер]],'Сводный отчет'!$X$7:$X$17))^2</f>
        <v>4.2999193765142046E-9</v>
      </c>
    </row>
    <row r="672" spans="1:18" ht="11.25" customHeight="1" x14ac:dyDescent="0.25">
      <c r="A672" s="62" t="s">
        <v>496</v>
      </c>
      <c r="B672" s="62" t="str">
        <f>LEFT(Таблица1[[#This Row],[Номер плавки]],7)</f>
        <v>2002001</v>
      </c>
      <c r="C672" s="62" t="s">
        <v>8</v>
      </c>
      <c r="D672" s="62" t="s">
        <v>171</v>
      </c>
      <c r="E672" s="63">
        <v>544</v>
      </c>
      <c r="F672" s="64">
        <f>(Таблица1[[#This Row],[Предел текучести, Н/мм²]]-SUMIF('Сводный отчет'!$B$7:$B$17,Таблица1[[#This Row],[Профиль / размер]],'Сводный отчет'!$F$7:$F$17))^2</f>
        <v>4.6826122010212066</v>
      </c>
      <c r="G672" s="63">
        <v>631</v>
      </c>
      <c r="H672" s="64">
        <f>(Таблица1[[#This Row],[Временное сопротивление, Н/мм²]]-SUMIF('Сводный отчет'!$B$7:$B$17,Таблица1[[#This Row],[Профиль / размер]],'Сводный отчет'!$I$7:$I$17))^2</f>
        <v>37.390217683418527</v>
      </c>
      <c r="I672" s="65">
        <f>Таблица1[[#This Row],[Временное сопротивление, Н/мм²]]/Таблица1[[#This Row],[Предел текучести, Н/мм²]]</f>
        <v>1.1599264705882353</v>
      </c>
      <c r="J672" s="66">
        <f>(Таблица1[[#This Row],[σв/σт]]-SUMIF('Сводный отчет'!$B$7:$B$17,Таблица1[[#This Row],[Профиль / размер]],'Сводный отчет'!$L$7:$L$17))^2</f>
        <v>4.4715105214065888E-5</v>
      </c>
      <c r="K672" s="63">
        <v>18.3</v>
      </c>
      <c r="L672" s="64">
        <f>(Таблица1[[#This Row],[Относительное удлинение, %]]-SUMIF('Сводный отчет'!$B$7:$B$17,Таблица1[[#This Row],[Профиль / размер]],'Сводный отчет'!$O$7:$O$17))^2</f>
        <v>7.401075651706523</v>
      </c>
      <c r="M672" s="63">
        <v>8.8000000000000007</v>
      </c>
      <c r="N67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8.610857296425739E-2</v>
      </c>
      <c r="O672" s="67">
        <v>9.1</v>
      </c>
      <c r="P67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0.10324106423004541</v>
      </c>
      <c r="Q672" s="69">
        <v>9.2999999999999999E-2</v>
      </c>
      <c r="R672" s="70">
        <f>(Таблица1[[#This Row],[fr]]-SUMIF('Сводный отчет'!$B$7:$B$17,Таблица1[[#This Row],[Профиль / размер]],'Сводный отчет'!$X$7:$X$17))^2</f>
        <v>1.2244692287019651E-4</v>
      </c>
    </row>
    <row r="673" spans="1:18" ht="11.25" customHeight="1" x14ac:dyDescent="0.25">
      <c r="A673" s="62" t="s">
        <v>497</v>
      </c>
      <c r="B673" s="62" t="str">
        <f>LEFT(Таблица1[[#This Row],[Номер плавки]],7)</f>
        <v>2050546</v>
      </c>
      <c r="C673" s="62" t="s">
        <v>8</v>
      </c>
      <c r="D673" s="62" t="s">
        <v>154</v>
      </c>
      <c r="E673" s="63">
        <v>580</v>
      </c>
      <c r="F673" s="64">
        <f>(Таблица1[[#This Row],[Предел текучести, Н/мм²]]-SUMIF('Сводный отчет'!$B$7:$B$17,Таблица1[[#This Row],[Профиль / размер]],'Сводный отчет'!$F$7:$F$17))^2</f>
        <v>786.77472796784468</v>
      </c>
      <c r="G673" s="63">
        <v>671</v>
      </c>
      <c r="H673" s="64">
        <f>(Таблица1[[#This Row],[Временное сопротивление, Н/мм²]]-SUMIF('Сводный отчет'!$B$7:$B$17,Таблица1[[#This Row],[Профиль / размер]],'Сводный отчет'!$I$7:$I$17))^2</f>
        <v>732.21144985785645</v>
      </c>
      <c r="I673" s="65">
        <f>Таблица1[[#This Row],[Временное сопротивление, Н/мм²]]/Таблица1[[#This Row],[Предел текучести, Н/мм²]]</f>
        <v>1.1568965517241379</v>
      </c>
      <c r="J673" s="66">
        <f>(Таблица1[[#This Row],[σв/σт]]-SUMIF('Сводный отчет'!$B$7:$B$17,Таблица1[[#This Row],[Профиль / размер]],'Сводный отчет'!$L$7:$L$17))^2</f>
        <v>9.7802614806451012E-5</v>
      </c>
      <c r="K673" s="63">
        <v>21.3</v>
      </c>
      <c r="L673" s="64">
        <f>(Таблица1[[#This Row],[Относительное удлинение, %]]-SUMIF('Сводный отчет'!$B$7:$B$17,Таблица1[[#This Row],[Профиль / размер]],'Сводный отчет'!$O$7:$O$17))^2</f>
        <v>0.55288795216156494</v>
      </c>
      <c r="M673" s="63">
        <v>8.3000000000000007</v>
      </c>
      <c r="N67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2.0214645622978932E-2</v>
      </c>
      <c r="O673" s="67">
        <v>8.6</v>
      </c>
      <c r="P67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3.9211841976276904E-2</v>
      </c>
      <c r="Q673" s="69">
        <v>0.09</v>
      </c>
      <c r="R673" s="70">
        <f>(Таблица1[[#This Row],[fr]]-SUMIF('Сводный отчет'!$B$7:$B$17,Таблица1[[#This Row],[Профиль / размер]],'Сводный отчет'!$X$7:$X$17))^2</f>
        <v>5.2842823252621659E-5</v>
      </c>
    </row>
    <row r="674" spans="1:18" ht="11.25" customHeight="1" x14ac:dyDescent="0.25">
      <c r="A674" s="62" t="s">
        <v>498</v>
      </c>
      <c r="B674" s="62" t="str">
        <f>LEFT(Таблица1[[#This Row],[Номер плавки]],7)</f>
        <v>2050546</v>
      </c>
      <c r="C674" s="62" t="s">
        <v>8</v>
      </c>
      <c r="D674" s="62" t="s">
        <v>154</v>
      </c>
      <c r="E674" s="63">
        <v>580</v>
      </c>
      <c r="F674" s="64">
        <f>(Таблица1[[#This Row],[Предел текучести, Н/мм²]]-SUMIF('Сводный отчет'!$B$7:$B$17,Таблица1[[#This Row],[Профиль / размер]],'Сводный отчет'!$F$7:$F$17))^2</f>
        <v>786.77472796784468</v>
      </c>
      <c r="G674" s="63">
        <v>672</v>
      </c>
      <c r="H674" s="64">
        <f>(Таблица1[[#This Row],[Временное сопротивление, Н/мм²]]-SUMIF('Сводный отчет'!$B$7:$B$17,Таблица1[[#This Row],[Профиль / размер]],'Сводный отчет'!$I$7:$I$17))^2</f>
        <v>787.33026173904454</v>
      </c>
      <c r="I674" s="65">
        <f>Таблица1[[#This Row],[Временное сопротивление, Н/мм²]]/Таблица1[[#This Row],[Предел текучести, Н/мм²]]</f>
        <v>1.1586206896551725</v>
      </c>
      <c r="J674" s="66">
        <f>(Таблица1[[#This Row],[σв/σт]]-SUMIF('Сводный отчет'!$B$7:$B$17,Таблица1[[#This Row],[Профиль / размер]],'Сводный отчет'!$L$7:$L$17))^2</f>
        <v>6.6673471743348029E-5</v>
      </c>
      <c r="K674" s="63">
        <v>21.7</v>
      </c>
      <c r="L674" s="64">
        <f>(Таблица1[[#This Row],[Относительное удлинение, %]]-SUMIF('Сводный отчет'!$B$7:$B$17,Таблица1[[#This Row],[Профиль / размер]],'Сводный отчет'!$O$7:$O$17))^2</f>
        <v>0.11803646701304456</v>
      </c>
      <c r="M674" s="63">
        <v>8.5</v>
      </c>
      <c r="N67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3.3433584942648632E-3</v>
      </c>
      <c r="O674" s="67">
        <v>8.8000000000000007</v>
      </c>
      <c r="P67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3.9211841976312081E-6</v>
      </c>
      <c r="Q674" s="69">
        <v>0.08</v>
      </c>
      <c r="R674" s="70">
        <f>(Таблица1[[#This Row],[fr]]-SUMIF('Сводный отчет'!$B$7:$B$17,Таблица1[[#This Row],[Профиль / размер]],'Сводный отчет'!$X$7:$X$17))^2</f>
        <v>7.4566846387611164E-6</v>
      </c>
    </row>
    <row r="675" spans="1:18" ht="11.25" customHeight="1" x14ac:dyDescent="0.25">
      <c r="A675" s="62" t="s">
        <v>498</v>
      </c>
      <c r="B675" s="62" t="str">
        <f>LEFT(Таблица1[[#This Row],[Номер плавки]],7)</f>
        <v>2050546</v>
      </c>
      <c r="C675" s="62" t="s">
        <v>8</v>
      </c>
      <c r="D675" s="62" t="s">
        <v>154</v>
      </c>
      <c r="E675" s="63">
        <v>574</v>
      </c>
      <c r="F675" s="64">
        <f>(Таблица1[[#This Row],[Предел текучести, Н/мм²]]-SUMIF('Сводный отчет'!$B$7:$B$17,Таблица1[[#This Row],[Профиль / размер]],'Сводный отчет'!$F$7:$F$17))^2</f>
        <v>486.18066856190438</v>
      </c>
      <c r="G675" s="63">
        <v>668</v>
      </c>
      <c r="H675" s="64">
        <f>(Таблица1[[#This Row],[Временное сопротивление, Н/мм²]]-SUMIF('Сводный отчет'!$B$7:$B$17,Таблица1[[#This Row],[Профиль / размер]],'Сводный отчет'!$I$7:$I$17))^2</f>
        <v>578.85501421429217</v>
      </c>
      <c r="I675" s="65">
        <f>Таблица1[[#This Row],[Временное сопротивление, Н/мм²]]/Таблица1[[#This Row],[Предел текучести, Н/мм²]]</f>
        <v>1.1637630662020906</v>
      </c>
      <c r="J675" s="66">
        <f>(Таблица1[[#This Row],[σв/σт]]-SUMIF('Сводный отчет'!$B$7:$B$17,Таблица1[[#This Row],[Профиль / размер]],'Сводный отчет'!$L$7:$L$17))^2</f>
        <v>9.1385651301069138E-6</v>
      </c>
      <c r="K675" s="63">
        <v>17.8</v>
      </c>
      <c r="L675" s="64">
        <f>(Таблица1[[#This Row],[Относительное удлинение, %]]-SUMIF('Сводный отчет'!$B$7:$B$17,Таблица1[[#This Row],[Профиль / размер]],'Сводный отчет'!$O$7:$O$17))^2</f>
        <v>18.007838447211128</v>
      </c>
      <c r="M675" s="63">
        <v>7.9</v>
      </c>
      <c r="N67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0.29395721988040729</v>
      </c>
      <c r="O675" s="67">
        <v>8.1999999999999993</v>
      </c>
      <c r="P67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0.35762768356043589</v>
      </c>
      <c r="Q675" s="69">
        <v>9.8000000000000004E-2</v>
      </c>
      <c r="R675" s="70">
        <f>(Таблица1[[#This Row],[fr]]-SUMIF('Сводный отчет'!$B$7:$B$17,Таблица1[[#This Row],[Профиль / размер]],'Сводный отчет'!$X$7:$X$17))^2</f>
        <v>2.3315173414371028E-4</v>
      </c>
    </row>
    <row r="676" spans="1:18" ht="11.25" customHeight="1" x14ac:dyDescent="0.25">
      <c r="A676" s="62" t="s">
        <v>455</v>
      </c>
      <c r="B676" s="62" t="str">
        <f>LEFT(Таблица1[[#This Row],[Номер плавки]],7)</f>
        <v>2062084</v>
      </c>
      <c r="C676" s="62" t="s">
        <v>66</v>
      </c>
      <c r="D676" s="62" t="s">
        <v>72</v>
      </c>
      <c r="E676" s="63">
        <v>555</v>
      </c>
      <c r="F676" s="64">
        <f>(Таблица1[[#This Row],[Предел текучести, Н/мм²]]-SUMIF('Сводный отчет'!$B$7:$B$17,Таблица1[[#This Row],[Профиль / размер]],'Сводный отчет'!$F$7:$F$17))^2</f>
        <v>17.667327648886602</v>
      </c>
      <c r="G676" s="63">
        <v>657</v>
      </c>
      <c r="H676" s="64">
        <f>(Таблица1[[#This Row],[Временное сопротивление, Н/мм²]]-SUMIF('Сводный отчет'!$B$7:$B$17,Таблица1[[#This Row],[Профиль / размер]],'Сводный отчет'!$I$7:$I$17))^2</f>
        <v>75.534470222751935</v>
      </c>
      <c r="I676" s="65">
        <f>Таблица1[[#This Row],[Временное сопротивление, Н/мм²]]/Таблица1[[#This Row],[Предел текучести, Н/мм²]]</f>
        <v>1.1837837837837837</v>
      </c>
      <c r="J676" s="66">
        <f>(Таблица1[[#This Row],[σв/σт]]-SUMIF('Сводный отчет'!$B$7:$B$17,Таблица1[[#This Row],[Профиль / размер]],'Сводный отчет'!$L$7:$L$17))^2</f>
        <v>4.3774025694232547E-5</v>
      </c>
      <c r="K676" s="63">
        <v>16.8</v>
      </c>
      <c r="L676" s="64">
        <f>(Таблица1[[#This Row],[Относительное удлинение, %]]-SUMIF('Сводный отчет'!$B$7:$B$17,Таблица1[[#This Row],[Профиль / размер]],'Сводный отчет'!$O$7:$O$17))^2</f>
        <v>4.5800639683903581</v>
      </c>
      <c r="M676" s="63">
        <v>7.5</v>
      </c>
      <c r="N67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6.7023456790123257</v>
      </c>
      <c r="O676" s="67">
        <v>7.8</v>
      </c>
      <c r="P67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6.7149803541396036</v>
      </c>
      <c r="Q676" s="69">
        <v>7.1999999999999995E-2</v>
      </c>
      <c r="R676" s="70">
        <f>(Таблица1[[#This Row],[fr]]-SUMIF('Сводный отчет'!$B$7:$B$17,Таблица1[[#This Row],[Профиль / размер]],'Сводный отчет'!$X$7:$X$17))^2</f>
        <v>1.0521533331864458E-4</v>
      </c>
    </row>
    <row r="677" spans="1:18" ht="11.25" customHeight="1" x14ac:dyDescent="0.25">
      <c r="A677" s="62" t="s">
        <v>455</v>
      </c>
      <c r="B677" s="62" t="str">
        <f>LEFT(Таблица1[[#This Row],[Номер плавки]],7)</f>
        <v>2062084</v>
      </c>
      <c r="C677" s="62" t="s">
        <v>66</v>
      </c>
      <c r="D677" s="62" t="s">
        <v>72</v>
      </c>
      <c r="E677" s="63">
        <v>560</v>
      </c>
      <c r="F677" s="64">
        <f>(Таблица1[[#This Row],[Предел текучести, Н/мм²]]-SUMIF('Сводный отчет'!$B$7:$B$17,Таблица1[[#This Row],[Профиль / размер]],'Сводный отчет'!$F$7:$F$17))^2</f>
        <v>84.699847974090275</v>
      </c>
      <c r="G677" s="63">
        <v>658</v>
      </c>
      <c r="H677" s="64">
        <f>(Таблица1[[#This Row],[Временное сопротивление, Н/мм²]]-SUMIF('Сводный отчет'!$B$7:$B$17,Таблица1[[#This Row],[Профиль / размер]],'Сводный отчет'!$I$7:$I$17))^2</f>
        <v>93.916584043890253</v>
      </c>
      <c r="I677" s="65">
        <f>Таблица1[[#This Row],[Временное сопротивление, Н/мм²]]/Таблица1[[#This Row],[Предел текучести, Н/мм²]]</f>
        <v>1.175</v>
      </c>
      <c r="J677" s="66">
        <f>(Таблица1[[#This Row],[σв/σт]]-SUMIF('Сводный отчет'!$B$7:$B$17,Таблица1[[#This Row],[Профиль / размер]],'Сводный отчет'!$L$7:$L$17))^2</f>
        <v>4.6984446030331333E-6</v>
      </c>
      <c r="K677" s="63">
        <v>19.3</v>
      </c>
      <c r="L677" s="64">
        <f>(Таблица1[[#This Row],[Относительное удлинение, %]]-SUMIF('Сводный отчет'!$B$7:$B$17,Таблица1[[#This Row],[Профиль / размер]],'Сводный отчет'!$O$7:$O$17))^2</f>
        <v>0.12952196297030771</v>
      </c>
      <c r="M677" s="63">
        <v>9.6</v>
      </c>
      <c r="N67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0.23901234567900892</v>
      </c>
      <c r="O677" s="67">
        <v>9.9</v>
      </c>
      <c r="P67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0.24140311836723014</v>
      </c>
      <c r="Q677" s="69">
        <v>7.0999999999999994E-2</v>
      </c>
      <c r="R677" s="70">
        <f>(Таблица1[[#This Row],[fr]]-SUMIF('Сводный отчет'!$B$7:$B$17,Таблица1[[#This Row],[Профиль / размер]],'Сводный отчет'!$X$7:$X$17))^2</f>
        <v>1.2673023846769606E-4</v>
      </c>
    </row>
    <row r="678" spans="1:18" ht="11.25" customHeight="1" x14ac:dyDescent="0.25">
      <c r="A678" s="62" t="s">
        <v>400</v>
      </c>
      <c r="B678" s="62" t="str">
        <f>LEFT(Таблица1[[#This Row],[Номер плавки]],7)</f>
        <v>2071219</v>
      </c>
      <c r="C678" s="62" t="s">
        <v>66</v>
      </c>
      <c r="D678" s="62" t="s">
        <v>72</v>
      </c>
      <c r="E678" s="63">
        <v>575</v>
      </c>
      <c r="F678" s="64">
        <f>(Таблица1[[#This Row],[Предел текучести, Н/мм²]]-SUMIF('Сводный отчет'!$B$7:$B$17,Таблица1[[#This Row],[Профиль / размер]],'Сводный отчет'!$F$7:$F$17))^2</f>
        <v>585.79740894970132</v>
      </c>
      <c r="G678" s="63">
        <v>683</v>
      </c>
      <c r="H678" s="64">
        <f>(Таблица1[[#This Row],[Временное сопротивление, Н/мм²]]-SUMIF('Сводный отчет'!$B$7:$B$17,Таблица1[[#This Row],[Профиль / размер]],'Сводный отчет'!$I$7:$I$17))^2</f>
        <v>1203.4694295723482</v>
      </c>
      <c r="I678" s="65">
        <f>Таблица1[[#This Row],[Временное сопротивление, Н/мм²]]/Таблица1[[#This Row],[Предел текучести, Н/мм²]]</f>
        <v>1.1878260869565218</v>
      </c>
      <c r="J678" s="66">
        <f>(Таблица1[[#This Row],[σв/σт]]-SUMIF('Сводный отчет'!$B$7:$B$17,Таблица1[[#This Row],[Профиль / размер]],'Сводный отчет'!$L$7:$L$17))^2</f>
        <v>1.1360356624807904E-4</v>
      </c>
      <c r="K678" s="63">
        <v>19.100000000000001</v>
      </c>
      <c r="L678" s="64">
        <f>(Таблица1[[#This Row],[Относительное удлинение, %]]-SUMIF('Сводный отчет'!$B$7:$B$17,Таблица1[[#This Row],[Профиль / размер]],'Сводный отчет'!$O$7:$O$17))^2</f>
        <v>2.5565323403912002E-2</v>
      </c>
      <c r="M678" s="63">
        <v>10.199999999999999</v>
      </c>
      <c r="N67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1.2345679012346381E-2</v>
      </c>
      <c r="O678" s="67">
        <v>10.5</v>
      </c>
      <c r="P67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1.1809622432266921E-2</v>
      </c>
      <c r="Q678" s="69">
        <v>8.1000000000000003E-2</v>
      </c>
      <c r="R678" s="70">
        <f>(Таблица1[[#This Row],[fr]]-SUMIF('Сводный отчет'!$B$7:$B$17,Таблица1[[#This Row],[Профиль / размер]],'Сводный отчет'!$X$7:$X$17))^2</f>
        <v>1.5811869771813733E-6</v>
      </c>
    </row>
    <row r="679" spans="1:18" ht="11.25" customHeight="1" x14ac:dyDescent="0.25">
      <c r="A679" s="62" t="s">
        <v>400</v>
      </c>
      <c r="B679" s="62" t="str">
        <f>LEFT(Таблица1[[#This Row],[Номер плавки]],7)</f>
        <v>2071219</v>
      </c>
      <c r="C679" s="62" t="s">
        <v>66</v>
      </c>
      <c r="D679" s="62" t="s">
        <v>72</v>
      </c>
      <c r="E679" s="63">
        <v>574</v>
      </c>
      <c r="F679" s="64">
        <f>(Таблица1[[#This Row],[Предел текучести, Н/мм²]]-SUMIF('Сводный отчет'!$B$7:$B$17,Таблица1[[#This Row],[Профиль / размер]],'Сводный отчет'!$F$7:$F$17))^2</f>
        <v>538.39090488466059</v>
      </c>
      <c r="G679" s="63">
        <v>682</v>
      </c>
      <c r="H679" s="64">
        <f>(Таблица1[[#This Row],[Временное сопротивление, Н/мм²]]-SUMIF('Сводный отчет'!$B$7:$B$17,Таблица1[[#This Row],[Профиль / размер]],'Сводный отчет'!$I$7:$I$17))^2</f>
        <v>1135.0873157512099</v>
      </c>
      <c r="I679" s="65">
        <f>Таблица1[[#This Row],[Временное сопротивление, Н/мм²]]/Таблица1[[#This Row],[Предел текучести, Н/мм²]]</f>
        <v>1.1881533101045296</v>
      </c>
      <c r="J679" s="66">
        <f>(Таблица1[[#This Row],[σв/σт]]-SUMIF('Сводный отчет'!$B$7:$B$17,Таблица1[[#This Row],[Профиль / размер]],'Сводный отчет'!$L$7:$L$17))^2</f>
        <v>1.206860553634568E-4</v>
      </c>
      <c r="K679" s="63">
        <v>21.1</v>
      </c>
      <c r="L679" s="64">
        <f>(Таблица1[[#This Row],[Относительное удлинение, %]]-SUMIF('Сводный отчет'!$B$7:$B$17,Таблица1[[#This Row],[Профиль / размер]],'Сводный отчет'!$O$7:$O$17))^2</f>
        <v>4.6651317190678743</v>
      </c>
      <c r="M679" s="63">
        <v>10.1</v>
      </c>
      <c r="N67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1.2345679012353486E-4</v>
      </c>
      <c r="O679" s="67">
        <v>10.4</v>
      </c>
      <c r="P67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7.520508809418674E-5</v>
      </c>
      <c r="Q679" s="69">
        <v>6.9000000000000006E-2</v>
      </c>
      <c r="R679" s="70">
        <f>(Таблица1[[#This Row],[fr]]-SUMIF('Сводный отчет'!$B$7:$B$17,Таблица1[[#This Row],[Профиль / размер]],'Сводный отчет'!$X$7:$X$17))^2</f>
        <v>1.7576004876579868E-4</v>
      </c>
    </row>
    <row r="680" spans="1:18" ht="11.25" customHeight="1" x14ac:dyDescent="0.25">
      <c r="A680" s="62" t="s">
        <v>395</v>
      </c>
      <c r="B680" s="62" t="str">
        <f>LEFT(Таблица1[[#This Row],[Номер плавки]],7)</f>
        <v>2050444</v>
      </c>
      <c r="C680" s="62" t="s">
        <v>66</v>
      </c>
      <c r="D680" s="62" t="s">
        <v>72</v>
      </c>
      <c r="E680" s="63">
        <v>533</v>
      </c>
      <c r="F680" s="64">
        <f>(Таблица1[[#This Row],[Предел текучести, Н/мм²]]-SUMIF('Сводный отчет'!$B$7:$B$17,Таблица1[[#This Row],[Профиль / размер]],'Сводный отчет'!$F$7:$F$17))^2</f>
        <v>316.72423821799043</v>
      </c>
      <c r="G680" s="63">
        <v>628</v>
      </c>
      <c r="H680" s="64">
        <f>(Таблица1[[#This Row],[Временное сопротивление, Н/мм²]]-SUMIF('Сводный отчет'!$B$7:$B$17,Таблица1[[#This Row],[Профиль / размер]],'Сводный отчет'!$I$7:$I$17))^2</f>
        <v>412.45316940974072</v>
      </c>
      <c r="I680" s="65">
        <f>Таблица1[[#This Row],[Временное сопротивление, Н/мм²]]/Таблица1[[#This Row],[Предел текучести, Н/мм²]]</f>
        <v>1.1782363977485928</v>
      </c>
      <c r="J680" s="66">
        <f>(Таблица1[[#This Row],[σв/σт]]-SUMIF('Сводный отчет'!$B$7:$B$17,Таблица1[[#This Row],[Профиль / размер]],'Сводный отчет'!$L$7:$L$17))^2</f>
        <v>1.142350893504908E-6</v>
      </c>
      <c r="K680" s="63">
        <v>19.3</v>
      </c>
      <c r="L680" s="64">
        <f>(Таблица1[[#This Row],[Относительное удлинение, %]]-SUMIF('Сводный отчет'!$B$7:$B$17,Таблица1[[#This Row],[Профиль / размер]],'Сводный отчет'!$O$7:$O$17))^2</f>
        <v>0.12952196297030771</v>
      </c>
      <c r="M680" s="63">
        <v>9.3000000000000007</v>
      </c>
      <c r="N68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0.6223456790123385</v>
      </c>
      <c r="O680" s="67">
        <v>9.6</v>
      </c>
      <c r="P68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0.62619986633471281</v>
      </c>
      <c r="Q680" s="69">
        <v>7.5999999999999998E-2</v>
      </c>
      <c r="R680" s="70">
        <f>(Таблица1[[#This Row],[fr]]-SUMIF('Сводный отчет'!$B$7:$B$17,Таблица1[[#This Row],[Профиль / размер]],'Сводный отчет'!$X$7:$X$17))^2</f>
        <v>3.9155712722438678E-5</v>
      </c>
    </row>
    <row r="681" spans="1:18" ht="11.25" customHeight="1" x14ac:dyDescent="0.25">
      <c r="A681" s="62" t="s">
        <v>395</v>
      </c>
      <c r="B681" s="62" t="str">
        <f>LEFT(Таблица1[[#This Row],[Номер плавки]],7)</f>
        <v>2050444</v>
      </c>
      <c r="C681" s="62" t="s">
        <v>66</v>
      </c>
      <c r="D681" s="62" t="s">
        <v>72</v>
      </c>
      <c r="E681" s="63">
        <v>534</v>
      </c>
      <c r="F681" s="64">
        <f>(Таблица1[[#This Row],[Предел текучести, Н/мм²]]-SUMIF('Сводный отчет'!$B$7:$B$17,Таблица1[[#This Row],[Профиль / размер]],'Сводный отчет'!$F$7:$F$17))^2</f>
        <v>282.13074228303117</v>
      </c>
      <c r="G681" s="63">
        <v>630</v>
      </c>
      <c r="H681" s="64">
        <f>(Таблица1[[#This Row],[Временное сопротивление, Н/мм²]]-SUMIF('Сводный отчет'!$B$7:$B$17,Таблица1[[#This Row],[Профиль / размер]],'Сводный отчет'!$I$7:$I$17))^2</f>
        <v>335.21739705201736</v>
      </c>
      <c r="I681" s="65">
        <f>Таблица1[[#This Row],[Временное сопротивление, Н/мм²]]/Таблица1[[#This Row],[Предел текучести, Н/мм²]]</f>
        <v>1.1797752808988764</v>
      </c>
      <c r="J681" s="66">
        <f>(Таблица1[[#This Row],[σв/σт]]-SUMIF('Сводный отчет'!$B$7:$B$17,Таблица1[[#This Row],[Профиль / размер]],'Сводный отчет'!$L$7:$L$17))^2</f>
        <v>6.8000539956451227E-6</v>
      </c>
      <c r="K681" s="63">
        <v>20.399999999999999</v>
      </c>
      <c r="L681" s="64">
        <f>(Таблица1[[#This Row],[Относительное удлинение, %]]-SUMIF('Сводный отчет'!$B$7:$B$17,Таблица1[[#This Row],[Профиль / размер]],'Сводный отчет'!$O$7:$O$17))^2</f>
        <v>2.1312834805854792</v>
      </c>
      <c r="M681" s="63">
        <v>10.5</v>
      </c>
      <c r="N68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0.16901234567901552</v>
      </c>
      <c r="O681" s="67">
        <v>10.8</v>
      </c>
      <c r="P68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0.16701287446478572</v>
      </c>
      <c r="Q681" s="69">
        <v>9.5000000000000001E-2</v>
      </c>
      <c r="R681" s="70">
        <f>(Таблица1[[#This Row],[fr]]-SUMIF('Сводный отчет'!$B$7:$B$17,Таблица1[[#This Row],[Профиль / размер]],'Сводный отчет'!$X$7:$X$17))^2</f>
        <v>1.6237251489046103E-4</v>
      </c>
    </row>
    <row r="682" spans="1:18" ht="11.25" customHeight="1" x14ac:dyDescent="0.25">
      <c r="A682" s="62" t="s">
        <v>390</v>
      </c>
      <c r="B682" s="62" t="str">
        <f>LEFT(Таблица1[[#This Row],[Номер плавки]],7)</f>
        <v>2050441</v>
      </c>
      <c r="C682" s="62" t="s">
        <v>66</v>
      </c>
      <c r="D682" s="62" t="s">
        <v>72</v>
      </c>
      <c r="E682" s="63">
        <v>541</v>
      </c>
      <c r="F682" s="64">
        <f>(Таблица1[[#This Row],[Предел текучести, Н/мм²]]-SUMIF('Сводный отчет'!$B$7:$B$17,Таблица1[[#This Row],[Профиль / размер]],'Сводный отчет'!$F$7:$F$17))^2</f>
        <v>95.976270738316302</v>
      </c>
      <c r="G682" s="63">
        <v>633</v>
      </c>
      <c r="H682" s="64">
        <f>(Таблица1[[#This Row],[Временное сопротивление, Н/мм²]]-SUMIF('Сводный отчет'!$B$7:$B$17,Таблица1[[#This Row],[Профиль / размер]],'Сводный отчет'!$I$7:$I$17))^2</f>
        <v>234.36373851543229</v>
      </c>
      <c r="I682" s="65">
        <f>Таблица1[[#This Row],[Временное сопротивление, Н/мм²]]/Таблица1[[#This Row],[Предел текучести, Н/мм²]]</f>
        <v>1.1700554528650646</v>
      </c>
      <c r="J682" s="66">
        <f>(Таблица1[[#This Row],[σв/σт]]-SUMIF('Сводный отчет'!$B$7:$B$17,Таблица1[[#This Row],[Профиль / размер]],'Сводный отчет'!$L$7:$L$17))^2</f>
        <v>5.0582488703474123E-5</v>
      </c>
      <c r="K682" s="63">
        <v>21.2</v>
      </c>
      <c r="L682" s="64">
        <f>(Таблица1[[#This Row],[Относительное удлинение, %]]-SUMIF('Сводный отчет'!$B$7:$B$17,Таблица1[[#This Row],[Профиль / размер]],'Сводный отчет'!$O$7:$O$17))^2</f>
        <v>5.1071100388510624</v>
      </c>
      <c r="M682" s="63">
        <v>9.5</v>
      </c>
      <c r="N68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0.34679012345678556</v>
      </c>
      <c r="O682" s="67">
        <v>9.8000000000000007</v>
      </c>
      <c r="P68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0.34966870102305692</v>
      </c>
      <c r="Q682" s="69">
        <v>0.09</v>
      </c>
      <c r="R682" s="70">
        <f>(Таблица1[[#This Row],[fr]]-SUMIF('Сводный отчет'!$B$7:$B$17,Таблица1[[#This Row],[Профиль / размер]],'Сводный отчет'!$X$7:$X$17))^2</f>
        <v>5.9947040635718234E-5</v>
      </c>
    </row>
    <row r="683" spans="1:18" ht="11.25" customHeight="1" x14ac:dyDescent="0.25">
      <c r="A683" s="62" t="s">
        <v>390</v>
      </c>
      <c r="B683" s="62" t="str">
        <f>LEFT(Таблица1[[#This Row],[Номер плавки]],7)</f>
        <v>2050441</v>
      </c>
      <c r="C683" s="62" t="s">
        <v>66</v>
      </c>
      <c r="D683" s="62" t="s">
        <v>72</v>
      </c>
      <c r="E683" s="63">
        <v>539</v>
      </c>
      <c r="F683" s="64">
        <f>(Таблица1[[#This Row],[Предел текучести, Н/мм²]]-SUMIF('Сводный отчет'!$B$7:$B$17,Таблица1[[#This Row],[Профиль / размер]],'Сводный отчет'!$F$7:$F$17))^2</f>
        <v>139.16326260823485</v>
      </c>
      <c r="G683" s="63">
        <v>633</v>
      </c>
      <c r="H683" s="64">
        <f>(Таблица1[[#This Row],[Временное сопротивление, Н/мм²]]-SUMIF('Сводный отчет'!$B$7:$B$17,Таблица1[[#This Row],[Профиль / размер]],'Сводный отчет'!$I$7:$I$17))^2</f>
        <v>234.36373851543229</v>
      </c>
      <c r="I683" s="65">
        <f>Таблица1[[#This Row],[Временное сопротивление, Н/мм²]]/Таблица1[[#This Row],[Предел текучести, Н/мм²]]</f>
        <v>1.1743970315398886</v>
      </c>
      <c r="J683" s="66">
        <f>(Таблица1[[#This Row],[σв/σт]]-SUMIF('Сводный отчет'!$B$7:$B$17,Таблица1[[#This Row],[Профиль / размер]],'Сводный отчет'!$L$7:$L$17))^2</f>
        <v>7.6759918737043709E-6</v>
      </c>
      <c r="K683" s="63">
        <v>19.899999999999999</v>
      </c>
      <c r="L683" s="64">
        <f>(Таблица1[[#This Row],[Относительное удлинение, %]]-SUMIF('Сводный отчет'!$B$7:$B$17,Таблица1[[#This Row],[Профиль / размер]],'Сводный отчет'!$O$7:$O$17))^2</f>
        <v>0.92139188166949149</v>
      </c>
      <c r="M683" s="63">
        <v>10.5</v>
      </c>
      <c r="N68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0.16901234567901552</v>
      </c>
      <c r="O683" s="67">
        <v>10.8</v>
      </c>
      <c r="P68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0.16701287446478572</v>
      </c>
      <c r="Q683" s="69">
        <v>0.09</v>
      </c>
      <c r="R683" s="70">
        <f>(Таблица1[[#This Row],[fr]]-SUMIF('Сводный отчет'!$B$7:$B$17,Таблица1[[#This Row],[Профиль / размер]],'Сводный отчет'!$X$7:$X$17))^2</f>
        <v>5.9947040635718234E-5</v>
      </c>
    </row>
    <row r="684" spans="1:18" ht="11.25" customHeight="1" x14ac:dyDescent="0.25">
      <c r="A684" s="62" t="s">
        <v>389</v>
      </c>
      <c r="B684" s="62" t="str">
        <f>LEFT(Таблица1[[#This Row],[Номер плавки]],7)</f>
        <v>2050440</v>
      </c>
      <c r="C684" s="62" t="s">
        <v>66</v>
      </c>
      <c r="D684" s="62" t="s">
        <v>72</v>
      </c>
      <c r="E684" s="63">
        <v>567</v>
      </c>
      <c r="F684" s="64">
        <f>(Таблица1[[#This Row],[Предел текучести, Н/мм²]]-SUMIF('Сводный отчет'!$B$7:$B$17,Таблица1[[#This Row],[Профиль / размер]],'Сводный отчет'!$F$7:$F$17))^2</f>
        <v>262.54537642937544</v>
      </c>
      <c r="G684" s="63">
        <v>670</v>
      </c>
      <c r="H684" s="64">
        <f>(Таблица1[[#This Row],[Временное сопротивление, Н/мм²]]-SUMIF('Сводный отчет'!$B$7:$B$17,Таблица1[[#This Row],[Профиль / размер]],'Сводный отчет'!$I$7:$I$17))^2</f>
        <v>470.50194989755011</v>
      </c>
      <c r="I684" s="65">
        <f>Таблица1[[#This Row],[Временное сопротивление, Н/мм²]]/Таблица1[[#This Row],[Предел текучести, Н/мм²]]</f>
        <v>1.181657848324515</v>
      </c>
      <c r="J684" s="66">
        <f>(Таблица1[[#This Row],[σв/σт]]-SUMIF('Сводный отчет'!$B$7:$B$17,Таблица1[[#This Row],[Профиль / размер]],'Сводный отчет'!$L$7:$L$17))^2</f>
        <v>2.0162423560152376E-5</v>
      </c>
      <c r="K684" s="63">
        <v>20</v>
      </c>
      <c r="L684" s="64">
        <f>(Таблица1[[#This Row],[Относительное удлинение, %]]-SUMIF('Сводный отчет'!$B$7:$B$17,Таблица1[[#This Row],[Профиль / размер]],'Сводный отчет'!$O$7:$O$17))^2</f>
        <v>1.1233702014526921</v>
      </c>
      <c r="M684" s="63">
        <v>8.6999999999999993</v>
      </c>
      <c r="N68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1.9290123456790036</v>
      </c>
      <c r="O684" s="67">
        <v>9</v>
      </c>
      <c r="P68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1.9357933622696759</v>
      </c>
      <c r="Q684" s="69">
        <v>8.3000000000000004E-2</v>
      </c>
      <c r="R684" s="70">
        <f>(Таблица1[[#This Row],[fr]]-SUMIF('Сводный отчет'!$B$7:$B$17,Таблица1[[#This Row],[Профиль / размер]],'Сводный отчет'!$X$7:$X$17))^2</f>
        <v>5.5137667907847689E-7</v>
      </c>
    </row>
    <row r="685" spans="1:18" ht="11.25" customHeight="1" x14ac:dyDescent="0.25">
      <c r="A685" s="62" t="s">
        <v>389</v>
      </c>
      <c r="B685" s="62" t="str">
        <f>LEFT(Таблица1[[#This Row],[Номер плавки]],7)</f>
        <v>2050440</v>
      </c>
      <c r="C685" s="62" t="s">
        <v>66</v>
      </c>
      <c r="D685" s="62" t="s">
        <v>72</v>
      </c>
      <c r="E685" s="63">
        <v>566</v>
      </c>
      <c r="F685" s="64">
        <f>(Таблица1[[#This Row],[Предел текучести, Н/мм²]]-SUMIF('Сводный отчет'!$B$7:$B$17,Таблица1[[#This Row],[Профиль / размер]],'Сводный отчет'!$F$7:$F$17))^2</f>
        <v>231.1388723643347</v>
      </c>
      <c r="G685" s="63">
        <v>670</v>
      </c>
      <c r="H685" s="64">
        <f>(Таблица1[[#This Row],[Временное сопротивление, Н/мм²]]-SUMIF('Сводный отчет'!$B$7:$B$17,Таблица1[[#This Row],[Профиль / размер]],'Сводный отчет'!$I$7:$I$17))^2</f>
        <v>470.50194989755011</v>
      </c>
      <c r="I685" s="65">
        <f>Таблица1[[#This Row],[Временное сопротивление, Н/мм²]]/Таблица1[[#This Row],[Предел текучести, Н/мм²]]</f>
        <v>1.1837455830388692</v>
      </c>
      <c r="J685" s="66">
        <f>(Таблица1[[#This Row],[σв/σт]]-SUMIF('Сводный отчет'!$B$7:$B$17,Таблица1[[#This Row],[Профиль / размер]],'Сводный отчет'!$L$7:$L$17))^2</f>
        <v>4.3269997897254983E-5</v>
      </c>
      <c r="K685" s="63">
        <v>19.2</v>
      </c>
      <c r="L685" s="64">
        <f>(Таблица1[[#This Row],[Относительное удлинение, %]]-SUMIF('Сводный отчет'!$B$7:$B$17,Таблица1[[#This Row],[Профиль / размер]],'Сводный отчет'!$O$7:$O$17))^2</f>
        <v>6.7543643187109009E-2</v>
      </c>
      <c r="M685" s="63">
        <v>8.5</v>
      </c>
      <c r="N68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2.5245679012345557</v>
      </c>
      <c r="O685" s="67">
        <v>8.8000000000000007</v>
      </c>
      <c r="P68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2.532324527581328</v>
      </c>
      <c r="Q685" s="69">
        <v>7.9000000000000001E-2</v>
      </c>
      <c r="R685" s="70">
        <f>(Таблица1[[#This Row],[fr]]-SUMIF('Сводный отчет'!$B$7:$B$17,Таблица1[[#This Row],[Профиль / размер]],'Сводный отчет'!$X$7:$X$17))^2</f>
        <v>1.0610997275284284E-5</v>
      </c>
    </row>
    <row r="686" spans="1:18" ht="11.25" customHeight="1" x14ac:dyDescent="0.25">
      <c r="A686" s="62" t="s">
        <v>394</v>
      </c>
      <c r="B686" s="62" t="str">
        <f>LEFT(Таблица1[[#This Row],[Номер плавки]],7)</f>
        <v>2050443</v>
      </c>
      <c r="C686" s="62" t="s">
        <v>66</v>
      </c>
      <c r="D686" s="62" t="s">
        <v>72</v>
      </c>
      <c r="E686" s="63">
        <v>538</v>
      </c>
      <c r="F686" s="64">
        <f>(Таблица1[[#This Row],[Предел текучести, Н/мм²]]-SUMIF('Сводный отчет'!$B$7:$B$17,Таблица1[[#This Row],[Профиль / размер]],'Сводный отчет'!$F$7:$F$17))^2</f>
        <v>163.75675854319411</v>
      </c>
      <c r="G686" s="63">
        <v>641</v>
      </c>
      <c r="H686" s="64">
        <f>(Таблица1[[#This Row],[Временное сопротивление, Н/мм²]]-SUMIF('Сводный отчет'!$B$7:$B$17,Таблица1[[#This Row],[Профиль / размер]],'Сводный отчет'!$I$7:$I$17))^2</f>
        <v>53.420649084538844</v>
      </c>
      <c r="I686" s="65">
        <f>Таблица1[[#This Row],[Временное сопротивление, Н/мм²]]/Таблица1[[#This Row],[Предел текучести, Н/мм²]]</f>
        <v>1.1914498141263941</v>
      </c>
      <c r="J686" s="66">
        <f>(Таблица1[[#This Row],[σв/σт]]-SUMIF('Сводный отчет'!$B$7:$B$17,Таблица1[[#This Row],[Профиль / размер]],'Сводный отчет'!$L$7:$L$17))^2</f>
        <v>2.0398193789011615E-4</v>
      </c>
      <c r="K686" s="63">
        <v>16.399999999999999</v>
      </c>
      <c r="L686" s="64">
        <f>(Таблица1[[#This Row],[Относительное удлинение, %]]-SUMIF('Сводный отчет'!$B$7:$B$17,Таблица1[[#This Row],[Профиль / размер]],'Сводный отчет'!$O$7:$O$17))^2</f>
        <v>6.4521506892575768</v>
      </c>
      <c r="M686" s="63">
        <v>9.6999999999999993</v>
      </c>
      <c r="N68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0.1512345679012321</v>
      </c>
      <c r="O686" s="67">
        <v>10</v>
      </c>
      <c r="P68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0.15313753571140321</v>
      </c>
      <c r="Q686" s="69">
        <v>8.3000000000000004E-2</v>
      </c>
      <c r="R686" s="70">
        <f>(Таблица1[[#This Row],[fr]]-SUMIF('Сводный отчет'!$B$7:$B$17,Таблица1[[#This Row],[Профиль / размер]],'Сводный отчет'!$X$7:$X$17))^2</f>
        <v>5.5137667907847689E-7</v>
      </c>
    </row>
    <row r="687" spans="1:18" ht="11.25" customHeight="1" x14ac:dyDescent="0.25">
      <c r="A687" s="62" t="s">
        <v>394</v>
      </c>
      <c r="B687" s="62" t="str">
        <f>LEFT(Таблица1[[#This Row],[Номер плавки]],7)</f>
        <v>2050443</v>
      </c>
      <c r="C687" s="62" t="s">
        <v>66</v>
      </c>
      <c r="D687" s="62" t="s">
        <v>72</v>
      </c>
      <c r="E687" s="63">
        <v>542</v>
      </c>
      <c r="F687" s="64">
        <f>(Таблица1[[#This Row],[Предел текучести, Н/мм²]]-SUMIF('Сводный отчет'!$B$7:$B$17,Таблица1[[#This Row],[Профиль / размер]],'Сводный отчет'!$F$7:$F$17))^2</f>
        <v>77.382774803357037</v>
      </c>
      <c r="G687" s="63">
        <v>642</v>
      </c>
      <c r="H687" s="64">
        <f>(Таблица1[[#This Row],[Временное сопротивление, Н/мм²]]-SUMIF('Сводный отчет'!$B$7:$B$17,Таблица1[[#This Row],[Профиль / размер]],'Сводный отчет'!$I$7:$I$17))^2</f>
        <v>39.802762905677163</v>
      </c>
      <c r="I687" s="65">
        <f>Таблица1[[#This Row],[Временное сопротивление, Н/мм²]]/Таблица1[[#This Row],[Предел текучести, Н/мм²]]</f>
        <v>1.1845018450184501</v>
      </c>
      <c r="J687" s="66">
        <f>(Таблица1[[#This Row],[σв/σт]]-SUMIF('Сводный отчет'!$B$7:$B$17,Таблица1[[#This Row],[Профиль / размер]],'Сводный отчет'!$L$7:$L$17))^2</f>
        <v>5.379130278328316E-5</v>
      </c>
      <c r="K687" s="63">
        <v>18.8</v>
      </c>
      <c r="L687" s="64">
        <f>(Таблица1[[#This Row],[Относительное удлинение, %]]-SUMIF('Сводный отчет'!$B$7:$B$17,Таблица1[[#This Row],[Профиль / размер]],'Сводный отчет'!$O$7:$O$17))^2</f>
        <v>1.963036405431785E-2</v>
      </c>
      <c r="M687" s="63">
        <v>10.5</v>
      </c>
      <c r="N68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0.16901234567901552</v>
      </c>
      <c r="O687" s="67">
        <v>10.8</v>
      </c>
      <c r="P68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0.16701287446478572</v>
      </c>
      <c r="Q687" s="69">
        <v>7.5999999999999998E-2</v>
      </c>
      <c r="R687" s="70">
        <f>(Таблица1[[#This Row],[fr]]-SUMIF('Сводный отчет'!$B$7:$B$17,Таблица1[[#This Row],[Профиль / размер]],'Сводный отчет'!$X$7:$X$17))^2</f>
        <v>3.9155712722438678E-5</v>
      </c>
    </row>
    <row r="688" spans="1:18" ht="11.25" customHeight="1" x14ac:dyDescent="0.25">
      <c r="A688" s="62" t="s">
        <v>397</v>
      </c>
      <c r="B688" s="62" t="str">
        <f>LEFT(Таблица1[[#This Row],[Номер плавки]],7)</f>
        <v>2070579</v>
      </c>
      <c r="C688" s="62" t="s">
        <v>66</v>
      </c>
      <c r="D688" s="62" t="s">
        <v>72</v>
      </c>
      <c r="E688" s="63">
        <v>569</v>
      </c>
      <c r="F688" s="64">
        <f>(Таблица1[[#This Row],[Предел текучести, Н/мм²]]-SUMIF('Сводный отчет'!$B$7:$B$17,Таблица1[[#This Row],[Профиль / размер]],'Сводный отчет'!$F$7:$F$17))^2</f>
        <v>331.35838455945691</v>
      </c>
      <c r="G688" s="63">
        <v>682</v>
      </c>
      <c r="H688" s="64">
        <f>(Таблица1[[#This Row],[Временное сопротивление, Н/мм²]]-SUMIF('Сводный отчет'!$B$7:$B$17,Таблица1[[#This Row],[Профиль / размер]],'Сводный отчет'!$I$7:$I$17))^2</f>
        <v>1135.0873157512099</v>
      </c>
      <c r="I688" s="65">
        <f>Таблица1[[#This Row],[Временное сопротивление, Н/мм²]]/Таблица1[[#This Row],[Предел текучести, Н/мм²]]</f>
        <v>1.1985940246045694</v>
      </c>
      <c r="J688" s="66">
        <f>(Таблица1[[#This Row],[σв/σт]]-SUMIF('Сводный отчет'!$B$7:$B$17,Таблица1[[#This Row],[Профиль / размер]],'Сводный отчет'!$L$7:$L$17))^2</f>
        <v>4.5909211770681595E-4</v>
      </c>
      <c r="K688" s="63">
        <v>20.5</v>
      </c>
      <c r="L688" s="64">
        <f>(Таблица1[[#This Row],[Относительное удлинение, %]]-SUMIF('Сводный отчет'!$B$7:$B$17,Таблица1[[#This Row],[Профиль / размер]],'Сводный отчет'!$O$7:$O$17))^2</f>
        <v>2.433261800368681</v>
      </c>
      <c r="M688" s="63">
        <v>9.6999999999999993</v>
      </c>
      <c r="N68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0.1512345679012321</v>
      </c>
      <c r="O688" s="67">
        <v>10</v>
      </c>
      <c r="P68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0.15313753571140321</v>
      </c>
      <c r="Q688" s="69">
        <v>8.2000000000000003E-2</v>
      </c>
      <c r="R688" s="70">
        <f>(Таблица1[[#This Row],[fr]]-SUMIF('Сводный отчет'!$B$7:$B$17,Таблица1[[#This Row],[Профиль / размер]],'Сводный отчет'!$X$7:$X$17))^2</f>
        <v>6.6281828129923415E-8</v>
      </c>
    </row>
    <row r="689" spans="1:18" ht="11.25" customHeight="1" x14ac:dyDescent="0.25">
      <c r="A689" s="62" t="s">
        <v>397</v>
      </c>
      <c r="B689" s="62" t="str">
        <f>LEFT(Таблица1[[#This Row],[Номер плавки]],7)</f>
        <v>2070579</v>
      </c>
      <c r="C689" s="62" t="s">
        <v>66</v>
      </c>
      <c r="D689" s="62" t="s">
        <v>72</v>
      </c>
      <c r="E689" s="63">
        <v>568</v>
      </c>
      <c r="F689" s="64">
        <f>(Таблица1[[#This Row],[Предел текучести, Н/мм²]]-SUMIF('Сводный отчет'!$B$7:$B$17,Таблица1[[#This Row],[Профиль / размер]],'Сводный отчет'!$F$7:$F$17))^2</f>
        <v>295.95188049441617</v>
      </c>
      <c r="G689" s="63">
        <v>682</v>
      </c>
      <c r="H689" s="64">
        <f>(Таблица1[[#This Row],[Временное сопротивление, Н/мм²]]-SUMIF('Сводный отчет'!$B$7:$B$17,Таблица1[[#This Row],[Профиль / размер]],'Сводный отчет'!$I$7:$I$17))^2</f>
        <v>1135.0873157512099</v>
      </c>
      <c r="I689" s="65">
        <f>Таблица1[[#This Row],[Временное сопротивление, Н/мм²]]/Таблица1[[#This Row],[Предел текучести, Н/мм²]]</f>
        <v>1.2007042253521127</v>
      </c>
      <c r="J689" s="66">
        <f>(Таблица1[[#This Row],[σв/σт]]-SUMIF('Сводный отчет'!$B$7:$B$17,Таблица1[[#This Row],[Профиль / размер]],'Сводный отчет'!$L$7:$L$17))^2</f>
        <v>5.5397322329852467E-4</v>
      </c>
      <c r="K689" s="63">
        <v>18</v>
      </c>
      <c r="L689" s="64">
        <f>(Таблица1[[#This Row],[Относительное удлинение, %]]-SUMIF('Сводный отчет'!$B$7:$B$17,Таблица1[[#This Row],[Профиль / размер]],'Сводный отчет'!$O$7:$O$17))^2</f>
        <v>0.88380380578873541</v>
      </c>
      <c r="M689" s="63">
        <v>10.4</v>
      </c>
      <c r="N68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9.6790123456792748E-2</v>
      </c>
      <c r="O689" s="67">
        <v>10.7</v>
      </c>
      <c r="P68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9.5278457120611962E-2</v>
      </c>
      <c r="Q689" s="69">
        <v>7.0999999999999994E-2</v>
      </c>
      <c r="R689" s="70">
        <f>(Таблица1[[#This Row],[fr]]-SUMIF('Сводный отчет'!$B$7:$B$17,Таблица1[[#This Row],[Профиль / размер]],'Сводный отчет'!$X$7:$X$17))^2</f>
        <v>1.2673023846769606E-4</v>
      </c>
    </row>
    <row r="690" spans="1:18" ht="11.25" customHeight="1" x14ac:dyDescent="0.25">
      <c r="A690" s="62" t="s">
        <v>499</v>
      </c>
      <c r="B690" s="62" t="str">
        <f>LEFT(Таблица1[[#This Row],[Номер плавки]],7)</f>
        <v>2070519</v>
      </c>
      <c r="C690" s="62" t="s">
        <v>66</v>
      </c>
      <c r="D690" s="62" t="s">
        <v>72</v>
      </c>
      <c r="E690" s="63">
        <v>555</v>
      </c>
      <c r="F690" s="64">
        <f>(Таблица1[[#This Row],[Предел текучести, Н/мм²]]-SUMIF('Сводный отчет'!$B$7:$B$17,Таблица1[[#This Row],[Профиль / размер]],'Сводный отчет'!$F$7:$F$17))^2</f>
        <v>17.667327648886602</v>
      </c>
      <c r="G690" s="63">
        <v>660</v>
      </c>
      <c r="H690" s="64">
        <f>(Таблица1[[#This Row],[Временное сопротивление, Н/мм²]]-SUMIF('Сводный отчет'!$B$7:$B$17,Таблица1[[#This Row],[Профиль / размер]],'Сводный отчет'!$I$7:$I$17))^2</f>
        <v>136.68081168616689</v>
      </c>
      <c r="I690" s="65">
        <f>Таблица1[[#This Row],[Временное сопротивление, Н/мм²]]/Таблица1[[#This Row],[Предел текучести, Н/мм²]]</f>
        <v>1.1891891891891893</v>
      </c>
      <c r="J690" s="66">
        <f>(Таблица1[[#This Row],[σв/σт]]-SUMIF('Сводный отчет'!$B$7:$B$17,Таблица1[[#This Row],[Профиль / размер]],'Сводный отчет'!$L$7:$L$17))^2</f>
        <v>1.4451885707653746E-4</v>
      </c>
      <c r="K690" s="63">
        <v>17.5</v>
      </c>
      <c r="L690" s="64">
        <f>(Таблица1[[#This Row],[Относительное удлинение, %]]-SUMIF('Сводный отчет'!$B$7:$B$17,Таблица1[[#This Row],[Профиль / размер]],'Сводный отчет'!$O$7:$O$17))^2</f>
        <v>2.073912206872746</v>
      </c>
      <c r="M690" s="63">
        <v>9</v>
      </c>
      <c r="N69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1.1856790123456706</v>
      </c>
      <c r="O690" s="67">
        <v>9.3000000000000007</v>
      </c>
      <c r="P69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1.1909966143021924</v>
      </c>
      <c r="Q690" s="69">
        <v>8.3000000000000004E-2</v>
      </c>
      <c r="R690" s="70">
        <f>(Таблица1[[#This Row],[fr]]-SUMIF('Сводный отчет'!$B$7:$B$17,Таблица1[[#This Row],[Профиль / размер]],'Сводный отчет'!$X$7:$X$17))^2</f>
        <v>5.5137667907847689E-7</v>
      </c>
    </row>
    <row r="691" spans="1:18" ht="11.25" customHeight="1" x14ac:dyDescent="0.25">
      <c r="A691" s="62" t="s">
        <v>499</v>
      </c>
      <c r="B691" s="62" t="str">
        <f>LEFT(Таблица1[[#This Row],[Номер плавки]],7)</f>
        <v>2070519</v>
      </c>
      <c r="C691" s="62" t="s">
        <v>66</v>
      </c>
      <c r="D691" s="62" t="s">
        <v>72</v>
      </c>
      <c r="E691" s="63">
        <v>560</v>
      </c>
      <c r="F691" s="64">
        <f>(Таблица1[[#This Row],[Предел текучести, Н/мм²]]-SUMIF('Сводный отчет'!$B$7:$B$17,Таблица1[[#This Row],[Профиль / размер]],'Сводный отчет'!$F$7:$F$17))^2</f>
        <v>84.699847974090275</v>
      </c>
      <c r="G691" s="63">
        <v>660</v>
      </c>
      <c r="H691" s="64">
        <f>(Таблица1[[#This Row],[Временное сопротивление, Н/мм²]]-SUMIF('Сводный отчет'!$B$7:$B$17,Таблица1[[#This Row],[Профиль / размер]],'Сводный отчет'!$I$7:$I$17))^2</f>
        <v>136.68081168616689</v>
      </c>
      <c r="I691" s="65">
        <f>Таблица1[[#This Row],[Временное сопротивление, Н/мм²]]/Таблица1[[#This Row],[Предел текучести, Н/мм²]]</f>
        <v>1.1785714285714286</v>
      </c>
      <c r="J691" s="66">
        <f>(Таблица1[[#This Row],[σв/σт]]-SUMIF('Сводный отчет'!$B$7:$B$17,Таблица1[[#This Row],[Профиль / размер]],'Сводный отчет'!$L$7:$L$17))^2</f>
        <v>1.970763903681509E-6</v>
      </c>
      <c r="K691" s="63">
        <v>18.5</v>
      </c>
      <c r="L691" s="64">
        <f>(Таблица1[[#This Row],[Относительное удлинение, %]]-SUMIF('Сводный отчет'!$B$7:$B$17,Таблица1[[#This Row],[Профиль / размер]],'Сводный отчет'!$O$7:$O$17))^2</f>
        <v>0.19369540470472454</v>
      </c>
      <c r="M691" s="63">
        <v>8.8000000000000007</v>
      </c>
      <c r="N69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1.6612345679012228</v>
      </c>
      <c r="O691" s="67">
        <v>9.1</v>
      </c>
      <c r="P69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1.6675277796138495</v>
      </c>
      <c r="Q691" s="69">
        <v>8.6999999999999994E-2</v>
      </c>
      <c r="R691" s="70">
        <f>(Таблица1[[#This Row],[fr]]-SUMIF('Сводный отчет'!$B$7:$B$17,Таблица1[[#This Row],[Профиль / размер]],'Сводный отчет'!$X$7:$X$17))^2</f>
        <v>2.2491756082872596E-5</v>
      </c>
    </row>
    <row r="692" spans="1:18" ht="11.25" customHeight="1" x14ac:dyDescent="0.25">
      <c r="A692" s="62" t="s">
        <v>500</v>
      </c>
      <c r="B692" s="62" t="str">
        <f>LEFT(Таблица1[[#This Row],[Номер плавки]],7)</f>
        <v>2050548</v>
      </c>
      <c r="C692" s="62" t="s">
        <v>8</v>
      </c>
      <c r="D692" s="62" t="s">
        <v>154</v>
      </c>
      <c r="E692" s="63">
        <v>528</v>
      </c>
      <c r="F692" s="64">
        <f>(Таблица1[[#This Row],[Предел текучести, Н/мм²]]-SUMIF('Сводный отчет'!$B$7:$B$17,Таблица1[[#This Row],[Профиль / размер]],'Сводный отчет'!$F$7:$F$17))^2</f>
        <v>573.62621311636258</v>
      </c>
      <c r="G692" s="63">
        <v>622</v>
      </c>
      <c r="H692" s="64">
        <f>(Таблица1[[#This Row],[Временное сопротивление, Н/мм²]]-SUMIF('Сводный отчет'!$B$7:$B$17,Таблица1[[#This Row],[Профиль / размер]],'Сводный отчет'!$I$7:$I$17))^2</f>
        <v>481.38966767963979</v>
      </c>
      <c r="I692" s="65">
        <f>Таблица1[[#This Row],[Временное сопротивление, Н/мм²]]/Таблица1[[#This Row],[Предел текучести, Н/мм²]]</f>
        <v>1.178030303030303</v>
      </c>
      <c r="J692" s="66">
        <f>(Таблица1[[#This Row],[σв/σт]]-SUMIF('Сводный отчет'!$B$7:$B$17,Таблица1[[#This Row],[Профиль / размер]],'Сводный отчет'!$L$7:$L$17))^2</f>
        <v>1.2643272746091318E-4</v>
      </c>
      <c r="K692" s="63">
        <v>21.5</v>
      </c>
      <c r="L692" s="64">
        <f>(Таблица1[[#This Row],[Относительное удлинение, %]]-SUMIF('Сводный отчет'!$B$7:$B$17,Таблица1[[#This Row],[Профиль / размер]],'Сводный отчет'!$O$7:$O$17))^2</f>
        <v>0.29546220958730507</v>
      </c>
      <c r="M692" s="63">
        <v>11.1</v>
      </c>
      <c r="N69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7.0640166258209778</v>
      </c>
      <c r="O692" s="67">
        <v>11.4</v>
      </c>
      <c r="P69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6.7703009508871705</v>
      </c>
      <c r="Q692" s="69">
        <v>7.9000000000000001E-2</v>
      </c>
      <c r="R692" s="70">
        <f>(Таблица1[[#This Row],[fr]]-SUMIF('Сводный отчет'!$B$7:$B$17,Таблица1[[#This Row],[Профиль / размер]],'Сводный отчет'!$X$7:$X$17))^2</f>
        <v>1.3918070777375061E-5</v>
      </c>
    </row>
    <row r="693" spans="1:18" ht="11.25" customHeight="1" x14ac:dyDescent="0.25">
      <c r="A693" s="62" t="s">
        <v>501</v>
      </c>
      <c r="B693" s="62" t="str">
        <f>LEFT(Таблица1[[#This Row],[Номер плавки]],7)</f>
        <v>2050548</v>
      </c>
      <c r="C693" s="62" t="s">
        <v>8</v>
      </c>
      <c r="D693" s="62" t="s">
        <v>154</v>
      </c>
      <c r="E693" s="63">
        <v>569</v>
      </c>
      <c r="F693" s="64">
        <f>(Таблица1[[#This Row],[Предел текучести, Н/мм²]]-SUMIF('Сводный отчет'!$B$7:$B$17,Таблица1[[#This Row],[Профиль / размер]],'Сводный отчет'!$F$7:$F$17))^2</f>
        <v>290.68561905695418</v>
      </c>
      <c r="G693" s="63">
        <v>659</v>
      </c>
      <c r="H693" s="64">
        <f>(Таблица1[[#This Row],[Временное сопротивление, Н/мм²]]-SUMIF('Сводный отчет'!$B$7:$B$17,Таблица1[[#This Row],[Профиль / размер]],'Сводный отчет'!$I$7:$I$17))^2</f>
        <v>226.78570728359927</v>
      </c>
      <c r="I693" s="65">
        <f>Таблица1[[#This Row],[Временное сопротивление, Н/мм²]]/Таблица1[[#This Row],[Предел текучести, Н/мм²]]</f>
        <v>1.1581722319859402</v>
      </c>
      <c r="J693" s="66">
        <f>(Таблица1[[#This Row],[σв/σт]]-SUMIF('Сводный отчет'!$B$7:$B$17,Таблица1[[#This Row],[Профиль / размер]],'Сводный отчет'!$L$7:$L$17))^2</f>
        <v>7.4198242853554822E-5</v>
      </c>
      <c r="K693" s="63">
        <v>23</v>
      </c>
      <c r="L693" s="64">
        <f>(Таблица1[[#This Row],[Относительное удлинение, %]]-SUMIF('Сводный отчет'!$B$7:$B$17,Таблица1[[#This Row],[Профиль / размер]],'Сводный отчет'!$O$7:$O$17))^2</f>
        <v>0.91476914028034761</v>
      </c>
      <c r="M693" s="63">
        <v>10.5</v>
      </c>
      <c r="N69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4.2346304872071219</v>
      </c>
      <c r="O693" s="67">
        <v>10.8</v>
      </c>
      <c r="P69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4.0079247132634093</v>
      </c>
      <c r="Q693" s="69">
        <v>7.1999999999999995E-2</v>
      </c>
      <c r="R693" s="70">
        <f>(Таблица1[[#This Row],[fr]]-SUMIF('Сводный отчет'!$B$7:$B$17,Таблица1[[#This Row],[Профиль / размер]],'Сводный отчет'!$X$7:$X$17))^2</f>
        <v>1.1514777374767277E-4</v>
      </c>
    </row>
    <row r="694" spans="1:18" ht="11.25" customHeight="1" x14ac:dyDescent="0.25">
      <c r="A694" s="62" t="s">
        <v>502</v>
      </c>
      <c r="B694" s="62" t="str">
        <f>LEFT(Таблица1[[#This Row],[Номер плавки]],7)</f>
        <v>2050548</v>
      </c>
      <c r="C694" s="62" t="s">
        <v>8</v>
      </c>
      <c r="D694" s="62" t="s">
        <v>154</v>
      </c>
      <c r="E694" s="63">
        <v>552</v>
      </c>
      <c r="F694" s="64">
        <f>(Таблица1[[#This Row],[Предел текучести, Н/мм²]]-SUMIF('Сводный отчет'!$B$7:$B$17,Таблица1[[#This Row],[Профиль / размер]],'Сводный отчет'!$F$7:$F$17))^2</f>
        <v>2.4507401235144047E-3</v>
      </c>
      <c r="G694" s="63">
        <v>638</v>
      </c>
      <c r="H694" s="64">
        <f>(Таблица1[[#This Row],[Временное сопротивление, Н/мм²]]-SUMIF('Сводный отчет'!$B$7:$B$17,Таблица1[[#This Row],[Профиль / размер]],'Сводный отчет'!$I$7:$I$17))^2</f>
        <v>35.290657778649297</v>
      </c>
      <c r="I694" s="65">
        <f>Таблица1[[#This Row],[Временное сопротивление, Н/мм²]]/Таблица1[[#This Row],[Предел текучести, Н/мм²]]</f>
        <v>1.1557971014492754</v>
      </c>
      <c r="J694" s="66">
        <f>(Таблица1[[#This Row],[σв/σт]]-SUMIF('Сводный отчет'!$B$7:$B$17,Таблица1[[#This Row],[Профиль / размер]],'Сводный отчет'!$L$7:$L$17))^2</f>
        <v>1.2075747767575883E-4</v>
      </c>
      <c r="K694" s="63">
        <v>23.7</v>
      </c>
      <c r="L694" s="64">
        <f>(Таблица1[[#This Row],[Относительное удлинение, %]]-SUMIF('Сводный отчет'!$B$7:$B$17,Таблица1[[#This Row],[Профиль / размер]],'Сводный отчет'!$O$7:$O$17))^2</f>
        <v>2.7437790412704319</v>
      </c>
      <c r="M694" s="63">
        <v>10.199999999999999</v>
      </c>
      <c r="N69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3.0899374179001913</v>
      </c>
      <c r="O694" s="67">
        <v>10.5</v>
      </c>
      <c r="P69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2.8967365944515251</v>
      </c>
      <c r="Q694" s="69">
        <v>6.9000000000000006E-2</v>
      </c>
      <c r="R694" s="70">
        <f>(Таблица1[[#This Row],[fr]]-SUMIF('Сводный отчет'!$B$7:$B$17,Таблица1[[#This Row],[Профиль / размер]],'Сводный отчет'!$X$7:$X$17))^2</f>
        <v>1.8853193216351432E-4</v>
      </c>
    </row>
    <row r="695" spans="1:18" ht="11.25" customHeight="1" x14ac:dyDescent="0.25">
      <c r="A695" s="62" t="s">
        <v>503</v>
      </c>
      <c r="B695" s="62" t="str">
        <f>LEFT(Таблица1[[#This Row],[Номер плавки]],7)</f>
        <v>2050549</v>
      </c>
      <c r="C695" s="62" t="s">
        <v>8</v>
      </c>
      <c r="D695" s="62" t="s">
        <v>154</v>
      </c>
      <c r="E695" s="63">
        <v>585</v>
      </c>
      <c r="F695" s="64">
        <f>(Таблица1[[#This Row],[Предел текучести, Н/мм²]]-SUMIF('Сводный отчет'!$B$7:$B$17,Таблица1[[#This Row],[Профиль / размер]],'Сводный отчет'!$F$7:$F$17))^2</f>
        <v>1092.2697774727949</v>
      </c>
      <c r="G695" s="63">
        <v>676</v>
      </c>
      <c r="H695" s="64">
        <f>(Таблица1[[#This Row],[Временное сопротивление, Н/мм²]]-SUMIF('Сводный отчет'!$B$7:$B$17,Таблица1[[#This Row],[Профиль / размер]],'Сводный отчет'!$I$7:$I$17))^2</f>
        <v>1027.8055092637969</v>
      </c>
      <c r="I695" s="65">
        <f>Таблица1[[#This Row],[Временное сопротивление, Н/мм²]]/Таблица1[[#This Row],[Предел текучести, Н/мм²]]</f>
        <v>1.1555555555555554</v>
      </c>
      <c r="J695" s="66">
        <f>(Таблица1[[#This Row],[σв/σт]]-SUMIF('Сводный отчет'!$B$7:$B$17,Таблица1[[#This Row],[Профиль / размер]],'Сводный отчет'!$L$7:$L$17))^2</f>
        <v>1.2612450360597376E-4</v>
      </c>
      <c r="K695" s="63">
        <v>22.5</v>
      </c>
      <c r="L695" s="64">
        <f>(Таблица1[[#This Row],[Относительное удлинение, %]]-SUMIF('Сводный отчет'!$B$7:$B$17,Таблица1[[#This Row],[Профиль / размер]],'Сводный отчет'!$O$7:$O$17))^2</f>
        <v>0.2083334967160001</v>
      </c>
      <c r="M695" s="63">
        <v>9</v>
      </c>
      <c r="N69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0.31116514067247919</v>
      </c>
      <c r="O695" s="67">
        <v>9.3000000000000007</v>
      </c>
      <c r="P69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0.25198411920400049</v>
      </c>
      <c r="Q695" s="69">
        <v>9.1999999999999998E-2</v>
      </c>
      <c r="R695" s="70">
        <f>(Таблица1[[#This Row],[fr]]-SUMIF('Сводный отчет'!$B$7:$B$17,Таблица1[[#This Row],[Профиль / размер]],'Сводный отчет'!$X$7:$X$17))^2</f>
        <v>8.5920050975393791E-5</v>
      </c>
    </row>
    <row r="696" spans="1:18" ht="11.25" customHeight="1" x14ac:dyDescent="0.25">
      <c r="A696" s="62" t="s">
        <v>504</v>
      </c>
      <c r="B696" s="62" t="str">
        <f>LEFT(Таблица1[[#This Row],[Номер плавки]],7)</f>
        <v>2050549</v>
      </c>
      <c r="C696" s="62" t="s">
        <v>8</v>
      </c>
      <c r="D696" s="62" t="s">
        <v>154</v>
      </c>
      <c r="E696" s="63">
        <v>591</v>
      </c>
      <c r="F696" s="64">
        <f>(Таблица1[[#This Row],[Предел текучести, Н/мм²]]-SUMIF('Сводный отчет'!$B$7:$B$17,Таблица1[[#This Row],[Профиль / размер]],'Сводный отчет'!$F$7:$F$17))^2</f>
        <v>1524.8638368787351</v>
      </c>
      <c r="G696" s="63">
        <v>683</v>
      </c>
      <c r="H696" s="64">
        <f>(Таблица1[[#This Row],[Временное сопротивление, Н/мм²]]-SUMIF('Сводный отчет'!$B$7:$B$17,Таблица1[[#This Row],[Профиль / размер]],'Сводный отчет'!$I$7:$I$17))^2</f>
        <v>1525.6371924321136</v>
      </c>
      <c r="I696" s="65">
        <f>Таблица1[[#This Row],[Временное сопротивление, Н/мм²]]/Таблица1[[#This Row],[Предел текучести, Н/мм²]]</f>
        <v>1.1556683587140439</v>
      </c>
      <c r="J696" s="66">
        <f>(Таблица1[[#This Row],[σв/σт]]-SUMIF('Сводный отчет'!$B$7:$B$17,Таблица1[[#This Row],[Профиль / размер]],'Сводный отчет'!$L$7:$L$17))^2</f>
        <v>1.2360355266561053E-4</v>
      </c>
      <c r="K696" s="63">
        <v>21.8</v>
      </c>
      <c r="L696" s="64">
        <f>(Таблица1[[#This Row],[Относительное удлинение, %]]-SUMIF('Сводный отчет'!$B$7:$B$17,Таблица1[[#This Row],[Профиль / размер]],'Сводный отчет'!$O$7:$O$17))^2</f>
        <v>5.9323595725913225E-2</v>
      </c>
      <c r="M696" s="63">
        <v>8</v>
      </c>
      <c r="N69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0.19552157631605055</v>
      </c>
      <c r="O696" s="67">
        <v>8.3000000000000007</v>
      </c>
      <c r="P69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0.24802372316439475</v>
      </c>
      <c r="Q696" s="69">
        <v>7.6999999999999999E-2</v>
      </c>
      <c r="R696" s="70">
        <f>(Таблица1[[#This Row],[fr]]-SUMIF('Сводный отчет'!$B$7:$B$17,Таблица1[[#This Row],[Профиль / размер]],'Сводный отчет'!$X$7:$X$17))^2</f>
        <v>3.2840843054602959E-5</v>
      </c>
    </row>
    <row r="697" spans="1:18" ht="11.25" customHeight="1" x14ac:dyDescent="0.25">
      <c r="A697" s="62" t="s">
        <v>505</v>
      </c>
      <c r="B697" s="62" t="str">
        <f>LEFT(Таблица1[[#This Row],[Номер плавки]],7)</f>
        <v>2050549</v>
      </c>
      <c r="C697" s="62" t="s">
        <v>8</v>
      </c>
      <c r="D697" s="62" t="s">
        <v>154</v>
      </c>
      <c r="E697" s="63">
        <v>564</v>
      </c>
      <c r="F697" s="64">
        <f>(Таблица1[[#This Row],[Предел текучести, Н/мм²]]-SUMIF('Сводный отчет'!$B$7:$B$17,Таблица1[[#This Row],[Профиль / размер]],'Сводный отчет'!$F$7:$F$17))^2</f>
        <v>145.19056955200401</v>
      </c>
      <c r="G697" s="63">
        <v>654</v>
      </c>
      <c r="H697" s="64">
        <f>(Таблица1[[#This Row],[Временное сопротивление, Н/мм²]]-SUMIF('Сводный отчет'!$B$7:$B$17,Таблица1[[#This Row],[Профиль / размер]],'Сводный отчет'!$I$7:$I$17))^2</f>
        <v>101.19164787765881</v>
      </c>
      <c r="I697" s="65">
        <f>Таблица1[[#This Row],[Временное сопротивление, Н/мм²]]/Таблица1[[#This Row],[Предел текучести, Н/мм²]]</f>
        <v>1.1595744680851063</v>
      </c>
      <c r="J697" s="66">
        <f>(Таблица1[[#This Row],[σв/σт]]-SUMIF('Сводный отчет'!$B$7:$B$17,Таблица1[[#This Row],[Профиль / размер]],'Сводный отчет'!$L$7:$L$17))^2</f>
        <v>5.2007233591979471E-5</v>
      </c>
      <c r="K697" s="63">
        <v>22.3</v>
      </c>
      <c r="L697" s="64">
        <f>(Таблица1[[#This Row],[Относительное удлинение, %]]-SUMIF('Сводный отчет'!$B$7:$B$17,Таблица1[[#This Row],[Профиль / размер]],'Сводный отчет'!$O$7:$O$17))^2</f>
        <v>6.5759239290261451E-2</v>
      </c>
      <c r="M697" s="63">
        <v>7.8</v>
      </c>
      <c r="N69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0.41239286344476506</v>
      </c>
      <c r="O697" s="67">
        <v>8.1</v>
      </c>
      <c r="P69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0.48723164395647511</v>
      </c>
      <c r="Q697" s="69">
        <v>0.1</v>
      </c>
      <c r="R697" s="70">
        <f>(Таблица1[[#This Row],[fr]]-SUMIF('Сводный отчет'!$B$7:$B$17,Таблица1[[#This Row],[Профиль / размер]],'Сводный отчет'!$X$7:$X$17))^2</f>
        <v>2.982289618664825E-4</v>
      </c>
    </row>
    <row r="698" spans="1:18" ht="11.25" customHeight="1" x14ac:dyDescent="0.25">
      <c r="A698" s="62" t="s">
        <v>391</v>
      </c>
      <c r="B698" s="62" t="str">
        <f>LEFT(Таблица1[[#This Row],[Номер плавки]],7)</f>
        <v>2001806</v>
      </c>
      <c r="C698" s="62" t="s">
        <v>66</v>
      </c>
      <c r="D698" s="62" t="s">
        <v>72</v>
      </c>
      <c r="E698" s="63">
        <v>555</v>
      </c>
      <c r="F698" s="64">
        <f>(Таблица1[[#This Row],[Предел текучести, Н/мм²]]-SUMIF('Сводный отчет'!$B$7:$B$17,Таблица1[[#This Row],[Профиль / размер]],'Сводный отчет'!$F$7:$F$17))^2</f>
        <v>17.667327648886602</v>
      </c>
      <c r="G698" s="63">
        <v>662</v>
      </c>
      <c r="H698" s="64">
        <f>(Таблица1[[#This Row],[Временное сопротивление, Н/мм²]]-SUMIF('Сводный отчет'!$B$7:$B$17,Таблица1[[#This Row],[Профиль / размер]],'Сводный отчет'!$I$7:$I$17))^2</f>
        <v>187.44503932844353</v>
      </c>
      <c r="I698" s="65">
        <f>Таблица1[[#This Row],[Временное сопротивление, Н/мм²]]/Таблица1[[#This Row],[Предел текучести, Н/мм²]]</f>
        <v>1.1927927927927928</v>
      </c>
      <c r="J698" s="66">
        <f>(Таблица1[[#This Row],[σв/σт]]-SUMIF('Сводный отчет'!$B$7:$B$17,Таблица1[[#This Row],[Профиль / размер]],'Сводный отчет'!$L$7:$L$17))^2</f>
        <v>2.4414697532783362E-4</v>
      </c>
      <c r="K698" s="63">
        <v>17.8</v>
      </c>
      <c r="L698" s="64">
        <f>(Таблица1[[#This Row],[Относительное удлинение, %]]-SUMIF('Сводный отчет'!$B$7:$B$17,Таблица1[[#This Row],[Профиль / размер]],'Сводный отчет'!$O$7:$O$17))^2</f>
        <v>1.2998471662223381</v>
      </c>
      <c r="M698" s="63">
        <v>9.4</v>
      </c>
      <c r="N69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0.47456790123456211</v>
      </c>
      <c r="O698" s="67">
        <v>9.6999999999999993</v>
      </c>
      <c r="P69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0.47793428367888596</v>
      </c>
      <c r="Q698" s="69">
        <v>8.8999999999999996E-2</v>
      </c>
      <c r="R698" s="70">
        <f>(Таблица1[[#This Row],[fr]]-SUMIF('Сводный отчет'!$B$7:$B$17,Таблица1[[#This Row],[Профиль / размер]],'Сводный отчет'!$X$7:$X$17))^2</f>
        <v>4.5461945784769685E-5</v>
      </c>
    </row>
    <row r="699" spans="1:18" ht="11.25" customHeight="1" x14ac:dyDescent="0.25">
      <c r="A699" s="62" t="s">
        <v>391</v>
      </c>
      <c r="B699" s="62" t="str">
        <f>LEFT(Таблица1[[#This Row],[Номер плавки]],7)</f>
        <v>2001806</v>
      </c>
      <c r="C699" s="62" t="s">
        <v>66</v>
      </c>
      <c r="D699" s="62" t="s">
        <v>72</v>
      </c>
      <c r="E699" s="63">
        <v>561</v>
      </c>
      <c r="F699" s="64">
        <f>(Таблица1[[#This Row],[Предел текучести, Н/мм²]]-SUMIF('Сводный отчет'!$B$7:$B$17,Таблица1[[#This Row],[Профиль / размер]],'Сводный отчет'!$F$7:$F$17))^2</f>
        <v>104.10635203913101</v>
      </c>
      <c r="G699" s="63">
        <v>664</v>
      </c>
      <c r="H699" s="64">
        <f>(Таблица1[[#This Row],[Временное сопротивление, Н/мм²]]-SUMIF('Сводный отчет'!$B$7:$B$17,Таблица1[[#This Row],[Профиль / размер]],'Сводный отчет'!$I$7:$I$17))^2</f>
        <v>246.20926697072017</v>
      </c>
      <c r="I699" s="65">
        <f>Таблица1[[#This Row],[Временное сопротивление, Н/мм²]]/Таблица1[[#This Row],[Предел текучести, Н/мм²]]</f>
        <v>1.1836007130124777</v>
      </c>
      <c r="J699" s="66">
        <f>(Таблица1[[#This Row],[σв/σт]]-SUMIF('Сводный отчет'!$B$7:$B$17,Таблица1[[#This Row],[Профиль / размер]],'Сводный отчет'!$L$7:$L$17))^2</f>
        <v>4.1385077050872299E-5</v>
      </c>
      <c r="K699" s="63">
        <v>18.100000000000001</v>
      </c>
      <c r="L699" s="64">
        <f>(Таблица1[[#This Row],[Относительное удлинение, %]]-SUMIF('Сводный отчет'!$B$7:$B$17,Таблица1[[#This Row],[Профиль / размер]],'Сводный отчет'!$O$7:$O$17))^2</f>
        <v>0.70578212557193087</v>
      </c>
      <c r="M699" s="63">
        <v>8.6</v>
      </c>
      <c r="N69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2.2167901234567795</v>
      </c>
      <c r="O699" s="67">
        <v>8.9</v>
      </c>
      <c r="P69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2.2240589449255022</v>
      </c>
      <c r="Q699" s="69">
        <v>9.6000000000000002E-2</v>
      </c>
      <c r="R699" s="70">
        <f>(Таблица1[[#This Row],[fr]]-SUMIF('Сводный отчет'!$B$7:$B$17,Таблица1[[#This Row],[Профиль / размер]],'Сводный отчет'!$X$7:$X$17))^2</f>
        <v>1.8885760974140961E-4</v>
      </c>
    </row>
    <row r="700" spans="1:18" ht="11.25" customHeight="1" x14ac:dyDescent="0.25">
      <c r="A700" s="62" t="s">
        <v>399</v>
      </c>
      <c r="B700" s="62" t="str">
        <f>LEFT(Таблица1[[#This Row],[Номер плавки]],7)</f>
        <v>2071218</v>
      </c>
      <c r="C700" s="62" t="s">
        <v>66</v>
      </c>
      <c r="D700" s="62" t="s">
        <v>72</v>
      </c>
      <c r="E700" s="63">
        <v>567</v>
      </c>
      <c r="F700" s="64">
        <f>(Таблица1[[#This Row],[Предел текучести, Н/мм²]]-SUMIF('Сводный отчет'!$B$7:$B$17,Таблица1[[#This Row],[Профиль / размер]],'Сводный отчет'!$F$7:$F$17))^2</f>
        <v>262.54537642937544</v>
      </c>
      <c r="G700" s="63">
        <v>680</v>
      </c>
      <c r="H700" s="64">
        <f>(Таблица1[[#This Row],[Временное сопротивление, Н/мм²]]-SUMIF('Сводный отчет'!$B$7:$B$17,Таблица1[[#This Row],[Профиль / размер]],'Сводный отчет'!$I$7:$I$17))^2</f>
        <v>1004.3230881089332</v>
      </c>
      <c r="I700" s="65">
        <f>Таблица1[[#This Row],[Временное сопротивление, Н/мм²]]/Таблица1[[#This Row],[Предел текучести, Н/мм²]]</f>
        <v>1.1992945326278659</v>
      </c>
      <c r="J700" s="66">
        <f>(Таблица1[[#This Row],[σв/σт]]-SUMIF('Сводный отчет'!$B$7:$B$17,Таблица1[[#This Row],[Профиль / размер]],'Сводный отчет'!$L$7:$L$17))^2</f>
        <v>4.8960160848314461E-4</v>
      </c>
      <c r="K700" s="63">
        <v>17.3</v>
      </c>
      <c r="L700" s="64">
        <f>(Таблица1[[#This Row],[Относительное удлинение, %]]-SUMIF('Сводный отчет'!$B$7:$B$17,Таблица1[[#This Row],[Профиль / размер]],'Сводный отчет'!$O$7:$O$17))^2</f>
        <v>2.6899555673063484</v>
      </c>
      <c r="M700" s="63">
        <v>9.1999999999999993</v>
      </c>
      <c r="N70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0.79012345679011786</v>
      </c>
      <c r="O700" s="67">
        <v>9.5</v>
      </c>
      <c r="P70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0.7944654489905395</v>
      </c>
      <c r="Q700" s="69">
        <v>8.3000000000000004E-2</v>
      </c>
      <c r="R700" s="70">
        <f>(Таблица1[[#This Row],[fr]]-SUMIF('Сводный отчет'!$B$7:$B$17,Таблица1[[#This Row],[Профиль / размер]],'Сводный отчет'!$X$7:$X$17))^2</f>
        <v>5.5137667907847689E-7</v>
      </c>
    </row>
    <row r="701" spans="1:18" ht="11.25" customHeight="1" x14ac:dyDescent="0.25">
      <c r="A701" s="62" t="s">
        <v>399</v>
      </c>
      <c r="B701" s="62" t="str">
        <f>LEFT(Таблица1[[#This Row],[Номер плавки]],7)</f>
        <v>2071218</v>
      </c>
      <c r="C701" s="62" t="s">
        <v>66</v>
      </c>
      <c r="D701" s="62" t="s">
        <v>72</v>
      </c>
      <c r="E701" s="63">
        <v>568</v>
      </c>
      <c r="F701" s="64">
        <f>(Таблица1[[#This Row],[Предел текучести, Н/мм²]]-SUMIF('Сводный отчет'!$B$7:$B$17,Таблица1[[#This Row],[Профиль / размер]],'Сводный отчет'!$F$7:$F$17))^2</f>
        <v>295.95188049441617</v>
      </c>
      <c r="G701" s="63">
        <v>680</v>
      </c>
      <c r="H701" s="64">
        <f>(Таблица1[[#This Row],[Временное сопротивление, Н/мм²]]-SUMIF('Сводный отчет'!$B$7:$B$17,Таблица1[[#This Row],[Профиль / размер]],'Сводный отчет'!$I$7:$I$17))^2</f>
        <v>1004.3230881089332</v>
      </c>
      <c r="I701" s="65">
        <f>Таблица1[[#This Row],[Временное сопротивление, Н/мм²]]/Таблица1[[#This Row],[Предел текучести, Н/мм²]]</f>
        <v>1.1971830985915493</v>
      </c>
      <c r="J701" s="66">
        <f>(Таблица1[[#This Row],[σв/σт]]-SUMIF('Сводный отчет'!$B$7:$B$17,Таблица1[[#This Row],[Профиль / размер]],'Сводный отчет'!$L$7:$L$17))^2</f>
        <v>4.0062060084635495E-4</v>
      </c>
      <c r="K701" s="63">
        <v>19.2</v>
      </c>
      <c r="L701" s="64">
        <f>(Таблица1[[#This Row],[Относительное удлинение, %]]-SUMIF('Сводный отчет'!$B$7:$B$17,Таблица1[[#This Row],[Профиль / размер]],'Сводный отчет'!$O$7:$O$17))^2</f>
        <v>6.7543643187109009E-2</v>
      </c>
      <c r="M701" s="63">
        <v>9.4</v>
      </c>
      <c r="N70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0.47456790123456211</v>
      </c>
      <c r="O701" s="67">
        <v>9.6999999999999993</v>
      </c>
      <c r="P70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0.47793428367888596</v>
      </c>
      <c r="Q701" s="69">
        <v>8.6999999999999994E-2</v>
      </c>
      <c r="R701" s="70">
        <f>(Таблица1[[#This Row],[fr]]-SUMIF('Сводный отчет'!$B$7:$B$17,Таблица1[[#This Row],[Профиль / размер]],'Сводный отчет'!$X$7:$X$17))^2</f>
        <v>2.2491756082872596E-5</v>
      </c>
    </row>
    <row r="702" spans="1:18" ht="11.25" customHeight="1" x14ac:dyDescent="0.25">
      <c r="A702" s="62" t="s">
        <v>506</v>
      </c>
      <c r="B702" s="62" t="str">
        <f>LEFT(Таблица1[[#This Row],[Номер плавки]],7)</f>
        <v>2001820</v>
      </c>
      <c r="C702" s="62" t="s">
        <v>66</v>
      </c>
      <c r="D702" s="62" t="s">
        <v>72</v>
      </c>
      <c r="E702" s="63">
        <v>565</v>
      </c>
      <c r="F702" s="64">
        <f>(Таблица1[[#This Row],[Предел текучести, Н/мм²]]-SUMIF('Сводный отчет'!$B$7:$B$17,Таблица1[[#This Row],[Профиль / размер]],'Сводный отчет'!$F$7:$F$17))^2</f>
        <v>201.73236829929397</v>
      </c>
      <c r="G702" s="63">
        <v>671</v>
      </c>
      <c r="H702" s="64">
        <f>(Таблица1[[#This Row],[Временное сопротивление, Н/мм²]]-SUMIF('Сводный отчет'!$B$7:$B$17,Таблица1[[#This Row],[Профиль / размер]],'Сводный отчет'!$I$7:$I$17))^2</f>
        <v>514.88406371868837</v>
      </c>
      <c r="I702" s="65">
        <f>Таблица1[[#This Row],[Временное сопротивление, Н/мм²]]/Таблица1[[#This Row],[Предел текучести, Н/мм²]]</f>
        <v>1.1876106194690266</v>
      </c>
      <c r="J702" s="66">
        <f>(Таблица1[[#This Row],[σв/σт]]-SUMIF('Сводный отчет'!$B$7:$B$17,Таблица1[[#This Row],[Профиль / размер]],'Сводный отчет'!$L$7:$L$17))^2</f>
        <v>1.0905687318742064E-4</v>
      </c>
      <c r="K702" s="63">
        <v>16.5</v>
      </c>
      <c r="L702" s="64">
        <f>(Таблица1[[#This Row],[Относительное удлинение, %]]-SUMIF('Сводный отчет'!$B$7:$B$17,Таблица1[[#This Row],[Профиль / размер]],'Сводный отчет'!$O$7:$O$17))^2</f>
        <v>5.9541290090407681</v>
      </c>
      <c r="M702" s="63">
        <v>10</v>
      </c>
      <c r="N70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7.9012345679005461E-3</v>
      </c>
      <c r="O702" s="67">
        <v>10.3</v>
      </c>
      <c r="P70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8.3407877439213105E-3</v>
      </c>
      <c r="Q702" s="69">
        <v>6.6000000000000003E-2</v>
      </c>
      <c r="R702" s="70">
        <f>(Таблица1[[#This Row],[fr]]-SUMIF('Сводный отчет'!$B$7:$B$17,Таблица1[[#This Row],[Профиль / размер]],'Сводный отчет'!$X$7:$X$17))^2</f>
        <v>2.643047642129531E-4</v>
      </c>
    </row>
    <row r="703" spans="1:18" ht="11.25" customHeight="1" x14ac:dyDescent="0.25">
      <c r="A703" s="62" t="s">
        <v>506</v>
      </c>
      <c r="B703" s="62" t="str">
        <f>LEFT(Таблица1[[#This Row],[Номер плавки]],7)</f>
        <v>2001820</v>
      </c>
      <c r="C703" s="62" t="s">
        <v>66</v>
      </c>
      <c r="D703" s="62" t="s">
        <v>72</v>
      </c>
      <c r="E703" s="63">
        <v>565</v>
      </c>
      <c r="F703" s="64">
        <f>(Таблица1[[#This Row],[Предел текучести, Н/мм²]]-SUMIF('Сводный отчет'!$B$7:$B$17,Таблица1[[#This Row],[Профиль / размер]],'Сводный отчет'!$F$7:$F$17))^2</f>
        <v>201.73236829929397</v>
      </c>
      <c r="G703" s="63">
        <v>669</v>
      </c>
      <c r="H703" s="64">
        <f>(Таблица1[[#This Row],[Временное сопротивление, Н/мм²]]-SUMIF('Сводный отчет'!$B$7:$B$17,Таблица1[[#This Row],[Профиль / размер]],'Сводный отчет'!$I$7:$I$17))^2</f>
        <v>428.11983607641179</v>
      </c>
      <c r="I703" s="65">
        <f>Таблица1[[#This Row],[Временное сопротивление, Н/мм²]]/Таблица1[[#This Row],[Предел текучести, Н/мм²]]</f>
        <v>1.1840707964601771</v>
      </c>
      <c r="J703" s="66">
        <f>(Таблица1[[#This Row],[σв/σт]]-SUMIF('Сводный отчет'!$B$7:$B$17,Таблица1[[#This Row],[Профиль / размер]],'Сводный отчет'!$L$7:$L$17))^2</f>
        <v>4.7654265180496182E-5</v>
      </c>
      <c r="K703" s="63">
        <v>19.8</v>
      </c>
      <c r="L703" s="64">
        <f>(Таблица1[[#This Row],[Относительное удлинение, %]]-SUMIF('Сводный отчет'!$B$7:$B$17,Таблица1[[#This Row],[Профиль / размер]],'Сводный отчет'!$O$7:$O$17))^2</f>
        <v>0.73941356188629759</v>
      </c>
      <c r="M703" s="63">
        <v>9.5</v>
      </c>
      <c r="N70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0.34679012345678556</v>
      </c>
      <c r="O703" s="67">
        <v>9.8000000000000007</v>
      </c>
      <c r="P70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0.34966870102305692</v>
      </c>
      <c r="Q703" s="69">
        <v>9.5000000000000001E-2</v>
      </c>
      <c r="R703" s="70">
        <f>(Таблица1[[#This Row],[fr]]-SUMIF('Сводный отчет'!$B$7:$B$17,Таблица1[[#This Row],[Профиль / размер]],'Сводный отчет'!$X$7:$X$17))^2</f>
        <v>1.6237251489046103E-4</v>
      </c>
    </row>
    <row r="704" spans="1:18" ht="11.25" customHeight="1" x14ac:dyDescent="0.25">
      <c r="A704" s="62" t="s">
        <v>507</v>
      </c>
      <c r="B704" s="62" t="str">
        <f>LEFT(Таблица1[[#This Row],[Номер плавки]],7)</f>
        <v>2070568</v>
      </c>
      <c r="C704" s="62" t="s">
        <v>66</v>
      </c>
      <c r="D704" s="62" t="s">
        <v>72</v>
      </c>
      <c r="E704" s="63">
        <v>552</v>
      </c>
      <c r="F704" s="64">
        <f>(Таблица1[[#This Row],[Предел текучести, Н/мм²]]-SUMIF('Сводный отчет'!$B$7:$B$17,Таблица1[[#This Row],[Профиль / размер]],'Сводный отчет'!$F$7:$F$17))^2</f>
        <v>1.4478154537643961</v>
      </c>
      <c r="G704" s="63">
        <v>664</v>
      </c>
      <c r="H704" s="64">
        <f>(Таблица1[[#This Row],[Временное сопротивление, Н/мм²]]-SUMIF('Сводный отчет'!$B$7:$B$17,Таблица1[[#This Row],[Профиль / размер]],'Сводный отчет'!$I$7:$I$17))^2</f>
        <v>246.20926697072017</v>
      </c>
      <c r="I704" s="65">
        <f>Таблица1[[#This Row],[Временное сопротивление, Н/мм²]]/Таблица1[[#This Row],[Предел текучести, Н/мм²]]</f>
        <v>1.2028985507246377</v>
      </c>
      <c r="J704" s="66">
        <f>(Таблица1[[#This Row],[σв/σт]]-SUMIF('Сводный отчет'!$B$7:$B$17,Таблица1[[#This Row],[Профиль / размер]],'Сводный отчет'!$L$7:$L$17))^2</f>
        <v>6.6208236124037977E-4</v>
      </c>
      <c r="K704" s="63">
        <v>18.3</v>
      </c>
      <c r="L704" s="64">
        <f>(Таблица1[[#This Row],[Относительное удлинение, %]]-SUMIF('Сводный отчет'!$B$7:$B$17,Таблица1[[#This Row],[Профиль / размер]],'Сводный отчет'!$O$7:$O$17))^2</f>
        <v>0.40973876513832796</v>
      </c>
      <c r="M704" s="63">
        <v>10.4</v>
      </c>
      <c r="N70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9.6790123456792748E-2</v>
      </c>
      <c r="O704" s="67">
        <v>10.7</v>
      </c>
      <c r="P70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9.5278457120611962E-2</v>
      </c>
      <c r="Q704" s="69">
        <v>8.3000000000000004E-2</v>
      </c>
      <c r="R704" s="70">
        <f>(Таблица1[[#This Row],[fr]]-SUMIF('Сводный отчет'!$B$7:$B$17,Таблица1[[#This Row],[Профиль / размер]],'Сводный отчет'!$X$7:$X$17))^2</f>
        <v>5.5137667907847689E-7</v>
      </c>
    </row>
    <row r="705" spans="1:18" ht="11.25" customHeight="1" x14ac:dyDescent="0.25">
      <c r="A705" s="62" t="s">
        <v>507</v>
      </c>
      <c r="B705" s="62" t="str">
        <f>LEFT(Таблица1[[#This Row],[Номер плавки]],7)</f>
        <v>2070568</v>
      </c>
      <c r="C705" s="62" t="s">
        <v>66</v>
      </c>
      <c r="D705" s="62" t="s">
        <v>72</v>
      </c>
      <c r="E705" s="63">
        <v>556</v>
      </c>
      <c r="F705" s="64">
        <f>(Таблица1[[#This Row],[Предел текучести, Н/мм²]]-SUMIF('Сводный отчет'!$B$7:$B$17,Таблица1[[#This Row],[Профиль / размер]],'Сводный отчет'!$F$7:$F$17))^2</f>
        <v>27.073831713927337</v>
      </c>
      <c r="G705" s="63">
        <v>665</v>
      </c>
      <c r="H705" s="64">
        <f>(Таблица1[[#This Row],[Временное сопротивление, Н/мм²]]-SUMIF('Сводный отчет'!$B$7:$B$17,Таблица1[[#This Row],[Профиль / размер]],'Сводный отчет'!$I$7:$I$17))^2</f>
        <v>278.59138079185851</v>
      </c>
      <c r="I705" s="65">
        <f>Таблица1[[#This Row],[Временное сопротивление, Н/мм²]]/Таблица1[[#This Row],[Предел текучести, Н/мм²]]</f>
        <v>1.1960431654676258</v>
      </c>
      <c r="J705" s="66">
        <f>(Таблица1[[#This Row],[σв/σт]]-SUMIF('Сводный отчет'!$B$7:$B$17,Таблица1[[#This Row],[Профиль / размер]],'Сводный отчет'!$L$7:$L$17))^2</f>
        <v>3.5628736495272689E-4</v>
      </c>
      <c r="K705" s="63">
        <v>18.5</v>
      </c>
      <c r="L705" s="64">
        <f>(Таблица1[[#This Row],[Относительное удлинение, %]]-SUMIF('Сводный отчет'!$B$7:$B$17,Таблица1[[#This Row],[Профиль / размер]],'Сводный отчет'!$O$7:$O$17))^2</f>
        <v>0.19369540470472454</v>
      </c>
      <c r="M705" s="63">
        <v>10.199999999999999</v>
      </c>
      <c r="N70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1.2345679012346381E-2</v>
      </c>
      <c r="O705" s="67">
        <v>10.5</v>
      </c>
      <c r="P70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1.1809622432266921E-2</v>
      </c>
      <c r="Q705" s="69">
        <v>8.5999999999999993E-2</v>
      </c>
      <c r="R705" s="70">
        <f>(Таблица1[[#This Row],[fr]]-SUMIF('Сводный отчет'!$B$7:$B$17,Таблица1[[#This Row],[Профиль / размер]],'Сводный отчет'!$X$7:$X$17))^2</f>
        <v>1.4006661231924054E-5</v>
      </c>
    </row>
    <row r="706" spans="1:18" ht="11.25" customHeight="1" x14ac:dyDescent="0.25">
      <c r="A706" s="62" t="s">
        <v>398</v>
      </c>
      <c r="B706" s="62" t="str">
        <f>LEFT(Таблица1[[#This Row],[Номер плавки]],7)</f>
        <v>2050446</v>
      </c>
      <c r="C706" s="62" t="s">
        <v>66</v>
      </c>
      <c r="D706" s="62" t="s">
        <v>72</v>
      </c>
      <c r="E706" s="63">
        <v>569</v>
      </c>
      <c r="F706" s="64">
        <f>(Таблица1[[#This Row],[Предел текучести, Н/мм²]]-SUMIF('Сводный отчет'!$B$7:$B$17,Таблица1[[#This Row],[Профиль / размер]],'Сводный отчет'!$F$7:$F$17))^2</f>
        <v>331.35838455945691</v>
      </c>
      <c r="G706" s="63">
        <v>664</v>
      </c>
      <c r="H706" s="64">
        <f>(Таблица1[[#This Row],[Временное сопротивление, Н/мм²]]-SUMIF('Сводный отчет'!$B$7:$B$17,Таблица1[[#This Row],[Профиль / размер]],'Сводный отчет'!$I$7:$I$17))^2</f>
        <v>246.20926697072017</v>
      </c>
      <c r="I706" s="65">
        <f>Таблица1[[#This Row],[Временное сопротивление, Н/мм²]]/Таблица1[[#This Row],[Предел текучести, Н/мм²]]</f>
        <v>1.1669595782073814</v>
      </c>
      <c r="J706" s="66">
        <f>(Таблица1[[#This Row],[σв/σт]]-SUMIF('Сводный отчет'!$B$7:$B$17,Таблица1[[#This Row],[Профиль / размер]],'Сводный отчет'!$L$7:$L$17))^2</f>
        <v>1.0420349625748947E-4</v>
      </c>
      <c r="K706" s="63">
        <v>17.8</v>
      </c>
      <c r="L706" s="64">
        <f>(Таблица1[[#This Row],[Относительное удлинение, %]]-SUMIF('Сводный отчет'!$B$7:$B$17,Таблица1[[#This Row],[Профиль / размер]],'Сводный отчет'!$O$7:$O$17))^2</f>
        <v>1.2998471662223381</v>
      </c>
      <c r="M706" s="63">
        <v>8.4</v>
      </c>
      <c r="N70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2.8523456790123314</v>
      </c>
      <c r="O706" s="67">
        <v>8.6999999999999993</v>
      </c>
      <c r="P70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2.86059011023716</v>
      </c>
      <c r="Q706" s="69">
        <v>9.8000000000000004E-2</v>
      </c>
      <c r="R706" s="70">
        <f>(Таблица1[[#This Row],[fr]]-SUMIF('Сводный отчет'!$B$7:$B$17,Таблица1[[#This Row],[Профиль / размер]],'Сводный отчет'!$X$7:$X$17))^2</f>
        <v>2.4782779944330674E-4</v>
      </c>
    </row>
    <row r="707" spans="1:18" ht="11.25" customHeight="1" x14ac:dyDescent="0.25">
      <c r="A707" s="62" t="s">
        <v>398</v>
      </c>
      <c r="B707" s="62" t="str">
        <f>LEFT(Таблица1[[#This Row],[Номер плавки]],7)</f>
        <v>2050446</v>
      </c>
      <c r="C707" s="62" t="s">
        <v>66</v>
      </c>
      <c r="D707" s="62" t="s">
        <v>72</v>
      </c>
      <c r="E707" s="63">
        <v>568</v>
      </c>
      <c r="F707" s="64">
        <f>(Таблица1[[#This Row],[Предел текучести, Н/мм²]]-SUMIF('Сводный отчет'!$B$7:$B$17,Таблица1[[#This Row],[Профиль / размер]],'Сводный отчет'!$F$7:$F$17))^2</f>
        <v>295.95188049441617</v>
      </c>
      <c r="G707" s="63">
        <v>664</v>
      </c>
      <c r="H707" s="64">
        <f>(Таблица1[[#This Row],[Временное сопротивление, Н/мм²]]-SUMIF('Сводный отчет'!$B$7:$B$17,Таблица1[[#This Row],[Профиль / размер]],'Сводный отчет'!$I$7:$I$17))^2</f>
        <v>246.20926697072017</v>
      </c>
      <c r="I707" s="65">
        <f>Таблица1[[#This Row],[Временное сопротивление, Н/мм²]]/Таблица1[[#This Row],[Предел текучести, Н/мм²]]</f>
        <v>1.1690140845070423</v>
      </c>
      <c r="J707" s="66">
        <f>(Таблица1[[#This Row],[σв/σт]]-SUMIF('Сводный отчет'!$B$7:$B$17,Таблица1[[#This Row],[Профиль / размер]],'Сводный отчет'!$L$7:$L$17))^2</f>
        <v>6.6479645033837065E-5</v>
      </c>
      <c r="K707" s="63">
        <v>18.5</v>
      </c>
      <c r="L707" s="64">
        <f>(Таблица1[[#This Row],[Относительное удлинение, %]]-SUMIF('Сводный отчет'!$B$7:$B$17,Таблица1[[#This Row],[Профиль / размер]],'Сводный отчет'!$O$7:$O$17))^2</f>
        <v>0.19369540470472454</v>
      </c>
      <c r="M707" s="63">
        <v>9</v>
      </c>
      <c r="N70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1.1856790123456706</v>
      </c>
      <c r="O707" s="67">
        <v>9.3000000000000007</v>
      </c>
      <c r="P70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1.1909966143021924</v>
      </c>
      <c r="Q707" s="69">
        <v>8.4000000000000005E-2</v>
      </c>
      <c r="R707" s="70">
        <f>(Таблица1[[#This Row],[fr]]-SUMIF('Сводный отчет'!$B$7:$B$17,Таблица1[[#This Row],[Профиль / размер]],'Сводный отчет'!$X$7:$X$17))^2</f>
        <v>3.0364715300270338E-6</v>
      </c>
    </row>
    <row r="708" spans="1:18" ht="11.25" customHeight="1" x14ac:dyDescent="0.25">
      <c r="A708" s="62" t="s">
        <v>508</v>
      </c>
      <c r="B708" s="62" t="str">
        <f>LEFT(Таблица1[[#This Row],[Номер плавки]],7)</f>
        <v>2001817</v>
      </c>
      <c r="C708" s="62" t="s">
        <v>66</v>
      </c>
      <c r="D708" s="62" t="s">
        <v>72</v>
      </c>
      <c r="E708" s="63">
        <v>561</v>
      </c>
      <c r="F708" s="64">
        <f>(Таблица1[[#This Row],[Предел текучести, Н/мм²]]-SUMIF('Сводный отчет'!$B$7:$B$17,Таблица1[[#This Row],[Профиль / размер]],'Сводный отчет'!$F$7:$F$17))^2</f>
        <v>104.10635203913101</v>
      </c>
      <c r="G708" s="63">
        <v>657</v>
      </c>
      <c r="H708" s="64">
        <f>(Таблица1[[#This Row],[Временное сопротивление, Н/мм²]]-SUMIF('Сводный отчет'!$B$7:$B$17,Таблица1[[#This Row],[Профиль / размер]],'Сводный отчет'!$I$7:$I$17))^2</f>
        <v>75.534470222751935</v>
      </c>
      <c r="I708" s="65">
        <f>Таблица1[[#This Row],[Временное сопротивление, Н/мм²]]/Таблица1[[#This Row],[Предел текучести, Н/мм²]]</f>
        <v>1.1711229946524064</v>
      </c>
      <c r="J708" s="66">
        <f>(Таблица1[[#This Row],[σв/σт]]-SUMIF('Сводный отчет'!$B$7:$B$17,Таблица1[[#This Row],[Профиль / размер]],'Сводный отчет'!$L$7:$L$17))^2</f>
        <v>3.6537127882495669E-5</v>
      </c>
      <c r="K708" s="63">
        <v>19.7</v>
      </c>
      <c r="L708" s="64">
        <f>(Таблица1[[#This Row],[Относительное удлинение, %]]-SUMIF('Сводный отчет'!$B$7:$B$17,Таблица1[[#This Row],[Профиль / размер]],'Сводный отчет'!$O$7:$O$17))^2</f>
        <v>0.57743524210309749</v>
      </c>
      <c r="M708" s="63">
        <v>10.4</v>
      </c>
      <c r="N70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9.6790123456792748E-2</v>
      </c>
      <c r="O708" s="67">
        <v>10.7</v>
      </c>
      <c r="P70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9.5278457120611962E-2</v>
      </c>
      <c r="Q708" s="69">
        <v>8.5000000000000006E-2</v>
      </c>
      <c r="R708" s="70">
        <f>(Таблица1[[#This Row],[fr]]-SUMIF('Сводный отчет'!$B$7:$B$17,Таблица1[[#This Row],[Профиль / размер]],'Сводный отчет'!$X$7:$X$17))^2</f>
        <v>7.5215663809755945E-6</v>
      </c>
    </row>
    <row r="709" spans="1:18" ht="11.25" customHeight="1" x14ac:dyDescent="0.25">
      <c r="A709" s="62" t="s">
        <v>508</v>
      </c>
      <c r="B709" s="62" t="str">
        <f>LEFT(Таблица1[[#This Row],[Номер плавки]],7)</f>
        <v>2001817</v>
      </c>
      <c r="C709" s="62" t="s">
        <v>66</v>
      </c>
      <c r="D709" s="62" t="s">
        <v>72</v>
      </c>
      <c r="E709" s="63">
        <v>557</v>
      </c>
      <c r="F709" s="64">
        <f>(Таблица1[[#This Row],[Предел текучести, Н/мм²]]-SUMIF('Сводный отчет'!$B$7:$B$17,Таблица1[[#This Row],[Профиль / размер]],'Сводный отчет'!$F$7:$F$17))^2</f>
        <v>38.480335778968076</v>
      </c>
      <c r="G709" s="63">
        <v>656</v>
      </c>
      <c r="H709" s="64">
        <f>(Таблица1[[#This Row],[Временное сопротивление, Н/мм²]]-SUMIF('Сводный отчет'!$B$7:$B$17,Таблица1[[#This Row],[Профиль / размер]],'Сводный отчет'!$I$7:$I$17))^2</f>
        <v>59.152356401613623</v>
      </c>
      <c r="I709" s="65">
        <f>Таблица1[[#This Row],[Временное сопротивление, Н/мм²]]/Таблица1[[#This Row],[Предел текучести, Н/мм²]]</f>
        <v>1.177737881508079</v>
      </c>
      <c r="J709" s="66">
        <f>(Таблица1[[#This Row],[σв/σт]]-SUMIF('Сводный отчет'!$B$7:$B$17,Таблица1[[#This Row],[Профиль / размер]],'Сводный отчет'!$L$7:$L$17))^2</f>
        <v>3.2523287909910886E-7</v>
      </c>
      <c r="K709" s="63">
        <v>17.100000000000001</v>
      </c>
      <c r="L709" s="64">
        <f>(Таблица1[[#This Row],[Относительное удлинение, %]]-SUMIF('Сводный отчет'!$B$7:$B$17,Таблица1[[#This Row],[Профиль / размер]],'Сводный отчет'!$O$7:$O$17))^2</f>
        <v>3.3859989277399496</v>
      </c>
      <c r="M709" s="63">
        <v>10.5</v>
      </c>
      <c r="N70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0.16901234567901552</v>
      </c>
      <c r="O709" s="67">
        <v>10.8</v>
      </c>
      <c r="P70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0.16701287446478572</v>
      </c>
      <c r="Q709" s="69">
        <v>9.4E-2</v>
      </c>
      <c r="R709" s="70">
        <f>(Таблица1[[#This Row],[fr]]-SUMIF('Сводный отчет'!$B$7:$B$17,Таблица1[[#This Row],[Профиль / размер]],'Сводный отчет'!$X$7:$X$17))^2</f>
        <v>1.3788742003951248E-4</v>
      </c>
    </row>
    <row r="710" spans="1:18" ht="11.25" customHeight="1" x14ac:dyDescent="0.25">
      <c r="A710" s="62" t="s">
        <v>509</v>
      </c>
      <c r="B710" s="62" t="str">
        <f>LEFT(Таблица1[[#This Row],[Номер плавки]],7)</f>
        <v>2050550</v>
      </c>
      <c r="C710" s="62" t="s">
        <v>8</v>
      </c>
      <c r="D710" s="62" t="s">
        <v>154</v>
      </c>
      <c r="E710" s="63">
        <v>547</v>
      </c>
      <c r="F710" s="64">
        <f>(Таблица1[[#This Row],[Предел текучести, Н/мм²]]-SUMIF('Сводный отчет'!$B$7:$B$17,Таблица1[[#This Row],[Профиль / размер]],'Сводный отчет'!$F$7:$F$17))^2</f>
        <v>24.507401235173312</v>
      </c>
      <c r="G710" s="63">
        <v>639</v>
      </c>
      <c r="H710" s="64">
        <f>(Таблица1[[#This Row],[Временное сопротивление, Н/мм²]]-SUMIF('Сводный отчет'!$B$7:$B$17,Таблица1[[#This Row],[Профиль / размер]],'Сводный отчет'!$I$7:$I$17))^2</f>
        <v>24.409469659837391</v>
      </c>
      <c r="I710" s="65">
        <f>Таблица1[[#This Row],[Временное сопротивление, Н/мм²]]/Таблица1[[#This Row],[Предел текучести, Н/мм²]]</f>
        <v>1.1681901279707496</v>
      </c>
      <c r="J710" s="66">
        <f>(Таблица1[[#This Row],[σв/σт]]-SUMIF('Сводный отчет'!$B$7:$B$17,Таблица1[[#This Row],[Профиль / размер]],'Сводный отчет'!$L$7:$L$17))^2</f>
        <v>1.9713726692824751E-6</v>
      </c>
      <c r="K710" s="63">
        <v>23.8</v>
      </c>
      <c r="L710" s="64">
        <f>(Таблица1[[#This Row],[Относительное удлинение, %]]-SUMIF('Сводный отчет'!$B$7:$B$17,Таблица1[[#This Row],[Профиль / размер]],'Сводный отчет'!$O$7:$O$17))^2</f>
        <v>3.085066169983306</v>
      </c>
      <c r="M710" s="63">
        <v>9</v>
      </c>
      <c r="N71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0.31116514067247919</v>
      </c>
      <c r="O710" s="67">
        <v>9.3000000000000007</v>
      </c>
      <c r="P71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0.25198411920400049</v>
      </c>
      <c r="Q710" s="69">
        <v>7.8E-2</v>
      </c>
      <c r="R710" s="70">
        <f>(Таблица1[[#This Row],[fr]]-SUMIF('Сводный отчет'!$B$7:$B$17,Таблица1[[#This Row],[Профиль / размер]],'Сводный отчет'!$X$7:$X$17))^2</f>
        <v>2.237945691598901E-5</v>
      </c>
    </row>
    <row r="711" spans="1:18" ht="11.25" customHeight="1" x14ac:dyDescent="0.25">
      <c r="A711" s="62" t="s">
        <v>510</v>
      </c>
      <c r="B711" s="62" t="str">
        <f>LEFT(Таблица1[[#This Row],[Номер плавки]],7)</f>
        <v>2050550</v>
      </c>
      <c r="C711" s="62" t="s">
        <v>8</v>
      </c>
      <c r="D711" s="62" t="s">
        <v>154</v>
      </c>
      <c r="E711" s="63">
        <v>544</v>
      </c>
      <c r="F711" s="64">
        <f>(Таблица1[[#This Row],[Предел текучести, Н/мм²]]-SUMIF('Сводный отчет'!$B$7:$B$17,Таблица1[[#This Row],[Профиль / размер]],'Сводный отчет'!$F$7:$F$17))^2</f>
        <v>63.21037153220319</v>
      </c>
      <c r="G711" s="63">
        <v>637</v>
      </c>
      <c r="H711" s="64">
        <f>(Таблица1[[#This Row],[Временное сопротивление, Н/мм²]]-SUMIF('Сводный отчет'!$B$7:$B$17,Таблица1[[#This Row],[Профиль / размер]],'Сводный отчет'!$I$7:$I$17))^2</f>
        <v>48.171845897461203</v>
      </c>
      <c r="I711" s="65">
        <f>Таблица1[[#This Row],[Временное сопротивление, Н/мм²]]/Таблица1[[#This Row],[Предел текучести, Н/мм²]]</f>
        <v>1.1709558823529411</v>
      </c>
      <c r="J711" s="66">
        <f>(Таблица1[[#This Row],[σв/σт]]-SUMIF('Сводный отчет'!$B$7:$B$17,Таблица1[[#This Row],[Профиль / размер]],'Сводный отчет'!$L$7:$L$17))^2</f>
        <v>1.7387316895424826E-5</v>
      </c>
      <c r="K711" s="63">
        <v>19.8</v>
      </c>
      <c r="L711" s="64">
        <f>(Таблица1[[#This Row],[Относительное удлинение, %]]-SUMIF('Сводный отчет'!$B$7:$B$17,Таблица1[[#This Row],[Профиль / размер]],'Сводный отчет'!$O$7:$O$17))^2</f>
        <v>5.0335810214685202</v>
      </c>
      <c r="M711" s="63">
        <v>7.5</v>
      </c>
      <c r="N71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0.88769979413783617</v>
      </c>
      <c r="O711" s="67">
        <v>7.8</v>
      </c>
      <c r="P71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0.99604352514459371</v>
      </c>
      <c r="Q711" s="69">
        <v>7.1999999999999995E-2</v>
      </c>
      <c r="R711" s="70">
        <f>(Таблица1[[#This Row],[fr]]-SUMIF('Сводный отчет'!$B$7:$B$17,Таблица1[[#This Row],[Профиль / размер]],'Сводный отчет'!$X$7:$X$17))^2</f>
        <v>1.1514777374767277E-4</v>
      </c>
    </row>
    <row r="712" spans="1:18" ht="11.25" customHeight="1" x14ac:dyDescent="0.25">
      <c r="A712" s="62" t="s">
        <v>511</v>
      </c>
      <c r="B712" s="62" t="str">
        <f>LEFT(Таблица1[[#This Row],[Номер плавки]],7)</f>
        <v>2050550</v>
      </c>
      <c r="C712" s="62" t="s">
        <v>8</v>
      </c>
      <c r="D712" s="62" t="s">
        <v>154</v>
      </c>
      <c r="E712" s="63">
        <v>533</v>
      </c>
      <c r="F712" s="64">
        <f>(Таблица1[[#This Row],[Предел текучести, Н/мм²]]-SUMIF('Сводный отчет'!$B$7:$B$17,Таблица1[[#This Row],[Профиль / размер]],'Сводный отчет'!$F$7:$F$17))^2</f>
        <v>359.12126262131272</v>
      </c>
      <c r="G712" s="63">
        <v>627</v>
      </c>
      <c r="H712" s="64">
        <f>(Таблица1[[#This Row],[Временное сопротивление, Н/мм²]]-SUMIF('Сводный отчет'!$B$7:$B$17,Таблица1[[#This Row],[Профиль / размер]],'Сводный отчет'!$I$7:$I$17))^2</f>
        <v>286.98372708558026</v>
      </c>
      <c r="I712" s="65">
        <f>Таблица1[[#This Row],[Временное сопротивление, Н/мм²]]/Таблица1[[#This Row],[Предел текучести, Н/мм²]]</f>
        <v>1.176360225140713</v>
      </c>
      <c r="J712" s="66">
        <f>(Таблица1[[#This Row],[σв/σт]]-SUMIF('Сводный отчет'!$B$7:$B$17,Таблица1[[#This Row],[Профиль / размер]],'Сводный отчет'!$L$7:$L$17))^2</f>
        <v>9.1664404954304541E-5</v>
      </c>
      <c r="K712" s="63">
        <v>21.3</v>
      </c>
      <c r="L712" s="64">
        <f>(Таблица1[[#This Row],[Относительное удлинение, %]]-SUMIF('Сводный отчет'!$B$7:$B$17,Таблица1[[#This Row],[Профиль / размер]],'Сводный отчет'!$O$7:$O$17))^2</f>
        <v>0.55288795216156494</v>
      </c>
      <c r="M712" s="63">
        <v>7.3</v>
      </c>
      <c r="N71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1.304571081266551</v>
      </c>
      <c r="O712" s="67">
        <v>7.6</v>
      </c>
      <c r="P71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1.4352514459366732</v>
      </c>
      <c r="Q712" s="69">
        <v>0.09</v>
      </c>
      <c r="R712" s="70">
        <f>(Таблица1[[#This Row],[fr]]-SUMIF('Сводный отчет'!$B$7:$B$17,Таблица1[[#This Row],[Профиль / размер]],'Сводный отчет'!$X$7:$X$17))^2</f>
        <v>5.2842823252621659E-5</v>
      </c>
    </row>
    <row r="713" spans="1:18" ht="11.25" customHeight="1" x14ac:dyDescent="0.25">
      <c r="A713" s="62" t="s">
        <v>512</v>
      </c>
      <c r="B713" s="62" t="str">
        <f>LEFT(Таблица1[[#This Row],[Номер плавки]],7)</f>
        <v>2002024</v>
      </c>
      <c r="C713" s="62" t="s">
        <v>8</v>
      </c>
      <c r="D713" s="62" t="s">
        <v>154</v>
      </c>
      <c r="E713" s="63">
        <v>558</v>
      </c>
      <c r="F713" s="64">
        <f>(Таблица1[[#This Row],[Предел текучести, Н/мм²]]-SUMIF('Сводный отчет'!$B$7:$B$17,Таблица1[[#This Row],[Профиль / размер]],'Сводный отчет'!$F$7:$F$17))^2</f>
        <v>36.596510146063757</v>
      </c>
      <c r="G713" s="63">
        <v>656</v>
      </c>
      <c r="H713" s="64">
        <f>(Таблица1[[#This Row],[Временное сопротивление, Н/мм²]]-SUMIF('Сводный отчет'!$B$7:$B$17,Таблица1[[#This Row],[Профиль / размер]],'Сводный отчет'!$I$7:$I$17))^2</f>
        <v>145.42927164003498</v>
      </c>
      <c r="I713" s="65">
        <f>Таблица1[[#This Row],[Временное сопротивление, Н/мм²]]/Таблица1[[#This Row],[Предел текучести, Н/мм²]]</f>
        <v>1.1756272401433692</v>
      </c>
      <c r="J713" s="66">
        <f>(Таблица1[[#This Row],[σв/σт]]-SUMIF('Сводный отчет'!$B$7:$B$17,Таблица1[[#This Row],[Профиль / размер]],'Сводный отчет'!$L$7:$L$17))^2</f>
        <v>7.8166250992680561E-5</v>
      </c>
      <c r="K713" s="63">
        <v>23.3</v>
      </c>
      <c r="L713" s="64">
        <f>(Таблица1[[#This Row],[Относительное удлинение, %]]-SUMIF('Сводный отчет'!$B$7:$B$17,Таблица1[[#This Row],[Профиль / размер]],'Сводный отчет'!$O$7:$O$17))^2</f>
        <v>1.578630526418958</v>
      </c>
      <c r="M713" s="63">
        <v>8.4</v>
      </c>
      <c r="N71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1.7790020586219691E-3</v>
      </c>
      <c r="O713" s="67">
        <v>8.6999999999999993</v>
      </c>
      <c r="P71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9.607881580237336E-3</v>
      </c>
      <c r="Q713" s="69">
        <v>8.6999999999999994E-2</v>
      </c>
      <c r="R713" s="70">
        <f>(Таблица1[[#This Row],[fr]]-SUMIF('Сводный отчет'!$B$7:$B$17,Таблица1[[#This Row],[Профиль / размер]],'Сводный отчет'!$X$7:$X$17))^2</f>
        <v>1.8226981668463482E-5</v>
      </c>
    </row>
    <row r="714" spans="1:18" ht="11.25" customHeight="1" x14ac:dyDescent="0.25">
      <c r="A714" s="62" t="s">
        <v>513</v>
      </c>
      <c r="B714" s="62" t="str">
        <f>LEFT(Таблица1[[#This Row],[Номер плавки]],7)</f>
        <v>2002024</v>
      </c>
      <c r="C714" s="62" t="s">
        <v>8</v>
      </c>
      <c r="D714" s="62" t="s">
        <v>154</v>
      </c>
      <c r="E714" s="63">
        <v>553</v>
      </c>
      <c r="F714" s="64">
        <f>(Таблица1[[#This Row],[Предел текучести, Н/мм²]]-SUMIF('Сводный отчет'!$B$7:$B$17,Таблица1[[#This Row],[Профиль / размер]],'Сводный отчет'!$F$7:$F$17))^2</f>
        <v>1.1014606411135548</v>
      </c>
      <c r="G714" s="63">
        <v>641</v>
      </c>
      <c r="H714" s="64">
        <f>(Таблица1[[#This Row],[Временное сопротивление, Н/мм²]]-SUMIF('Сводный отчет'!$B$7:$B$17,Таблица1[[#This Row],[Профиль / размер]],'Сводный отчет'!$I$7:$I$17))^2</f>
        <v>8.6470934222135813</v>
      </c>
      <c r="I714" s="65">
        <f>Таблица1[[#This Row],[Временное сопротивление, Н/мм²]]/Таблица1[[#This Row],[Предел текучести, Н/мм²]]</f>
        <v>1.1591320072332731</v>
      </c>
      <c r="J714" s="66">
        <f>(Таблица1[[#This Row],[σв/σт]]-SUMIF('Сводный отчет'!$B$7:$B$17,Таблица1[[#This Row],[Профиль / размер]],'Сводный отчет'!$L$7:$L$17))^2</f>
        <v>5.8584710177394804E-5</v>
      </c>
      <c r="K714" s="63">
        <v>21</v>
      </c>
      <c r="L714" s="64">
        <f>(Таблица1[[#This Row],[Относительное удлинение, %]]-SUMIF('Сводный отчет'!$B$7:$B$17,Таблица1[[#This Row],[Профиль / размер]],'Сводный отчет'!$O$7:$O$17))^2</f>
        <v>1.0890265660229574</v>
      </c>
      <c r="M714" s="63">
        <v>8.6999999999999993</v>
      </c>
      <c r="N71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6.6472071365550223E-2</v>
      </c>
      <c r="O714" s="67">
        <v>9</v>
      </c>
      <c r="P71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4.0796000392118489E-2</v>
      </c>
      <c r="Q714" s="69">
        <v>7.1999999999999995E-2</v>
      </c>
      <c r="R714" s="70">
        <f>(Таблица1[[#This Row],[fr]]-SUMIF('Сводный отчет'!$B$7:$B$17,Таблица1[[#This Row],[Профиль / размер]],'Сводный отчет'!$X$7:$X$17))^2</f>
        <v>1.1514777374767277E-4</v>
      </c>
    </row>
    <row r="715" spans="1:18" ht="11.25" customHeight="1" x14ac:dyDescent="0.25">
      <c r="A715" s="62" t="s">
        <v>514</v>
      </c>
      <c r="B715" s="62" t="str">
        <f>LEFT(Таблица1[[#This Row],[Номер плавки]],7)</f>
        <v>2002024</v>
      </c>
      <c r="C715" s="62" t="s">
        <v>8</v>
      </c>
      <c r="D715" s="62" t="s">
        <v>154</v>
      </c>
      <c r="E715" s="63">
        <v>566</v>
      </c>
      <c r="F715" s="64">
        <f>(Таблица1[[#This Row],[Предел текучести, Н/мм²]]-SUMIF('Сводный отчет'!$B$7:$B$17,Таблица1[[#This Row],[Профиль / размер]],'Сводный отчет'!$F$7:$F$17))^2</f>
        <v>197.38858935398409</v>
      </c>
      <c r="G715" s="63">
        <v>663</v>
      </c>
      <c r="H715" s="64">
        <f>(Таблица1[[#This Row],[Временное сопротивление, Н/мм²]]-SUMIF('Сводный отчет'!$B$7:$B$17,Таблица1[[#This Row],[Профиль / размер]],'Сводный отчет'!$I$7:$I$17))^2</f>
        <v>363.26095480835164</v>
      </c>
      <c r="I715" s="65">
        <f>Таблица1[[#This Row],[Временное сопротивление, Н/мм²]]/Таблица1[[#This Row],[Предел текучести, Н/мм²]]</f>
        <v>1.1713780918727916</v>
      </c>
      <c r="J715" s="66">
        <f>(Таблица1[[#This Row],[σв/σт]]-SUMIF('Сводный отчет'!$B$7:$B$17,Таблица1[[#This Row],[Профиль / размер]],'Сводный отчет'!$L$7:$L$17))^2</f>
        <v>2.1086644877775194E-5</v>
      </c>
      <c r="K715" s="63">
        <v>21.8</v>
      </c>
      <c r="L715" s="64">
        <f>(Таблица1[[#This Row],[Относительное удлинение, %]]-SUMIF('Сводный отчет'!$B$7:$B$17,Таблица1[[#This Row],[Профиль / размер]],'Сводный отчет'!$O$7:$O$17))^2</f>
        <v>5.9323595725913225E-2</v>
      </c>
      <c r="M715" s="63">
        <v>10.199999999999999</v>
      </c>
      <c r="N71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3.0899374179001913</v>
      </c>
      <c r="O715" s="67">
        <v>10.5</v>
      </c>
      <c r="P71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2.8967365944515251</v>
      </c>
      <c r="Q715" s="69">
        <v>7.0999999999999994E-2</v>
      </c>
      <c r="R715" s="70">
        <f>(Таблица1[[#This Row],[fr]]-SUMIF('Сводный отчет'!$B$7:$B$17,Таблица1[[#This Row],[Профиль / размер]],'Сводный отчет'!$X$7:$X$17))^2</f>
        <v>1.3760915988628674E-4</v>
      </c>
    </row>
    <row r="716" spans="1:18" ht="11.25" customHeight="1" x14ac:dyDescent="0.25">
      <c r="A716" s="62" t="s">
        <v>404</v>
      </c>
      <c r="B716" s="62" t="str">
        <f>LEFT(Таблица1[[#This Row],[Номер плавки]],7)</f>
        <v>2001582</v>
      </c>
      <c r="C716" s="62" t="s">
        <v>66</v>
      </c>
      <c r="D716" s="62" t="s">
        <v>82</v>
      </c>
      <c r="E716" s="63">
        <v>561</v>
      </c>
      <c r="F716" s="64">
        <f>(Таблица1[[#This Row],[Предел текучести, Н/мм²]]-SUMIF('Сводный отчет'!$B$7:$B$17,Таблица1[[#This Row],[Профиль / размер]],'Сводный отчет'!$F$7:$F$17))^2</f>
        <v>188.0816326530599</v>
      </c>
      <c r="G716" s="63">
        <v>666</v>
      </c>
      <c r="H716" s="64">
        <f>(Таблица1[[#This Row],[Временное сопротивление, Н/мм²]]-SUMIF('Сводный отчет'!$B$7:$B$17,Таблица1[[#This Row],[Профиль / размер]],'Сводный отчет'!$I$7:$I$17))^2</f>
        <v>328.86712203248783</v>
      </c>
      <c r="I716" s="65">
        <f>Таблица1[[#This Row],[Временное сопротивление, Н/мм²]]/Таблица1[[#This Row],[Предел текучести, Н/мм²]]</f>
        <v>1.1871657754010696</v>
      </c>
      <c r="J716" s="66">
        <f>(Таблица1[[#This Row],[σв/σт]]-SUMIF('Сводный отчет'!$B$7:$B$17,Таблица1[[#This Row],[Профиль / размер]],'Сводный отчет'!$L$7:$L$17))^2</f>
        <v>9.0946163488585455E-6</v>
      </c>
      <c r="K716" s="63">
        <v>17.399999999999999</v>
      </c>
      <c r="L716" s="64">
        <f>(Таблица1[[#This Row],[Относительное удлинение, %]]-SUMIF('Сводный отчет'!$B$7:$B$17,Таблица1[[#This Row],[Профиль / размер]],'Сводный отчет'!$O$7:$O$17))^2</f>
        <v>1.6583132028321788</v>
      </c>
      <c r="M716" s="63">
        <v>7.7</v>
      </c>
      <c r="N71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6.2377610995418378</v>
      </c>
      <c r="O716" s="67">
        <v>8</v>
      </c>
      <c r="P71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6.2683808413161595</v>
      </c>
      <c r="Q716" s="69">
        <v>8.1000000000000003E-2</v>
      </c>
      <c r="R716" s="70">
        <f>(Таблица1[[#This Row],[fr]]-SUMIF('Сводный отчет'!$B$7:$B$17,Таблица1[[#This Row],[Профиль / размер]],'Сводный отчет'!$X$7:$X$17))^2</f>
        <v>2.7732444814661259E-6</v>
      </c>
    </row>
    <row r="717" spans="1:18" ht="11.25" customHeight="1" x14ac:dyDescent="0.25">
      <c r="A717" s="62" t="s">
        <v>404</v>
      </c>
      <c r="B717" s="62" t="str">
        <f>LEFT(Таблица1[[#This Row],[Номер плавки]],7)</f>
        <v>2001582</v>
      </c>
      <c r="C717" s="62" t="s">
        <v>66</v>
      </c>
      <c r="D717" s="62" t="s">
        <v>82</v>
      </c>
      <c r="E717" s="63">
        <v>558</v>
      </c>
      <c r="F717" s="64">
        <f>(Таблица1[[#This Row],[Предел текучести, Н/мм²]]-SUMIF('Сводный отчет'!$B$7:$B$17,Таблица1[[#This Row],[Профиль / размер]],'Сводный отчет'!$F$7:$F$17))^2</f>
        <v>114.79591836734589</v>
      </c>
      <c r="G717" s="63">
        <v>659</v>
      </c>
      <c r="H717" s="64">
        <f>(Таблица1[[#This Row],[Временное сопротивление, Н/мм²]]-SUMIF('Сводный отчет'!$B$7:$B$17,Таблица1[[#This Row],[Профиль / размер]],'Сводный отчет'!$I$7:$I$17))^2</f>
        <v>123.98140774677302</v>
      </c>
      <c r="I717" s="65">
        <f>Таблица1[[#This Row],[Временное сопротивление, Н/мм²]]/Таблица1[[#This Row],[Предел текучести, Н/мм²]]</f>
        <v>1.1810035842293907</v>
      </c>
      <c r="J717" s="66">
        <f>(Таблица1[[#This Row],[σв/σт]]-SUMIF('Сводный отчет'!$B$7:$B$17,Таблица1[[#This Row],[Профиль / размер]],'Сводный отчет'!$L$7:$L$17))^2</f>
        <v>9.9002294694220525E-6</v>
      </c>
      <c r="K717" s="63">
        <v>21.4</v>
      </c>
      <c r="L717" s="64">
        <f>(Таблица1[[#This Row],[Относительное удлинение, %]]-SUMIF('Сводный отчет'!$B$7:$B$17,Таблица1[[#This Row],[Профиль / размер]],'Сводный отчет'!$O$7:$O$17))^2</f>
        <v>7.3562723865055686</v>
      </c>
      <c r="M717" s="63">
        <v>8.9</v>
      </c>
      <c r="N71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1.6836386505622549</v>
      </c>
      <c r="O717" s="67">
        <v>9.1999999999999993</v>
      </c>
      <c r="P71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1.6995645147855294</v>
      </c>
      <c r="Q717" s="69">
        <v>8.3000000000000004E-2</v>
      </c>
      <c r="R717" s="70">
        <f>(Таблица1[[#This Row],[fr]]-SUMIF('Сводный отчет'!$B$7:$B$17,Таблица1[[#This Row],[Профиль / размер]],'Сводный отчет'!$X$7:$X$17))^2</f>
        <v>1.1201999167012452E-7</v>
      </c>
    </row>
    <row r="718" spans="1:18" ht="11.25" customHeight="1" x14ac:dyDescent="0.25">
      <c r="A718" s="62" t="s">
        <v>402</v>
      </c>
      <c r="B718" s="62" t="str">
        <f>LEFT(Таблица1[[#This Row],[Номер плавки]],7)</f>
        <v>2071578</v>
      </c>
      <c r="C718" s="62" t="s">
        <v>66</v>
      </c>
      <c r="D718" s="62" t="s">
        <v>82</v>
      </c>
      <c r="E718" s="63">
        <v>552</v>
      </c>
      <c r="F718" s="64">
        <f>(Таблица1[[#This Row],[Предел текучести, Н/мм²]]-SUMIF('Сводный отчет'!$B$7:$B$17,Таблица1[[#This Row],[Профиль / размер]],'Сводный отчет'!$F$7:$F$17))^2</f>
        <v>22.224489795917908</v>
      </c>
      <c r="G718" s="63">
        <v>659</v>
      </c>
      <c r="H718" s="64">
        <f>(Таблица1[[#This Row],[Временное сопротивление, Н/мм²]]-SUMIF('Сводный отчет'!$B$7:$B$17,Таблица1[[#This Row],[Профиль / размер]],'Сводный отчет'!$I$7:$I$17))^2</f>
        <v>123.98140774677302</v>
      </c>
      <c r="I718" s="65">
        <f>Таблица1[[#This Row],[Временное сопротивление, Н/мм²]]/Таблица1[[#This Row],[Предел текучести, Н/мм²]]</f>
        <v>1.193840579710145</v>
      </c>
      <c r="J718" s="66">
        <f>(Таблица1[[#This Row],[σв/σт]]-SUMIF('Сводный отчет'!$B$7:$B$17,Таблица1[[#This Row],[Профиль / размер]],'Сводный отчет'!$L$7:$L$17))^2</f>
        <v>9.3906419578682282E-5</v>
      </c>
      <c r="K718" s="63">
        <v>19.100000000000001</v>
      </c>
      <c r="L718" s="64">
        <f>(Таблица1[[#This Row],[Относительное удлинение, %]]-SUMIF('Сводный отчет'!$B$7:$B$17,Таблица1[[#This Row],[Профиль / размер]],'Сводный отчет'!$O$7:$O$17))^2</f>
        <v>0.16994585589337194</v>
      </c>
      <c r="M718" s="63">
        <v>12.7</v>
      </c>
      <c r="N71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6.2622508954602409</v>
      </c>
      <c r="O718" s="67">
        <v>13</v>
      </c>
      <c r="P71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6.2316461474385259</v>
      </c>
      <c r="Q718" s="69">
        <v>0.09</v>
      </c>
      <c r="R718" s="70">
        <f>(Таблица1[[#This Row],[fr]]-SUMIF('Сводный отчет'!$B$7:$B$17,Таблица1[[#This Row],[Профиль / размер]],'Сводный отчет'!$X$7:$X$17))^2</f>
        <v>5.3797734277384027E-5</v>
      </c>
    </row>
    <row r="719" spans="1:18" ht="11.25" customHeight="1" x14ac:dyDescent="0.25">
      <c r="A719" s="62" t="s">
        <v>402</v>
      </c>
      <c r="B719" s="62" t="str">
        <f>LEFT(Таблица1[[#This Row],[Номер плавки]],7)</f>
        <v>2071578</v>
      </c>
      <c r="C719" s="62" t="s">
        <v>66</v>
      </c>
      <c r="D719" s="62" t="s">
        <v>82</v>
      </c>
      <c r="E719" s="63">
        <v>547</v>
      </c>
      <c r="F719" s="64">
        <f>(Таблица1[[#This Row],[Предел текучести, Н/мм²]]-SUMIF('Сводный отчет'!$B$7:$B$17,Таблица1[[#This Row],[Профиль / размер]],'Сводный отчет'!$F$7:$F$17))^2</f>
        <v>8.1632653061252336E-2</v>
      </c>
      <c r="G719" s="63">
        <v>660</v>
      </c>
      <c r="H719" s="64">
        <f>(Таблица1[[#This Row],[Временное сопротивление, Н/мм²]]-SUMIF('Сводный отчет'!$B$7:$B$17,Таблица1[[#This Row],[Профиль / размер]],'Сводный отчет'!$I$7:$I$17))^2</f>
        <v>147.25079550187513</v>
      </c>
      <c r="I719" s="65">
        <f>Таблица1[[#This Row],[Временное сопротивление, Н/мм²]]/Таблица1[[#This Row],[Предел текучести, Н/мм²]]</f>
        <v>1.206581352833638</v>
      </c>
      <c r="J719" s="66">
        <f>(Таблица1[[#This Row],[σв/σт]]-SUMIF('Сводный отчет'!$B$7:$B$17,Таблица1[[#This Row],[Профиль / размер]],'Сводный отчет'!$L$7:$L$17))^2</f>
        <v>5.0316347069014479E-4</v>
      </c>
      <c r="K719" s="63">
        <v>19.600000000000001</v>
      </c>
      <c r="L719" s="64">
        <f>(Таблица1[[#This Row],[Относительное удлинение, %]]-SUMIF('Сводный отчет'!$B$7:$B$17,Таблица1[[#This Row],[Профиль / размер]],'Сводный отчет'!$O$7:$O$17))^2</f>
        <v>0.83219075385254859</v>
      </c>
      <c r="M719" s="63">
        <v>8.9</v>
      </c>
      <c r="N71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1.6836386505622549</v>
      </c>
      <c r="O719" s="67">
        <v>9.1999999999999993</v>
      </c>
      <c r="P71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1.6995645147855294</v>
      </c>
      <c r="Q719" s="69">
        <v>7.3999999999999996E-2</v>
      </c>
      <c r="R719" s="70">
        <f>(Таблица1[[#This Row],[fr]]-SUMIF('Сводный отчет'!$B$7:$B$17,Таблица1[[#This Row],[Профиль / размер]],'Сводный отчет'!$X$7:$X$17))^2</f>
        <v>7.5087530195752246E-5</v>
      </c>
    </row>
    <row r="720" spans="1:18" ht="11.25" customHeight="1" x14ac:dyDescent="0.25">
      <c r="A720" s="62" t="s">
        <v>515</v>
      </c>
      <c r="B720" s="62" t="str">
        <f>LEFT(Таблица1[[#This Row],[Номер плавки]],7)</f>
        <v>2001579</v>
      </c>
      <c r="C720" s="62" t="s">
        <v>66</v>
      </c>
      <c r="D720" s="62" t="s">
        <v>82</v>
      </c>
      <c r="E720" s="63">
        <v>535</v>
      </c>
      <c r="F720" s="64">
        <f>(Таблица1[[#This Row],[Предел текучести, Н/мм²]]-SUMIF('Сводный отчет'!$B$7:$B$17,Таблица1[[#This Row],[Профиль / размер]],'Сводный отчет'!$F$7:$F$17))^2</f>
        <v>150.93877551020529</v>
      </c>
      <c r="G720" s="63">
        <v>644</v>
      </c>
      <c r="H720" s="64">
        <f>(Таблица1[[#This Row],[Временное сопротивление, Н/мм²]]-SUMIF('Сводный отчет'!$B$7:$B$17,Таблица1[[#This Row],[Профиль / размер]],'Сводный отчет'!$I$7:$I$17))^2</f>
        <v>14.940591420241276</v>
      </c>
      <c r="I720" s="65">
        <f>Таблица1[[#This Row],[Временное сопротивление, Н/мм²]]/Таблица1[[#This Row],[Предел текучести, Н/мм²]]</f>
        <v>1.2037383177570093</v>
      </c>
      <c r="J720" s="66">
        <f>(Таблица1[[#This Row],[σв/σт]]-SUMIF('Сводный отчет'!$B$7:$B$17,Таблица1[[#This Row],[Профиль / размер]],'Сводный отчет'!$L$7:$L$17))^2</f>
        <v>3.8370034189554042E-4</v>
      </c>
      <c r="K720" s="63">
        <v>21.6</v>
      </c>
      <c r="L720" s="64">
        <f>(Таблица1[[#This Row],[Относительное удлинение, %]]-SUMIF('Сводный отчет'!$B$7:$B$17,Таблица1[[#This Row],[Профиль / размер]],'Сводный отчет'!$O$7:$O$17))^2</f>
        <v>8.4811703456892555</v>
      </c>
      <c r="M720" s="63">
        <v>10.1</v>
      </c>
      <c r="N72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9.516201582673205E-3</v>
      </c>
      <c r="O720" s="67">
        <v>10.4</v>
      </c>
      <c r="P72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1.0748188254895433E-2</v>
      </c>
      <c r="Q720" s="69">
        <v>8.1000000000000003E-2</v>
      </c>
      <c r="R720" s="70">
        <f>(Таблица1[[#This Row],[fr]]-SUMIF('Сводный отчет'!$B$7:$B$17,Таблица1[[#This Row],[Профиль / размер]],'Сводный отчет'!$X$7:$X$17))^2</f>
        <v>2.7732444814661259E-6</v>
      </c>
    </row>
    <row r="721" spans="1:18" ht="11.25" customHeight="1" x14ac:dyDescent="0.25">
      <c r="A721" s="62" t="s">
        <v>515</v>
      </c>
      <c r="B721" s="62" t="str">
        <f>LEFT(Таблица1[[#This Row],[Номер плавки]],7)</f>
        <v>2001579</v>
      </c>
      <c r="C721" s="62" t="s">
        <v>66</v>
      </c>
      <c r="D721" s="62" t="s">
        <v>82</v>
      </c>
      <c r="E721" s="63">
        <v>535</v>
      </c>
      <c r="F721" s="64">
        <f>(Таблица1[[#This Row],[Предел текучести, Н/мм²]]-SUMIF('Сводный отчет'!$B$7:$B$17,Таблица1[[#This Row],[Профиль / размер]],'Сводный отчет'!$F$7:$F$17))^2</f>
        <v>150.93877551020529</v>
      </c>
      <c r="G721" s="63">
        <v>646</v>
      </c>
      <c r="H721" s="64">
        <f>(Таблица1[[#This Row],[Временное сопротивление, Н/мм²]]-SUMIF('Сводный отчет'!$B$7:$B$17,Таблица1[[#This Row],[Профиль / размер]],'Сводный отчет'!$I$7:$I$17))^2</f>
        <v>3.4793669304455075</v>
      </c>
      <c r="I721" s="65">
        <f>Таблица1[[#This Row],[Временное сопротивление, Н/мм²]]/Таблица1[[#This Row],[Предел текучести, Н/мм²]]</f>
        <v>1.2074766355140187</v>
      </c>
      <c r="J721" s="66">
        <f>(Таблица1[[#This Row],[σв/σт]]-SUMIF('Сводный отчет'!$B$7:$B$17,Таблица1[[#This Row],[Профиль / размер]],'Сводный отчет'!$L$7:$L$17))^2</f>
        <v>5.4412972056275234E-4</v>
      </c>
      <c r="K721" s="63">
        <v>20.7</v>
      </c>
      <c r="L721" s="64">
        <f>(Таблица1[[#This Row],[Относительное удлинение, %]]-SUMIF('Сводный отчет'!$B$7:$B$17,Таблица1[[#This Row],[Профиль / размер]],'Сводный отчет'!$O$7:$O$17))^2</f>
        <v>4.0491295293627285</v>
      </c>
      <c r="M721" s="63">
        <v>10.3</v>
      </c>
      <c r="N72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1.0495793419409514E-2</v>
      </c>
      <c r="O721" s="67">
        <v>10.6</v>
      </c>
      <c r="P72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9.2788004997900932E-3</v>
      </c>
      <c r="Q721" s="69">
        <v>9.1999999999999998E-2</v>
      </c>
      <c r="R721" s="70">
        <f>(Таблица1[[#This Row],[fr]]-SUMIF('Сводный отчет'!$B$7:$B$17,Таблица1[[#This Row],[Профиль / размер]],'Сводный отчет'!$X$7:$X$17))^2</f>
        <v>8.7136509787588039E-5</v>
      </c>
    </row>
    <row r="722" spans="1:18" ht="11.25" customHeight="1" x14ac:dyDescent="0.25">
      <c r="A722" s="62" t="s">
        <v>516</v>
      </c>
      <c r="B722" s="62" t="str">
        <f>LEFT(Таблица1[[#This Row],[Номер плавки]],7)</f>
        <v>2001580</v>
      </c>
      <c r="C722" s="62" t="s">
        <v>66</v>
      </c>
      <c r="D722" s="62" t="s">
        <v>82</v>
      </c>
      <c r="E722" s="63">
        <v>538</v>
      </c>
      <c r="F722" s="64">
        <f>(Таблица1[[#This Row],[Предел текучести, Н/мм²]]-SUMIF('Сводный отчет'!$B$7:$B$17,Таблица1[[#This Row],[Профиль / размер]],'Сводный отчет'!$F$7:$F$17))^2</f>
        <v>86.224489795919268</v>
      </c>
      <c r="G722" s="63">
        <v>644</v>
      </c>
      <c r="H722" s="64">
        <f>(Таблица1[[#This Row],[Временное сопротивление, Н/мм²]]-SUMIF('Сводный отчет'!$B$7:$B$17,Таблица1[[#This Row],[Профиль / размер]],'Сводный отчет'!$I$7:$I$17))^2</f>
        <v>14.940591420241276</v>
      </c>
      <c r="I722" s="65">
        <f>Таблица1[[#This Row],[Временное сопротивление, Н/мм²]]/Таблица1[[#This Row],[Предел текучести, Н/мм²]]</f>
        <v>1.1970260223048328</v>
      </c>
      <c r="J722" s="66">
        <f>(Таблица1[[#This Row],[σв/σт]]-SUMIF('Сводный отчет'!$B$7:$B$17,Таблица1[[#This Row],[Профиль / размер]],'Сводный отчет'!$L$7:$L$17))^2</f>
        <v>1.6579073390174956E-4</v>
      </c>
      <c r="K722" s="63">
        <v>23.1</v>
      </c>
      <c r="L722" s="64">
        <f>(Таблица1[[#This Row],[Относительное удлинение, %]]-SUMIF('Сводный отчет'!$B$7:$B$17,Таблица1[[#This Row],[Профиль / размер]],'Сводный отчет'!$O$7:$O$17))^2</f>
        <v>19.467905039566784</v>
      </c>
      <c r="M722" s="63">
        <v>11.2</v>
      </c>
      <c r="N72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1.0049039566847211</v>
      </c>
      <c r="O722" s="67">
        <v>11.5</v>
      </c>
      <c r="P72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0.99266655560181616</v>
      </c>
      <c r="Q722" s="69">
        <v>6.8000000000000005E-2</v>
      </c>
      <c r="R722" s="70">
        <f>(Таблица1[[#This Row],[fr]]-SUMIF('Сводный отчет'!$B$7:$B$17,Таблица1[[#This Row],[Профиль / размер]],'Сводный отчет'!$X$7:$X$17))^2</f>
        <v>2.1507120366514007E-4</v>
      </c>
    </row>
    <row r="723" spans="1:18" ht="11.25" customHeight="1" x14ac:dyDescent="0.25">
      <c r="A723" s="62" t="s">
        <v>516</v>
      </c>
      <c r="B723" s="62" t="str">
        <f>LEFT(Таблица1[[#This Row],[Номер плавки]],7)</f>
        <v>2001580</v>
      </c>
      <c r="C723" s="62" t="s">
        <v>66</v>
      </c>
      <c r="D723" s="62" t="s">
        <v>82</v>
      </c>
      <c r="E723" s="63">
        <v>536</v>
      </c>
      <c r="F723" s="64">
        <f>(Таблица1[[#This Row],[Предел текучести, Н/мм²]]-SUMIF('Сводный отчет'!$B$7:$B$17,Таблица1[[#This Row],[Профиль / размер]],'Сводный отчет'!$F$7:$F$17))^2</f>
        <v>127.36734693877661</v>
      </c>
      <c r="G723" s="63">
        <v>644</v>
      </c>
      <c r="H723" s="64">
        <f>(Таблица1[[#This Row],[Временное сопротивление, Н/мм²]]-SUMIF('Сводный отчет'!$B$7:$B$17,Таблица1[[#This Row],[Профиль / размер]],'Сводный отчет'!$I$7:$I$17))^2</f>
        <v>14.940591420241276</v>
      </c>
      <c r="I723" s="65">
        <f>Таблица1[[#This Row],[Временное сопротивление, Н/мм²]]/Таблица1[[#This Row],[Предел текучести, Н/мм²]]</f>
        <v>1.2014925373134329</v>
      </c>
      <c r="J723" s="66">
        <f>(Таблица1[[#This Row],[σв/σт]]-SUMIF('Сводный отчет'!$B$7:$B$17,Таблица1[[#This Row],[Профиль / размер]],'Сводный отчет'!$L$7:$L$17))^2</f>
        <v>3.0076196198961668E-4</v>
      </c>
      <c r="K723" s="63">
        <v>22.7</v>
      </c>
      <c r="L723" s="64">
        <f>(Таблица1[[#This Row],[Относительное удлинение, %]]-SUMIF('Сводный отчет'!$B$7:$B$17,Таблица1[[#This Row],[Профиль / размер]],'Сводный отчет'!$O$7:$O$17))^2</f>
        <v>16.098109121199428</v>
      </c>
      <c r="M723" s="63">
        <v>11.6</v>
      </c>
      <c r="N72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1.966863140358194</v>
      </c>
      <c r="O723" s="67">
        <v>11.9</v>
      </c>
      <c r="P72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1.9497277800916064</v>
      </c>
      <c r="Q723" s="69">
        <v>8.3000000000000004E-2</v>
      </c>
      <c r="R723" s="70">
        <f>(Таблица1[[#This Row],[fr]]-SUMIF('Сводный отчет'!$B$7:$B$17,Таблица1[[#This Row],[Профиль / размер]],'Сводный отчет'!$X$7:$X$17))^2</f>
        <v>1.1201999167012452E-7</v>
      </c>
    </row>
    <row r="724" spans="1:18" ht="11.25" customHeight="1" x14ac:dyDescent="0.25">
      <c r="A724" s="62" t="s">
        <v>517</v>
      </c>
      <c r="B724" s="62" t="str">
        <f>LEFT(Таблица1[[#This Row],[Номер плавки]],7)</f>
        <v>2001578</v>
      </c>
      <c r="C724" s="62" t="s">
        <v>66</v>
      </c>
      <c r="D724" s="62" t="s">
        <v>82</v>
      </c>
      <c r="E724" s="63">
        <v>534</v>
      </c>
      <c r="F724" s="64">
        <f>(Таблица1[[#This Row],[Предел текучести, Н/мм²]]-SUMIF('Сводный отчет'!$B$7:$B$17,Таблица1[[#This Row],[Профиль / размер]],'Сводный отчет'!$F$7:$F$17))^2</f>
        <v>176.51020408163396</v>
      </c>
      <c r="G724" s="63">
        <v>645</v>
      </c>
      <c r="H724" s="64">
        <f>(Таблица1[[#This Row],[Временное сопротивление, Н/мм²]]-SUMIF('Сводный отчет'!$B$7:$B$17,Таблица1[[#This Row],[Профиль / размер]],'Сводный отчет'!$I$7:$I$17))^2</f>
        <v>8.2099791753433919</v>
      </c>
      <c r="I724" s="65">
        <f>Таблица1[[#This Row],[Временное сопротивление, Н/мм²]]/Таблица1[[#This Row],[Предел текучести, Н/мм²]]</f>
        <v>1.2078651685393258</v>
      </c>
      <c r="J724" s="66">
        <f>(Таблица1[[#This Row],[σв/σт]]-SUMIF('Сводный отчет'!$B$7:$B$17,Таблица1[[#This Row],[Профиль / размер]],'Сводный отчет'!$L$7:$L$17))^2</f>
        <v>5.6240697829985204E-4</v>
      </c>
      <c r="K724" s="63">
        <v>21.6</v>
      </c>
      <c r="L724" s="64">
        <f>(Таблица1[[#This Row],[Относительное удлинение, %]]-SUMIF('Сводный отчет'!$B$7:$B$17,Таблица1[[#This Row],[Профиль / размер]],'Сводный отчет'!$O$7:$O$17))^2</f>
        <v>8.4811703456892555</v>
      </c>
      <c r="M724" s="63">
        <v>10.7</v>
      </c>
      <c r="N72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0.25245497709288112</v>
      </c>
      <c r="O724" s="67">
        <v>11.3</v>
      </c>
      <c r="P72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0.63413594335692258</v>
      </c>
      <c r="Q724" s="69">
        <v>0.09</v>
      </c>
      <c r="R724" s="70">
        <f>(Таблица1[[#This Row],[fr]]-SUMIF('Сводный отчет'!$B$7:$B$17,Таблица1[[#This Row],[Профиль / размер]],'Сводный отчет'!$X$7:$X$17))^2</f>
        <v>5.3797734277384027E-5</v>
      </c>
    </row>
    <row r="725" spans="1:18" ht="11.25" customHeight="1" x14ac:dyDescent="0.25">
      <c r="A725" s="62" t="s">
        <v>517</v>
      </c>
      <c r="B725" s="62" t="str">
        <f>LEFT(Таблица1[[#This Row],[Номер плавки]],7)</f>
        <v>2001578</v>
      </c>
      <c r="C725" s="62" t="s">
        <v>66</v>
      </c>
      <c r="D725" s="62" t="s">
        <v>82</v>
      </c>
      <c r="E725" s="63">
        <v>538</v>
      </c>
      <c r="F725" s="64">
        <f>(Таблица1[[#This Row],[Предел текучести, Н/мм²]]-SUMIF('Сводный отчет'!$B$7:$B$17,Таблица1[[#This Row],[Профиль / размер]],'Сводный отчет'!$F$7:$F$17))^2</f>
        <v>86.224489795919268</v>
      </c>
      <c r="G725" s="63">
        <v>646</v>
      </c>
      <c r="H725" s="64">
        <f>(Таблица1[[#This Row],[Временное сопротивление, Н/мм²]]-SUMIF('Сводный отчет'!$B$7:$B$17,Таблица1[[#This Row],[Профиль / размер]],'Сводный отчет'!$I$7:$I$17))^2</f>
        <v>3.4793669304455075</v>
      </c>
      <c r="I725" s="65">
        <f>Таблица1[[#This Row],[Временное сопротивление, Н/мм²]]/Таблица1[[#This Row],[Предел текучести, Н/мм²]]</f>
        <v>1.2007434944237918</v>
      </c>
      <c r="J725" s="66">
        <f>(Таблица1[[#This Row],[σв/σт]]-SUMIF('Сводный отчет'!$B$7:$B$17,Таблица1[[#This Row],[Профиль / размер]],'Сводный отчет'!$L$7:$L$17))^2</f>
        <v>2.753424894819518E-4</v>
      </c>
      <c r="K725" s="63">
        <v>21.4</v>
      </c>
      <c r="L725" s="64">
        <f>(Таблица1[[#This Row],[Относительное удлинение, %]]-SUMIF('Сводный отчет'!$B$7:$B$17,Таблица1[[#This Row],[Профиль / размер]],'Сводный отчет'!$O$7:$O$17))^2</f>
        <v>7.3562723865055686</v>
      </c>
      <c r="M725" s="63">
        <v>12.1</v>
      </c>
      <c r="N72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3.6193121199500342</v>
      </c>
      <c r="O725" s="67">
        <v>12.4</v>
      </c>
      <c r="P72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3.5960543107038436</v>
      </c>
      <c r="Q725" s="69">
        <v>7.1999999999999995E-2</v>
      </c>
      <c r="R725" s="70">
        <f>(Таблица1[[#This Row],[fr]]-SUMIF('Сводный отчет'!$B$7:$B$17,Таблица1[[#This Row],[Профиль / размер]],'Сводный отчет'!$X$7:$X$17))^2</f>
        <v>1.137487546855483E-4</v>
      </c>
    </row>
    <row r="726" spans="1:18" ht="11.25" customHeight="1" x14ac:dyDescent="0.25">
      <c r="A726" s="62" t="s">
        <v>404</v>
      </c>
      <c r="B726" s="62" t="str">
        <f>LEFT(Таблица1[[#This Row],[Номер плавки]],7)</f>
        <v>2001582</v>
      </c>
      <c r="C726" s="62" t="s">
        <v>66</v>
      </c>
      <c r="D726" s="62" t="s">
        <v>82</v>
      </c>
      <c r="E726" s="63">
        <v>563</v>
      </c>
      <c r="F726" s="64">
        <f>(Таблица1[[#This Row],[Предел текучести, Н/мм²]]-SUMIF('Сводный отчет'!$B$7:$B$17,Таблица1[[#This Row],[Профиль / размер]],'Сводный отчет'!$F$7:$F$17))^2</f>
        <v>246.93877551020256</v>
      </c>
      <c r="G726" s="63">
        <v>667</v>
      </c>
      <c r="H726" s="64">
        <f>(Таблица1[[#This Row],[Временное сопротивление, Н/мм²]]-SUMIF('Сводный отчет'!$B$7:$B$17,Таблица1[[#This Row],[Профиль / размер]],'Сводный отчет'!$I$7:$I$17))^2</f>
        <v>366.13650978758994</v>
      </c>
      <c r="I726" s="65">
        <f>Таблица1[[#This Row],[Временное сопротивление, Н/мм²]]/Таблица1[[#This Row],[Предел текучести, Н/мм²]]</f>
        <v>1.1847246891651866</v>
      </c>
      <c r="J726" s="66">
        <f>(Таблица1[[#This Row],[σв/σт]]-SUMIF('Сводный отчет'!$B$7:$B$17,Таблица1[[#This Row],[Профиль / размер]],'Сводный отчет'!$L$7:$L$17))^2</f>
        <v>3.302133435903548E-7</v>
      </c>
      <c r="K726" s="63">
        <v>20.7</v>
      </c>
      <c r="L726" s="64">
        <f>(Таблица1[[#This Row],[Относительное удлинение, %]]-SUMIF('Сводный отчет'!$B$7:$B$17,Таблица1[[#This Row],[Профиль / размер]],'Сводный отчет'!$O$7:$O$17))^2</f>
        <v>4.0491295293627285</v>
      </c>
      <c r="M726" s="63">
        <v>10.6</v>
      </c>
      <c r="N72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0.16196518117451345</v>
      </c>
      <c r="O726" s="67">
        <v>10.9</v>
      </c>
      <c r="P72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0.15707471886713242</v>
      </c>
      <c r="Q726" s="69">
        <v>9.0999999999999998E-2</v>
      </c>
      <c r="R726" s="70">
        <f>(Таблица1[[#This Row],[fr]]-SUMIF('Сводный отчет'!$B$7:$B$17,Таблица1[[#This Row],[Профиль / размер]],'Сводный отчет'!$X$7:$X$17))^2</f>
        <v>6.9467122032486036E-5</v>
      </c>
    </row>
    <row r="727" spans="1:18" ht="11.25" customHeight="1" x14ac:dyDescent="0.25">
      <c r="A727" s="62" t="s">
        <v>404</v>
      </c>
      <c r="B727" s="62" t="str">
        <f>LEFT(Таблица1[[#This Row],[Номер плавки]],7)</f>
        <v>2001582</v>
      </c>
      <c r="C727" s="62" t="s">
        <v>66</v>
      </c>
      <c r="D727" s="62" t="s">
        <v>82</v>
      </c>
      <c r="E727" s="63">
        <v>565</v>
      </c>
      <c r="F727" s="64">
        <f>(Таблица1[[#This Row],[Предел текучести, Н/мм²]]-SUMIF('Сводный отчет'!$B$7:$B$17,Таблица1[[#This Row],[Профиль / размер]],'Сводный отчет'!$F$7:$F$17))^2</f>
        <v>313.79591836734522</v>
      </c>
      <c r="G727" s="63">
        <v>668</v>
      </c>
      <c r="H727" s="64">
        <f>(Таблица1[[#This Row],[Временное сопротивление, Н/мм²]]-SUMIF('Сводный отчет'!$B$7:$B$17,Таблица1[[#This Row],[Профиль / размер]],'Сводный отчет'!$I$7:$I$17))^2</f>
        <v>405.40589754269206</v>
      </c>
      <c r="I727" s="65">
        <f>Таблица1[[#This Row],[Временное сопротивление, Н/мм²]]/Таблица1[[#This Row],[Предел текучести, Н/мм²]]</f>
        <v>1.1823008849557521</v>
      </c>
      <c r="J727" s="66">
        <f>(Таблица1[[#This Row],[σв/σт]]-SUMIF('Сводный отчет'!$B$7:$B$17,Таблица1[[#This Row],[Профиль / размер]],'Сводный отчет'!$L$7:$L$17))^2</f>
        <v>3.4194011489532252E-6</v>
      </c>
      <c r="K727" s="63">
        <v>21</v>
      </c>
      <c r="L727" s="64">
        <f>(Таблица1[[#This Row],[Относительное удлинение, %]]-SUMIF('Сводный отчет'!$B$7:$B$17,Таблица1[[#This Row],[Профиль / размер]],'Сводный отчет'!$O$7:$O$17))^2</f>
        <v>5.3464764681382366</v>
      </c>
      <c r="M727" s="63">
        <v>8.8000000000000007</v>
      </c>
      <c r="N72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1.9531488546438855</v>
      </c>
      <c r="O727" s="67">
        <v>9.1999999999999993</v>
      </c>
      <c r="P72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1.6995645147855294</v>
      </c>
      <c r="Q727" s="69">
        <v>7.2999999999999995E-2</v>
      </c>
      <c r="R727" s="70">
        <f>(Таблица1[[#This Row],[fr]]-SUMIF('Сводный отчет'!$B$7:$B$17,Таблица1[[#This Row],[Профиль / размер]],'Сводный отчет'!$X$7:$X$17))^2</f>
        <v>9.3418142440650277E-5</v>
      </c>
    </row>
    <row r="728" spans="1:18" ht="11.25" customHeight="1" x14ac:dyDescent="0.25">
      <c r="A728" s="62" t="s">
        <v>518</v>
      </c>
      <c r="B728" s="62" t="str">
        <f>LEFT(Таблица1[[#This Row],[Номер плавки]],7)</f>
        <v>2001581</v>
      </c>
      <c r="C728" s="62" t="s">
        <v>66</v>
      </c>
      <c r="D728" s="62" t="s">
        <v>82</v>
      </c>
      <c r="E728" s="63">
        <v>537</v>
      </c>
      <c r="F728" s="64">
        <f>(Таблица1[[#This Row],[Предел текучести, Н/мм²]]-SUMIF('Сводный отчет'!$B$7:$B$17,Таблица1[[#This Row],[Профиль / размер]],'Сводный отчет'!$F$7:$F$17))^2</f>
        <v>105.79591836734794</v>
      </c>
      <c r="G728" s="63">
        <v>645</v>
      </c>
      <c r="H728" s="64">
        <f>(Таблица1[[#This Row],[Временное сопротивление, Н/мм²]]-SUMIF('Сводный отчет'!$B$7:$B$17,Таблица1[[#This Row],[Профиль / размер]],'Сводный отчет'!$I$7:$I$17))^2</f>
        <v>8.2099791753433919</v>
      </c>
      <c r="I728" s="65">
        <f>Таблица1[[#This Row],[Временное сопротивление, Н/мм²]]/Таблица1[[#This Row],[Предел текучести, Н/мм²]]</f>
        <v>1.2011173184357542</v>
      </c>
      <c r="J728" s="66">
        <f>(Таблица1[[#This Row],[σв/σт]]-SUMIF('Сводный отчет'!$B$7:$B$17,Таблица1[[#This Row],[Профиль / размер]],'Сводный отчет'!$L$7:$L$17))^2</f>
        <v>2.8788829187184996E-4</v>
      </c>
      <c r="K728" s="63">
        <v>22.1</v>
      </c>
      <c r="L728" s="64">
        <f>(Таблица1[[#This Row],[Относительное удлинение, %]]-SUMIF('Сводный отчет'!$B$7:$B$17,Таблица1[[#This Row],[Профиль / размер]],'Сводный отчет'!$O$7:$O$17))^2</f>
        <v>11.643415243648432</v>
      </c>
      <c r="M728" s="63">
        <v>12.1</v>
      </c>
      <c r="N72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3.6193121199500342</v>
      </c>
      <c r="O728" s="67">
        <v>12.4</v>
      </c>
      <c r="P72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3.5960543107038436</v>
      </c>
      <c r="Q728" s="69">
        <v>7.2999999999999995E-2</v>
      </c>
      <c r="R728" s="70">
        <f>(Таблица1[[#This Row],[fr]]-SUMIF('Сводный отчет'!$B$7:$B$17,Таблица1[[#This Row],[Профиль / размер]],'Сводный отчет'!$X$7:$X$17))^2</f>
        <v>9.3418142440650277E-5</v>
      </c>
    </row>
    <row r="729" spans="1:18" ht="11.25" customHeight="1" x14ac:dyDescent="0.25">
      <c r="A729" s="62" t="s">
        <v>518</v>
      </c>
      <c r="B729" s="62" t="str">
        <f>LEFT(Таблица1[[#This Row],[Номер плавки]],7)</f>
        <v>2001581</v>
      </c>
      <c r="C729" s="62" t="s">
        <v>66</v>
      </c>
      <c r="D729" s="62" t="s">
        <v>82</v>
      </c>
      <c r="E729" s="63">
        <v>531</v>
      </c>
      <c r="F729" s="64">
        <f>(Таблица1[[#This Row],[Предел текучести, Н/мм²]]-SUMIF('Сводный отчет'!$B$7:$B$17,Таблица1[[#This Row],[Профиль / размер]],'Сводный отчет'!$F$7:$F$17))^2</f>
        <v>265.22448979591996</v>
      </c>
      <c r="G729" s="63">
        <v>644</v>
      </c>
      <c r="H729" s="64">
        <f>(Таблица1[[#This Row],[Временное сопротивление, Н/мм²]]-SUMIF('Сводный отчет'!$B$7:$B$17,Таблица1[[#This Row],[Профиль / размер]],'Сводный отчет'!$I$7:$I$17))^2</f>
        <v>14.940591420241276</v>
      </c>
      <c r="I729" s="65">
        <f>Таблица1[[#This Row],[Временное сопротивление, Н/мм²]]/Таблица1[[#This Row],[Предел текучести, Н/мм²]]</f>
        <v>1.2128060263653484</v>
      </c>
      <c r="J729" s="66">
        <f>(Таблица1[[#This Row],[σв/σт]]-SUMIF('Сводный отчет'!$B$7:$B$17,Таблица1[[#This Row],[Профиль / размер]],'Сводный отчет'!$L$7:$L$17))^2</f>
        <v>8.2116513970262729E-4</v>
      </c>
      <c r="K729" s="63">
        <v>20.9</v>
      </c>
      <c r="L729" s="64">
        <f>(Таблица1[[#This Row],[Относительное удлинение, %]]-SUMIF('Сводный отчет'!$B$7:$B$17,Таблица1[[#This Row],[Профиль / размер]],'Сводный отчет'!$O$7:$O$17))^2</f>
        <v>4.8940274885463948</v>
      </c>
      <c r="M729" s="63">
        <v>10.4</v>
      </c>
      <c r="N72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4.0985589337777628E-2</v>
      </c>
      <c r="O729" s="67">
        <v>10.7</v>
      </c>
      <c r="P72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3.8544106622237208E-2</v>
      </c>
      <c r="Q729" s="69">
        <v>8.5999999999999993E-2</v>
      </c>
      <c r="R729" s="70">
        <f>(Таблица1[[#This Row],[fr]]-SUMIF('Сводный отчет'!$B$7:$B$17,Таблица1[[#This Row],[Профиль / размер]],'Сводный отчет'!$X$7:$X$17))^2</f>
        <v>1.1120183256976056E-5</v>
      </c>
    </row>
    <row r="730" spans="1:18" ht="11.25" customHeight="1" x14ac:dyDescent="0.25">
      <c r="A730" s="62" t="s">
        <v>413</v>
      </c>
      <c r="B730" s="62" t="str">
        <f>LEFT(Таблица1[[#This Row],[Номер плавки]],7)</f>
        <v>2001575</v>
      </c>
      <c r="C730" s="62" t="s">
        <v>66</v>
      </c>
      <c r="D730" s="62" t="s">
        <v>90</v>
      </c>
      <c r="E730" s="63">
        <v>539</v>
      </c>
      <c r="F730" s="64">
        <f>(Таблица1[[#This Row],[Предел текучести, Н/мм²]]-SUMIF('Сводный отчет'!$B$7:$B$17,Таблица1[[#This Row],[Профиль / размер]],'Сводный отчет'!$F$7:$F$17))^2</f>
        <v>7.646653000948052</v>
      </c>
      <c r="G730" s="63">
        <v>656</v>
      </c>
      <c r="H730" s="64">
        <f>(Таблица1[[#This Row],[Временное сопротивление, Н/мм²]]-SUMIF('Сводный отчет'!$B$7:$B$17,Таблица1[[#This Row],[Профиль / размер]],'Сводный отчет'!$I$7:$I$17))^2</f>
        <v>43.324825321255048</v>
      </c>
      <c r="I730" s="65">
        <f>Таблица1[[#This Row],[Временное сопротивление, Н/мм²]]/Таблица1[[#This Row],[Предел текучести, Н/мм²]]</f>
        <v>1.2170686456400741</v>
      </c>
      <c r="J730" s="66">
        <f>(Таблица1[[#This Row],[σв/σт]]-SUMIF('Сводный отчет'!$B$7:$B$17,Таблица1[[#This Row],[Профиль / размер]],'Сводный отчет'!$L$7:$L$17))^2</f>
        <v>3.5515790785158453E-5</v>
      </c>
      <c r="K730" s="63">
        <v>18.600000000000001</v>
      </c>
      <c r="L730" s="64">
        <f>(Таблица1[[#This Row],[Относительное удлинение, %]]-SUMIF('Сводный отчет'!$B$7:$B$17,Таблица1[[#This Row],[Профиль / размер]],'Сводный отчет'!$O$7:$O$17))^2</f>
        <v>1.3775926293705252E-6</v>
      </c>
      <c r="M730" s="63">
        <v>9.6999999999999993</v>
      </c>
      <c r="N73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0.47661845092463467</v>
      </c>
      <c r="O730" s="67">
        <v>10</v>
      </c>
      <c r="P73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0.48606427296171978</v>
      </c>
      <c r="Q730" s="69">
        <v>7.0000000000000007E-2</v>
      </c>
      <c r="R730" s="70">
        <f>(Таблица1[[#This Row],[fr]]-SUMIF('Сводный отчет'!$B$7:$B$17,Таблица1[[#This Row],[Профиль / размер]],'Сводный отчет'!$X$7:$X$17))^2</f>
        <v>1.81426987590646E-4</v>
      </c>
    </row>
    <row r="731" spans="1:18" ht="11.25" customHeight="1" x14ac:dyDescent="0.25">
      <c r="A731" s="62" t="s">
        <v>413</v>
      </c>
      <c r="B731" s="62" t="str">
        <f>LEFT(Таблица1[[#This Row],[Номер плавки]],7)</f>
        <v>2001575</v>
      </c>
      <c r="C731" s="62" t="s">
        <v>66</v>
      </c>
      <c r="D731" s="62" t="s">
        <v>90</v>
      </c>
      <c r="E731" s="63">
        <v>542</v>
      </c>
      <c r="F731" s="64">
        <f>(Таблица1[[#This Row],[Предел текучести, Н/мм²]]-SUMIF('Сводный отчет'!$B$7:$B$17,Таблица1[[#This Row],[Профиль / размер]],'Сводный отчет'!$F$7:$F$17))^2</f>
        <v>33.238202296722989</v>
      </c>
      <c r="G731" s="63">
        <v>657</v>
      </c>
      <c r="H731" s="64">
        <f>(Таблица1[[#This Row],[Временное сопротивление, Н/мм²]]-SUMIF('Сводный отчет'!$B$7:$B$17,Таблица1[[#This Row],[Профиль / размер]],'Сводный отчет'!$I$7:$I$17))^2</f>
        <v>57.489144570081407</v>
      </c>
      <c r="I731" s="65">
        <f>Таблица1[[#This Row],[Временное сопротивление, Н/мм²]]/Таблица1[[#This Row],[Предел текучести, Н/мм²]]</f>
        <v>1.2121771217712176</v>
      </c>
      <c r="J731" s="66">
        <f>(Таблица1[[#This Row],[σв/σт]]-SUMIF('Сводный отчет'!$B$7:$B$17,Таблица1[[#This Row],[Профиль / размер]],'Сводный отчет'!$L$7:$L$17))^2</f>
        <v>1.1405999935756089E-6</v>
      </c>
      <c r="K731" s="63">
        <v>18.8</v>
      </c>
      <c r="L731" s="64">
        <f>(Таблица1[[#This Row],[Относительное удлинение, %]]-SUMIF('Сводный отчет'!$B$7:$B$17,Таблица1[[#This Row],[Профиль / размер]],'Сводный отчет'!$O$7:$O$17))^2</f>
        <v>3.9531894024546793E-2</v>
      </c>
      <c r="M731" s="63">
        <v>9.8000000000000007</v>
      </c>
      <c r="N73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0.34854333355374179</v>
      </c>
      <c r="O731" s="67">
        <v>10.1</v>
      </c>
      <c r="P73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0.3566276532434095</v>
      </c>
      <c r="Q731" s="69">
        <v>6.6000000000000003E-2</v>
      </c>
      <c r="R731" s="70">
        <f>(Таблица1[[#This Row],[fr]]-SUMIF('Сводный отчет'!$B$7:$B$17,Таблица1[[#This Row],[Профиль / размер]],'Сводный отчет'!$X$7:$X$17))^2</f>
        <v>3.051828561352472E-4</v>
      </c>
    </row>
    <row r="732" spans="1:18" ht="11.25" customHeight="1" x14ac:dyDescent="0.25">
      <c r="A732" s="62" t="s">
        <v>519</v>
      </c>
      <c r="B732" s="62" t="str">
        <f>LEFT(Таблица1[[#This Row],[Номер плавки]],7)</f>
        <v>2062154</v>
      </c>
      <c r="C732" s="62" t="s">
        <v>8</v>
      </c>
      <c r="D732" s="62" t="s">
        <v>9</v>
      </c>
      <c r="E732" s="63">
        <v>566</v>
      </c>
      <c r="F732" s="64">
        <f>(Таблица1[[#This Row],[Предел текучести, Н/мм²]]-SUMIF('Сводный отчет'!$B$7:$B$17,Таблица1[[#This Row],[Профиль / размер]],'Сводный отчет'!$F$7:$F$17))^2</f>
        <v>78.64008543965744</v>
      </c>
      <c r="G732" s="63">
        <v>665</v>
      </c>
      <c r="H732" s="64">
        <f>(Таблица1[[#This Row],[Временное сопротивление, Н/мм²]]-SUMIF('Сводный отчет'!$B$7:$B$17,Таблица1[[#This Row],[Профиль / размер]],'Сводный отчет'!$I$7:$I$17))^2</f>
        <v>197.14632530358753</v>
      </c>
      <c r="I732" s="65">
        <f>Таблица1[[#This Row],[Временное сопротивление, Н/мм²]]/Таблица1[[#This Row],[Предел текучести, Н/мм²]]</f>
        <v>1.1749116607773851</v>
      </c>
      <c r="J732" s="66">
        <f>(Таблица1[[#This Row],[σв/σт]]-SUMIF('Сводный отчет'!$B$7:$B$17,Таблица1[[#This Row],[Профиль / размер]],'Сводный отчет'!$L$7:$L$17))^2</f>
        <v>3.9945357014767397E-5</v>
      </c>
      <c r="K732" s="63">
        <v>22</v>
      </c>
      <c r="L732" s="64">
        <f>(Таблица1[[#This Row],[Относительное удлинение, %]]-SUMIF('Сводный отчет'!$B$7:$B$17,Таблица1[[#This Row],[Профиль / размер]],'Сводный отчет'!$O$7:$O$17))^2</f>
        <v>1.1799789147756483</v>
      </c>
      <c r="M732" s="63">
        <v>8.9</v>
      </c>
      <c r="N73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0.41153435386261</v>
      </c>
      <c r="O732" s="67">
        <v>9.1999999999999993</v>
      </c>
      <c r="P73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0.30643303710735997</v>
      </c>
      <c r="Q732" s="69">
        <v>7.9000000000000001E-2</v>
      </c>
      <c r="R732" s="70">
        <f>(Таблица1[[#This Row],[fr]]-SUMIF('Сводный отчет'!$B$7:$B$17,Таблица1[[#This Row],[Профиль / размер]],'Сводный отчет'!$X$7:$X$17))^2</f>
        <v>1.1300591353188985E-5</v>
      </c>
    </row>
    <row r="733" spans="1:18" ht="11.25" customHeight="1" x14ac:dyDescent="0.25">
      <c r="A733" s="62" t="s">
        <v>520</v>
      </c>
      <c r="B733" s="62" t="str">
        <f>LEFT(Таблица1[[#This Row],[Номер плавки]],7)</f>
        <v>2062159</v>
      </c>
      <c r="C733" s="62" t="s">
        <v>8</v>
      </c>
      <c r="D733" s="62" t="s">
        <v>9</v>
      </c>
      <c r="E733" s="63">
        <v>540</v>
      </c>
      <c r="F733" s="64">
        <f>(Таблица1[[#This Row],[Предел текучести, Н/мм²]]-SUMIF('Сводный отчет'!$B$7:$B$17,Таблица1[[#This Row],[Профиль / размер]],'Сводный отчет'!$F$7:$F$17))^2</f>
        <v>293.5080099679617</v>
      </c>
      <c r="G733" s="63">
        <v>634</v>
      </c>
      <c r="H733" s="64">
        <f>(Таблица1[[#This Row],[Временное сопротивление, Н/мм²]]-SUMIF('Сводный отчет'!$B$7:$B$17,Таблица1[[#This Row],[Профиль / размер]],'Сводный отчет'!$I$7:$I$17))^2</f>
        <v>287.61173410861932</v>
      </c>
      <c r="I733" s="65">
        <f>Таблица1[[#This Row],[Временное сопротивление, Н/мм²]]/Таблица1[[#This Row],[Предел текучести, Н/мм²]]</f>
        <v>1.174074074074074</v>
      </c>
      <c r="J733" s="66">
        <f>(Таблица1[[#This Row],[σв/σт]]-SUMIF('Сводный отчет'!$B$7:$B$17,Таблица1[[#This Row],[Профиль / размер]],'Сводный отчет'!$L$7:$L$17))^2</f>
        <v>3.0059420685920556E-5</v>
      </c>
      <c r="K733" s="63">
        <v>23.6</v>
      </c>
      <c r="L733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733" s="63">
        <v>6.7</v>
      </c>
      <c r="N73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2.4288928444285611</v>
      </c>
      <c r="O733" s="67">
        <v>7</v>
      </c>
      <c r="P73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2.7107516953882711</v>
      </c>
      <c r="Q733" s="69">
        <v>8.1000000000000003E-2</v>
      </c>
      <c r="R733" s="70">
        <f>(Таблица1[[#This Row],[fr]]-SUMIF('Сводный отчет'!$B$7:$B$17,Таблица1[[#This Row],[Профиль / размер]],'Сводный отчет'!$X$7:$X$17))^2</f>
        <v>1.8540504726865241E-6</v>
      </c>
    </row>
    <row r="734" spans="1:18" ht="11.25" customHeight="1" x14ac:dyDescent="0.25">
      <c r="A734" s="62" t="s">
        <v>521</v>
      </c>
      <c r="B734" s="62" t="str">
        <f>LEFT(Таблица1[[#This Row],[Номер плавки]],7)</f>
        <v>2062159</v>
      </c>
      <c r="C734" s="62" t="s">
        <v>8</v>
      </c>
      <c r="D734" s="62" t="s">
        <v>9</v>
      </c>
      <c r="E734" s="63">
        <v>566</v>
      </c>
      <c r="F734" s="64">
        <f>(Таблица1[[#This Row],[Предел текучести, Н/мм²]]-SUMIF('Сводный отчет'!$B$7:$B$17,Таблица1[[#This Row],[Профиль / размер]],'Сводный отчет'!$F$7:$F$17))^2</f>
        <v>78.64008543965744</v>
      </c>
      <c r="G734" s="63">
        <v>658</v>
      </c>
      <c r="H734" s="64">
        <f>(Таблица1[[#This Row],[Временное сопротивление, Н/мм²]]-SUMIF('Сводный отчет'!$B$7:$B$17,Таблица1[[#This Row],[Профиль / размер]],'Сводный отчет'!$I$7:$I$17))^2</f>
        <v>49.573998259562444</v>
      </c>
      <c r="I734" s="65">
        <f>Таблица1[[#This Row],[Временное сопротивление, Н/мм²]]/Таблица1[[#This Row],[Предел текучести, Н/мм²]]</f>
        <v>1.1625441696113075</v>
      </c>
      <c r="J734" s="66">
        <f>(Таблица1[[#This Row],[σв/σт]]-SUMIF('Сводный отчет'!$B$7:$B$17,Таблица1[[#This Row],[Профиль / размер]],'Сводный отчет'!$L$7:$L$17))^2</f>
        <v>3.6569319998113295E-5</v>
      </c>
      <c r="K734" s="63">
        <v>21.4</v>
      </c>
      <c r="L734" s="64">
        <f>(Таблица1[[#This Row],[Относительное удлинение, %]]-SUMIF('Сводный отчет'!$B$7:$B$17,Таблица1[[#This Row],[Профиль / размер]],'Сводный отчет'!$O$7:$O$17))^2</f>
        <v>2.8435009273542415</v>
      </c>
      <c r="M734" s="63">
        <v>6.2</v>
      </c>
      <c r="N73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4.2373834104662773</v>
      </c>
      <c r="O734" s="67">
        <v>7.5</v>
      </c>
      <c r="P73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734" s="69">
        <v>8.8999999999999996E-2</v>
      </c>
      <c r="R734" s="70">
        <f>(Таблица1[[#This Row],[fr]]-SUMIF('Сводный отчет'!$B$7:$B$17,Таблица1[[#This Row],[Профиль / размер]],'Сводный отчет'!$X$7:$X$17))^2</f>
        <v>4.4067886950676638E-5</v>
      </c>
    </row>
    <row r="735" spans="1:18" ht="11.25" customHeight="1" x14ac:dyDescent="0.25">
      <c r="A735" s="62" t="s">
        <v>522</v>
      </c>
      <c r="B735" s="62" t="str">
        <f>LEFT(Таблица1[[#This Row],[Номер плавки]],7)</f>
        <v>2062159</v>
      </c>
      <c r="C735" s="62" t="s">
        <v>8</v>
      </c>
      <c r="D735" s="62" t="s">
        <v>9</v>
      </c>
      <c r="E735" s="63">
        <v>568</v>
      </c>
      <c r="F735" s="64">
        <f>(Таблица1[[#This Row],[Предел текучести, Н/мм²]]-SUMIF('Сводный отчет'!$B$7:$B$17,Таблица1[[#This Row],[Профиль / размер]],'Сводный отчет'!$F$7:$F$17))^2</f>
        <v>118.11178355286481</v>
      </c>
      <c r="G735" s="63">
        <v>658</v>
      </c>
      <c r="H735" s="64">
        <f>(Таблица1[[#This Row],[Временное сопротивление, Н/мм²]]-SUMIF('Сводный отчет'!$B$7:$B$17,Таблица1[[#This Row],[Профиль / размер]],'Сводный отчет'!$I$7:$I$17))^2</f>
        <v>49.573998259562444</v>
      </c>
      <c r="I735" s="65">
        <f>Таблица1[[#This Row],[Временное сопротивление, Н/мм²]]/Таблица1[[#This Row],[Предел текучести, Н/мм²]]</f>
        <v>1.158450704225352</v>
      </c>
      <c r="J735" s="66">
        <f>(Таблица1[[#This Row],[σв/σт]]-SUMIF('Сводный отчет'!$B$7:$B$17,Таблица1[[#This Row],[Профиль / размер]],'Сводный отчет'!$L$7:$L$17))^2</f>
        <v>1.028342551608818E-4</v>
      </c>
      <c r="K735" s="63">
        <v>21.6</v>
      </c>
      <c r="L735" s="64">
        <f>(Таблица1[[#This Row],[Относительное удлинение, %]]-SUMIF('Сводный отчет'!$B$7:$B$17,Таблица1[[#This Row],[Профиль / размер]],'Сводный отчет'!$O$7:$O$17))^2</f>
        <v>2.2089935898280362</v>
      </c>
      <c r="M735" s="63">
        <v>9.3000000000000007</v>
      </c>
      <c r="N73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1.0847419010324379</v>
      </c>
      <c r="O735" s="67">
        <v>9.6</v>
      </c>
      <c r="P73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0.90928419014719453</v>
      </c>
      <c r="Q735" s="69">
        <v>8.6999999999999994E-2</v>
      </c>
      <c r="R735" s="70">
        <f>(Таблица1[[#This Row],[fr]]-SUMIF('Сводный отчет'!$B$7:$B$17,Таблица1[[#This Row],[Профиль / размер]],'Сводный отчет'!$X$7:$X$17))^2</f>
        <v>2.1514427831179098E-5</v>
      </c>
    </row>
    <row r="736" spans="1:18" ht="11.25" customHeight="1" x14ac:dyDescent="0.25">
      <c r="A736" s="62" t="s">
        <v>523</v>
      </c>
      <c r="B736" s="62" t="str">
        <f>LEFT(Таблица1[[#This Row],[Номер плавки]],7)</f>
        <v>2062161</v>
      </c>
      <c r="C736" s="62" t="s">
        <v>8</v>
      </c>
      <c r="D736" s="62" t="s">
        <v>9</v>
      </c>
      <c r="E736" s="63">
        <v>550</v>
      </c>
      <c r="F736" s="64">
        <f>(Таблица1[[#This Row],[Предел текучести, Н/мм²]]-SUMIF('Сводный отчет'!$B$7:$B$17,Таблица1[[#This Row],[Профиль / размер]],'Сводный отчет'!$F$7:$F$17))^2</f>
        <v>50.866500533998504</v>
      </c>
      <c r="G736" s="63">
        <v>643</v>
      </c>
      <c r="H736" s="64">
        <f>(Таблица1[[#This Row],[Временное сопротивление, Н/мм²]]-SUMIF('Сводный отчет'!$B$7:$B$17,Таблица1[[#This Row],[Профиль / размер]],'Сводный отчет'!$I$7:$I$17))^2</f>
        <v>63.347583165222972</v>
      </c>
      <c r="I736" s="65">
        <f>Таблица1[[#This Row],[Временное сопротивление, Н/мм²]]/Таблица1[[#This Row],[Предел текучести, Н/мм²]]</f>
        <v>1.1690909090909092</v>
      </c>
      <c r="J736" s="66">
        <f>(Таблица1[[#This Row],[σв/σт]]-SUMIF('Сводный отчет'!$B$7:$B$17,Таблица1[[#This Row],[Профиль / размер]],'Сводный отчет'!$L$7:$L$17))^2</f>
        <v>2.4948251830103409E-7</v>
      </c>
      <c r="K736" s="63">
        <v>23</v>
      </c>
      <c r="L736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736" s="63">
        <v>9.6</v>
      </c>
      <c r="N73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1.7996475614098058</v>
      </c>
      <c r="O736" s="67">
        <v>9.9</v>
      </c>
      <c r="P73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1.5714225549270719</v>
      </c>
      <c r="Q736" s="69">
        <v>7.2999999999999995E-2</v>
      </c>
      <c r="R736" s="70">
        <f>(Таблица1[[#This Row],[fr]]-SUMIF('Сводный отчет'!$B$7:$B$17,Таблица1[[#This Row],[Профиль / размер]],'Сводный отчет'!$X$7:$X$17))^2</f>
        <v>8.7640213994696456E-5</v>
      </c>
    </row>
    <row r="737" spans="1:18" ht="11.25" customHeight="1" x14ac:dyDescent="0.25">
      <c r="A737" s="62" t="s">
        <v>524</v>
      </c>
      <c r="B737" s="62" t="str">
        <f>LEFT(Таблица1[[#This Row],[Номер плавки]],7)</f>
        <v>2062161</v>
      </c>
      <c r="C737" s="62" t="s">
        <v>8</v>
      </c>
      <c r="D737" s="62" t="s">
        <v>9</v>
      </c>
      <c r="E737" s="63">
        <v>575</v>
      </c>
      <c r="F737" s="64">
        <f>(Таблица1[[#This Row],[Предел текучести, Н/мм²]]-SUMIF('Сводный отчет'!$B$7:$B$17,Таблица1[[#This Row],[Профиль / размер]],'Сводный отчет'!$F$7:$F$17))^2</f>
        <v>319.26272694909062</v>
      </c>
      <c r="G737" s="63">
        <v>665</v>
      </c>
      <c r="H737" s="64">
        <f>(Таблица1[[#This Row],[Временное сопротивление, Н/мм²]]-SUMIF('Сводный отчет'!$B$7:$B$17,Таблица1[[#This Row],[Профиль / размер]],'Сводный отчет'!$I$7:$I$17))^2</f>
        <v>197.14632530358753</v>
      </c>
      <c r="I737" s="65">
        <f>Таблица1[[#This Row],[Временное сопротивление, Н/мм²]]/Таблица1[[#This Row],[Предел текучести, Н/мм²]]</f>
        <v>1.1565217391304348</v>
      </c>
      <c r="J737" s="66">
        <f>(Таблица1[[#This Row],[σв/σт]]-SUMIF('Сводный отчет'!$B$7:$B$17,Таблица1[[#This Row],[Профиль / размер]],'Сводный отчет'!$L$7:$L$17))^2</f>
        <v>1.4567736142267497E-4</v>
      </c>
      <c r="K737" s="63">
        <v>23.4</v>
      </c>
      <c r="L737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737" s="63">
        <v>8.1999999999999993</v>
      </c>
      <c r="N73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737" s="67">
        <v>8.5</v>
      </c>
      <c r="P73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737" s="69">
        <v>0.1</v>
      </c>
      <c r="R737" s="70">
        <f>(Таблица1[[#This Row],[fr]]-SUMIF('Сводный отчет'!$B$7:$B$17,Таблица1[[#This Row],[Профиль / размер]],'Сводный отчет'!$X$7:$X$17))^2</f>
        <v>3.1111191210791338E-4</v>
      </c>
    </row>
    <row r="738" spans="1:18" ht="11.25" customHeight="1" x14ac:dyDescent="0.25">
      <c r="A738" s="62" t="s">
        <v>525</v>
      </c>
      <c r="B738" s="62" t="str">
        <f>LEFT(Таблица1[[#This Row],[Номер плавки]],7)</f>
        <v>2062161</v>
      </c>
      <c r="C738" s="62" t="s">
        <v>8</v>
      </c>
      <c r="D738" s="62" t="s">
        <v>9</v>
      </c>
      <c r="E738" s="63">
        <v>559</v>
      </c>
      <c r="F738" s="64">
        <f>(Таблица1[[#This Row],[Предел текучести, Н/мм²]]-SUMIF('Сводный отчет'!$B$7:$B$17,Таблица1[[#This Row],[Профиль / размер]],'Сводный отчет'!$F$7:$F$17))^2</f>
        <v>3.489142043431658</v>
      </c>
      <c r="G738" s="63">
        <v>655</v>
      </c>
      <c r="H738" s="64">
        <f>(Таблица1[[#This Row],[Временное сопротивление, Н/мм²]]-SUMIF('Сводный отчет'!$B$7:$B$17,Таблица1[[#This Row],[Профиль / размер]],'Сводный отчет'!$I$7:$I$17))^2</f>
        <v>16.328715240694553</v>
      </c>
      <c r="I738" s="65">
        <f>Таблица1[[#This Row],[Временное сопротивление, Н/мм²]]/Таблица1[[#This Row],[Предел текучести, Н/мм²]]</f>
        <v>1.1717352415026834</v>
      </c>
      <c r="J738" s="66">
        <f>(Таблица1[[#This Row],[σв/σт]]-SUMIF('Сводный отчет'!$B$7:$B$17,Таблица1[[#This Row],[Профиль / размер]],'Сводный отчет'!$L$7:$L$17))^2</f>
        <v>9.8835706290716503E-6</v>
      </c>
      <c r="K738" s="63">
        <v>23.2</v>
      </c>
      <c r="L738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738" s="63">
        <v>8.4</v>
      </c>
      <c r="N73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738" s="67">
        <v>8.6999999999999993</v>
      </c>
      <c r="P73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738" s="69">
        <v>9.9000000000000005E-2</v>
      </c>
      <c r="R738" s="70">
        <f>(Таблица1[[#This Row],[fr]]-SUMIF('Сводный отчет'!$B$7:$B$17,Таблица1[[#This Row],[Профиль / размер]],'Сводный отчет'!$X$7:$X$17))^2</f>
        <v>2.7683518254816453E-4</v>
      </c>
    </row>
    <row r="739" spans="1:18" ht="11.25" customHeight="1" x14ac:dyDescent="0.25">
      <c r="A739" s="62" t="s">
        <v>526</v>
      </c>
      <c r="B739" s="62" t="str">
        <f>LEFT(Таблица1[[#This Row],[Номер плавки]],7)</f>
        <v>2050554</v>
      </c>
      <c r="C739" s="62" t="s">
        <v>8</v>
      </c>
      <c r="D739" s="62" t="s">
        <v>9</v>
      </c>
      <c r="E739" s="63">
        <v>558</v>
      </c>
      <c r="F739" s="64">
        <f>(Таблица1[[#This Row],[Предел текучести, Н/мм²]]-SUMIF('Сводный отчет'!$B$7:$B$17,Таблица1[[#This Row],[Профиль / размер]],'Сводный отчет'!$F$7:$F$17))^2</f>
        <v>0.75329298682797452</v>
      </c>
      <c r="G739" s="63">
        <v>650</v>
      </c>
      <c r="H739" s="64">
        <f>(Таблица1[[#This Row],[Временное сопротивление, Н/мм²]]-SUMIF('Сводный отчет'!$B$7:$B$17,Таблица1[[#This Row],[Профиль / размер]],'Сводный отчет'!$I$7:$I$17))^2</f>
        <v>0.91991020924806155</v>
      </c>
      <c r="I739" s="65">
        <f>Таблица1[[#This Row],[Временное сопротивление, Н/мм²]]/Таблица1[[#This Row],[Предел текучести, Н/мм²]]</f>
        <v>1.1648745519713262</v>
      </c>
      <c r="J739" s="66">
        <f>(Таблица1[[#This Row],[σв/σт]]-SUMIF('Сводный отчет'!$B$7:$B$17,Таблица1[[#This Row],[Профиль / размер]],'Сводный отчет'!$L$7:$L$17))^2</f>
        <v>1.3815158794381775E-5</v>
      </c>
      <c r="K739" s="63">
        <v>22.6</v>
      </c>
      <c r="L739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739" s="63">
        <v>8.4</v>
      </c>
      <c r="N73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739" s="67">
        <v>8.6999999999999993</v>
      </c>
      <c r="P73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739" s="69">
        <v>7.1999999999999995E-2</v>
      </c>
      <c r="R739" s="70">
        <f>(Таблица1[[#This Row],[fr]]-SUMIF('Сводный отчет'!$B$7:$B$17,Таблица1[[#This Row],[Профиль / размер]],'Сводный отчет'!$X$7:$X$17))^2</f>
        <v>1.073634844349477E-4</v>
      </c>
    </row>
    <row r="740" spans="1:18" ht="11.25" customHeight="1" x14ac:dyDescent="0.25">
      <c r="A740" s="62" t="s">
        <v>527</v>
      </c>
      <c r="B740" s="62" t="str">
        <f>LEFT(Таблица1[[#This Row],[Номер плавки]],7)</f>
        <v>2050554</v>
      </c>
      <c r="C740" s="62" t="s">
        <v>8</v>
      </c>
      <c r="D740" s="62" t="s">
        <v>9</v>
      </c>
      <c r="E740" s="63">
        <v>565</v>
      </c>
      <c r="F740" s="64">
        <f>(Таблица1[[#This Row],[Предел текучести, Н/мм²]]-SUMIF('Сводный отчет'!$B$7:$B$17,Таблица1[[#This Row],[Профиль / размер]],'Сводный отчет'!$F$7:$F$17))^2</f>
        <v>61.904236383053757</v>
      </c>
      <c r="G740" s="63">
        <v>657</v>
      </c>
      <c r="H740" s="64">
        <f>(Таблица1[[#This Row],[Временное сопротивление, Н/мм²]]-SUMIF('Сводный отчет'!$B$7:$B$17,Таблица1[[#This Row],[Профиль / размер]],'Сводный отчет'!$I$7:$I$17))^2</f>
        <v>36.492237253273146</v>
      </c>
      <c r="I740" s="65">
        <f>Таблица1[[#This Row],[Временное сопротивление, Н/мм²]]/Таблица1[[#This Row],[Предел текучести, Н/мм²]]</f>
        <v>1.1628318584070796</v>
      </c>
      <c r="J740" s="66">
        <f>(Таблица1[[#This Row],[σв/σт]]-SUMIF('Сводный отчет'!$B$7:$B$17,Таблица1[[#This Row],[Профиль / размер]],'Сводный отчет'!$L$7:$L$17))^2</f>
        <v>3.3172628541245256E-5</v>
      </c>
      <c r="K740" s="63">
        <v>22.2</v>
      </c>
      <c r="L740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740" s="63">
        <v>8.4</v>
      </c>
      <c r="N74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740" s="67">
        <v>8.6999999999999993</v>
      </c>
      <c r="P74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740" s="69">
        <v>9.6000000000000002E-2</v>
      </c>
      <c r="R740" s="70">
        <f>(Таблица1[[#This Row],[fr]]-SUMIF('Сводный отчет'!$B$7:$B$17,Таблица1[[#This Row],[Профиль / размер]],'Сводный отчет'!$X$7:$X$17))^2</f>
        <v>1.8600499386891816E-4</v>
      </c>
    </row>
    <row r="741" spans="1:18" ht="11.25" customHeight="1" x14ac:dyDescent="0.25">
      <c r="A741" s="62" t="s">
        <v>528</v>
      </c>
      <c r="B741" s="62" t="str">
        <f>LEFT(Таблица1[[#This Row],[Номер плавки]],7)</f>
        <v>2050555</v>
      </c>
      <c r="C741" s="62" t="s">
        <v>8</v>
      </c>
      <c r="D741" s="62" t="s">
        <v>9</v>
      </c>
      <c r="E741" s="63">
        <v>578</v>
      </c>
      <c r="F741" s="64">
        <f>(Таблица1[[#This Row],[Предел текучести, Н/мм²]]-SUMIF('Сводный отчет'!$B$7:$B$17,Таблица1[[#This Row],[Профиль / размер]],'Сводный отчет'!$F$7:$F$17))^2</f>
        <v>435.47027411890167</v>
      </c>
      <c r="G741" s="63">
        <v>669</v>
      </c>
      <c r="H741" s="64">
        <f>(Таблица1[[#This Row],[Временное сопротивление, Н/мм²]]-SUMIF('Сводный отчет'!$B$7:$B$17,Таблица1[[#This Row],[Профиль / размер]],'Сводный отчет'!$I$7:$I$17))^2</f>
        <v>325.47336932874475</v>
      </c>
      <c r="I741" s="65">
        <f>Таблица1[[#This Row],[Временное сопротивление, Н/мм²]]/Таблица1[[#This Row],[Предел текучести, Н/мм²]]</f>
        <v>1.1574394463667821</v>
      </c>
      <c r="J741" s="66">
        <f>(Таблица1[[#This Row],[σв/σт]]-SUMIF('Сводный отчет'!$B$7:$B$17,Таблица1[[#This Row],[Профиль / размер]],'Сводный отчет'!$L$7:$L$17))^2</f>
        <v>1.2436666849004337E-4</v>
      </c>
      <c r="K741" s="63">
        <v>22.4</v>
      </c>
      <c r="L741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741" s="63">
        <v>9.4</v>
      </c>
      <c r="N74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1.3030437878248939</v>
      </c>
      <c r="O741" s="67">
        <v>9.6999999999999993</v>
      </c>
      <c r="P74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1.1099969784071524</v>
      </c>
      <c r="Q741" s="69">
        <v>0.1</v>
      </c>
      <c r="R741" s="70">
        <f>(Таблица1[[#This Row],[fr]]-SUMIF('Сводный отчет'!$B$7:$B$17,Таблица1[[#This Row],[Профиль / размер]],'Сводный отчет'!$X$7:$X$17))^2</f>
        <v>3.1111191210791338E-4</v>
      </c>
    </row>
    <row r="742" spans="1:18" ht="11.25" customHeight="1" x14ac:dyDescent="0.25">
      <c r="A742" s="62" t="s">
        <v>529</v>
      </c>
      <c r="B742" s="62" t="str">
        <f>LEFT(Таблица1[[#This Row],[Номер плавки]],7)</f>
        <v>2050555</v>
      </c>
      <c r="C742" s="62" t="s">
        <v>8</v>
      </c>
      <c r="D742" s="62" t="s">
        <v>9</v>
      </c>
      <c r="E742" s="63">
        <v>560</v>
      </c>
      <c r="F742" s="64">
        <f>(Таблица1[[#This Row],[Предел текучести, Н/мм²]]-SUMIF('Сводный отчет'!$B$7:$B$17,Таблица1[[#This Row],[Профиль / размер]],'Сводный отчет'!$F$7:$F$17))^2</f>
        <v>8.2249911000353411</v>
      </c>
      <c r="G742" s="63">
        <v>652</v>
      </c>
      <c r="H742" s="64">
        <f>(Таблица1[[#This Row],[Временное сопротивление, Н/мм²]]-SUMIF('Сводный отчет'!$B$7:$B$17,Таблица1[[#This Row],[Профиль / размер]],'Сводный отчет'!$I$7:$I$17))^2</f>
        <v>1.0834322218266579</v>
      </c>
      <c r="I742" s="65">
        <f>Таблица1[[#This Row],[Временное сопротивление, Н/мм²]]/Таблица1[[#This Row],[Предел текучести, Н/мм²]]</f>
        <v>1.1642857142857144</v>
      </c>
      <c r="J742" s="66">
        <f>(Таблица1[[#This Row],[σв/σт]]-SUMIF('Сводный отчет'!$B$7:$B$17,Таблица1[[#This Row],[Профиль / размер]],'Сводный отчет'!$L$7:$L$17))^2</f>
        <v>1.8539160605928083E-5</v>
      </c>
      <c r="K742" s="63">
        <v>23.2</v>
      </c>
      <c r="L742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742" s="63">
        <v>9.8000000000000007</v>
      </c>
      <c r="N74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2.3762513349947221</v>
      </c>
      <c r="O742" s="67">
        <v>10.1</v>
      </c>
      <c r="P74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2.1128481314469871</v>
      </c>
      <c r="Q742" s="69">
        <v>0.08</v>
      </c>
      <c r="R742" s="70">
        <f>(Таблица1[[#This Row],[fr]]-SUMIF('Сводный отчет'!$B$7:$B$17,Таблица1[[#This Row],[Профиль / размер]],'Сводный отчет'!$X$7:$X$17))^2</f>
        <v>5.5773209129377523E-6</v>
      </c>
    </row>
    <row r="743" spans="1:18" ht="11.25" customHeight="1" x14ac:dyDescent="0.25">
      <c r="A743" s="62" t="s">
        <v>530</v>
      </c>
      <c r="B743" s="62" t="str">
        <f>LEFT(Таблица1[[#This Row],[Номер плавки]],7)</f>
        <v>2050555</v>
      </c>
      <c r="C743" s="62" t="s">
        <v>8</v>
      </c>
      <c r="D743" s="62" t="s">
        <v>9</v>
      </c>
      <c r="E743" s="63">
        <v>572</v>
      </c>
      <c r="F743" s="64">
        <f>(Таблица1[[#This Row],[Предел текучести, Н/мм²]]-SUMIF('Сводный отчет'!$B$7:$B$17,Таблица1[[#This Row],[Профиль / размер]],'Сводный отчет'!$F$7:$F$17))^2</f>
        <v>221.05517977927954</v>
      </c>
      <c r="G743" s="63">
        <v>666</v>
      </c>
      <c r="H743" s="64">
        <f>(Таблица1[[#This Row],[Временное сопротивление, Н/мм²]]-SUMIF('Сводный отчет'!$B$7:$B$17,Таблица1[[#This Row],[Профиль / размер]],'Сводный отчет'!$I$7:$I$17))^2</f>
        <v>226.22808630987683</v>
      </c>
      <c r="I743" s="65">
        <f>Таблица1[[#This Row],[Временное сопротивление, Н/мм²]]/Таблица1[[#This Row],[Предел текучести, Н/мм²]]</f>
        <v>1.1643356643356644</v>
      </c>
      <c r="J743" s="66">
        <f>(Таблица1[[#This Row],[σв/σт]]-SUMIF('Сводный отчет'!$B$7:$B$17,Таблица1[[#This Row],[Профиль / размер]],'Сводный отчет'!$L$7:$L$17))^2</f>
        <v>1.8111514499036961E-5</v>
      </c>
      <c r="K743" s="63">
        <v>24.2</v>
      </c>
      <c r="L743" s="64">
        <f>(Таблица1[[#This Row],[Относительное удлинение, %]]-SUMIF('Сводный отчет'!$B$7:$B$17,Таблица1[[#This Row],[Профиль / размер]],'Сводный отчет'!$O$7:$O$17))^2</f>
        <v>1.2403982019874893</v>
      </c>
      <c r="M743" s="63">
        <v>10.4</v>
      </c>
      <c r="N74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4.5860626557494619</v>
      </c>
      <c r="O743" s="67">
        <v>10.7</v>
      </c>
      <c r="P74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4.2171248610067371</v>
      </c>
      <c r="Q743" s="69">
        <v>7.0999999999999994E-2</v>
      </c>
      <c r="R743" s="70">
        <f>(Таблица1[[#This Row],[fr]]-SUMIF('Сводный отчет'!$B$7:$B$17,Таблица1[[#This Row],[Профиль / размер]],'Сводный отчет'!$X$7:$X$17))^2</f>
        <v>1.2908675487519896E-4</v>
      </c>
    </row>
    <row r="744" spans="1:18" ht="11.25" customHeight="1" x14ac:dyDescent="0.25">
      <c r="A744" s="62" t="s">
        <v>531</v>
      </c>
      <c r="B744" s="62" t="str">
        <f>LEFT(Таблица1[[#This Row],[Номер плавки]],7)</f>
        <v>2050553</v>
      </c>
      <c r="C744" s="62" t="s">
        <v>8</v>
      </c>
      <c r="D744" s="62" t="s">
        <v>9</v>
      </c>
      <c r="E744" s="63">
        <v>538</v>
      </c>
      <c r="F744" s="64">
        <f>(Таблица1[[#This Row],[Предел текучести, Н/мм²]]-SUMIF('Сводный отчет'!$B$7:$B$17,Таблица1[[#This Row],[Профиль / размер]],'Сводный отчет'!$F$7:$F$17))^2</f>
        <v>366.03631185475433</v>
      </c>
      <c r="G744" s="63">
        <v>627</v>
      </c>
      <c r="H744" s="64">
        <f>(Таблица1[[#This Row],[Временное сопротивление, Н/мм²]]-SUMIF('Сводный отчет'!$B$7:$B$17,Таблица1[[#This Row],[Профиль / размер]],'Сводный отчет'!$I$7:$I$17))^2</f>
        <v>574.03940706459423</v>
      </c>
      <c r="I744" s="65">
        <f>Таблица1[[#This Row],[Временное сопротивление, Н/мм²]]/Таблица1[[#This Row],[Предел текучести, Н/мм²]]</f>
        <v>1.1654275092936803</v>
      </c>
      <c r="J744" s="66">
        <f>(Таблица1[[#This Row],[σв/σт]]-SUMIF('Сводный отчет'!$B$7:$B$17,Таблица1[[#This Row],[Профиль / размер]],'Сводный отчет'!$L$7:$L$17))^2</f>
        <v>1.0010374244167886E-5</v>
      </c>
      <c r="K744" s="63">
        <v>23</v>
      </c>
      <c r="L744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744" s="63">
        <v>12</v>
      </c>
      <c r="N74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13.998892844428768</v>
      </c>
      <c r="O744" s="67">
        <v>12.3</v>
      </c>
      <c r="P74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13.348529473166083</v>
      </c>
      <c r="Q744" s="69">
        <v>6.9000000000000006E-2</v>
      </c>
      <c r="R744" s="70">
        <f>(Таблица1[[#This Row],[fr]]-SUMIF('Сводный отчет'!$B$7:$B$17,Таблица1[[#This Row],[Профиль / размер]],'Сводный отчет'!$X$7:$X$17))^2</f>
        <v>1.7853329575570113E-4</v>
      </c>
    </row>
    <row r="745" spans="1:18" ht="11.25" customHeight="1" x14ac:dyDescent="0.25">
      <c r="A745" s="62" t="s">
        <v>532</v>
      </c>
      <c r="B745" s="62" t="str">
        <f>LEFT(Таблица1[[#This Row],[Номер плавки]],7)</f>
        <v>2050556</v>
      </c>
      <c r="C745" s="62" t="s">
        <v>8</v>
      </c>
      <c r="D745" s="62" t="s">
        <v>9</v>
      </c>
      <c r="E745" s="63">
        <v>563</v>
      </c>
      <c r="F745" s="64">
        <f>(Таблица1[[#This Row],[Предел текучести, Н/мм²]]-SUMIF('Сводный отчет'!$B$7:$B$17,Таблица1[[#This Row],[Профиль / размер]],'Сводный отчет'!$F$7:$F$17))^2</f>
        <v>34.43253826984639</v>
      </c>
      <c r="G745" s="63">
        <v>652</v>
      </c>
      <c r="H745" s="64">
        <f>(Таблица1[[#This Row],[Временное сопротивление, Н/мм²]]-SUMIF('Сводный отчет'!$B$7:$B$17,Таблица1[[#This Row],[Профиль / размер]],'Сводный отчет'!$I$7:$I$17))^2</f>
        <v>1.0834322218266579</v>
      </c>
      <c r="I745" s="65">
        <f>Таблица1[[#This Row],[Временное сопротивление, Н/мм²]]/Таблица1[[#This Row],[Предел текучести, Н/мм²]]</f>
        <v>1.1580817051509769</v>
      </c>
      <c r="J745" s="66">
        <f>(Таблица1[[#This Row],[σв/σт]]-SUMIF('Сводный отчет'!$B$7:$B$17,Таблица1[[#This Row],[Профиль / размер]],'Сводный отчет'!$L$7:$L$17))^2</f>
        <v>1.1045424999486876E-4</v>
      </c>
      <c r="K745" s="63">
        <v>25.4</v>
      </c>
      <c r="L745" s="64">
        <f>(Таблица1[[#This Row],[Относительное удлинение, %]]-SUMIF('Сводный отчет'!$B$7:$B$17,Таблица1[[#This Row],[Профиль / размер]],'Сводный отчет'!$O$7:$O$17))^2</f>
        <v>5.3533541768303072</v>
      </c>
      <c r="M745" s="63">
        <v>8.8000000000000007</v>
      </c>
      <c r="N74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745" s="67">
        <v>9.1</v>
      </c>
      <c r="P74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745" s="69">
        <v>9.8000000000000004E-2</v>
      </c>
      <c r="R745" s="70">
        <f>(Таблица1[[#This Row],[fr]]-SUMIF('Сводный отчет'!$B$7:$B$17,Таблица1[[#This Row],[Профиль / размер]],'Сводный отчет'!$X$7:$X$17))^2</f>
        <v>2.4455845298841574E-4</v>
      </c>
    </row>
    <row r="746" spans="1:18" ht="11.25" customHeight="1" x14ac:dyDescent="0.25">
      <c r="A746" s="62" t="s">
        <v>533</v>
      </c>
      <c r="B746" s="62" t="str">
        <f>LEFT(Таблица1[[#This Row],[Номер плавки]],7)</f>
        <v>2050556</v>
      </c>
      <c r="C746" s="62" t="s">
        <v>8</v>
      </c>
      <c r="D746" s="62" t="s">
        <v>9</v>
      </c>
      <c r="E746" s="63">
        <v>560</v>
      </c>
      <c r="F746" s="64">
        <f>(Таблица1[[#This Row],[Предел текучести, Н/мм²]]-SUMIF('Сводный отчет'!$B$7:$B$17,Таблица1[[#This Row],[Профиль / размер]],'Сводный отчет'!$F$7:$F$17))^2</f>
        <v>8.2249911000353411</v>
      </c>
      <c r="G746" s="63">
        <v>648</v>
      </c>
      <c r="H746" s="64">
        <f>(Таблица1[[#This Row],[Временное сопротивление, Н/мм²]]-SUMIF('Сводный отчет'!$B$7:$B$17,Таблица1[[#This Row],[Профиль / размер]],'Сводный отчет'!$I$7:$I$17))^2</f>
        <v>8.7563881966694659</v>
      </c>
      <c r="I746" s="65">
        <f>Таблица1[[#This Row],[Временное сопротивление, Н/мм²]]/Таблица1[[#This Row],[Предел текучести, Н/мм²]]</f>
        <v>1.1571428571428573</v>
      </c>
      <c r="J746" s="66">
        <f>(Таблица1[[#This Row],[σв/σт]]-SUMIF('Сводный отчет'!$B$7:$B$17,Таблица1[[#This Row],[Профиль / размер]],'Сводный отчет'!$L$7:$L$17))^2</f>
        <v>1.3106974812574418E-4</v>
      </c>
      <c r="K746" s="63">
        <v>23.6</v>
      </c>
      <c r="L746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746" s="63">
        <v>10.199999999999999</v>
      </c>
      <c r="N74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3.7694588821645443</v>
      </c>
      <c r="O746" s="67">
        <v>10.5</v>
      </c>
      <c r="P74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3.4356992844868226</v>
      </c>
      <c r="Q746" s="69">
        <v>7.5999999999999998E-2</v>
      </c>
      <c r="R746" s="70">
        <f>(Таблица1[[#This Row],[fr]]-SUMIF('Сводный отчет'!$B$7:$B$17,Таблица1[[#This Row],[Профиль / размер]],'Сводный отчет'!$X$7:$X$17))^2</f>
        <v>4.0470402673942703E-5</v>
      </c>
    </row>
    <row r="747" spans="1:18" ht="11.25" customHeight="1" x14ac:dyDescent="0.25">
      <c r="A747" s="62" t="s">
        <v>534</v>
      </c>
      <c r="B747" s="62" t="str">
        <f>LEFT(Таблица1[[#This Row],[Номер плавки]],7)</f>
        <v>2050556</v>
      </c>
      <c r="C747" s="62" t="s">
        <v>8</v>
      </c>
      <c r="D747" s="62" t="s">
        <v>9</v>
      </c>
      <c r="E747" s="63">
        <v>564</v>
      </c>
      <c r="F747" s="64">
        <f>(Таблица1[[#This Row],[Предел текучести, Н/мм²]]-SUMIF('Сводный отчет'!$B$7:$B$17,Таблица1[[#This Row],[Профиль / размер]],'Сводный отчет'!$F$7:$F$17))^2</f>
        <v>47.168387326450073</v>
      </c>
      <c r="G747" s="63">
        <v>662</v>
      </c>
      <c r="H747" s="64">
        <f>(Таблица1[[#This Row],[Временное сопротивление, Н/мм²]]-SUMIF('Сводный отчет'!$B$7:$B$17,Таблица1[[#This Row],[Профиль / размер]],'Сводный отчет'!$I$7:$I$17))^2</f>
        <v>121.90104228471964</v>
      </c>
      <c r="I747" s="65">
        <f>Таблица1[[#This Row],[Временное сопротивление, Н/мм²]]/Таблица1[[#This Row],[Предел текучести, Н/мм²]]</f>
        <v>1.1737588652482269</v>
      </c>
      <c r="J747" s="66">
        <f>(Таблица1[[#This Row],[σв/σт]]-SUMIF('Сводный отчет'!$B$7:$B$17,Таблица1[[#This Row],[Профиль / размер]],'Сводный отчет'!$L$7:$L$17))^2</f>
        <v>2.6702419695863799E-5</v>
      </c>
      <c r="K747" s="63">
        <v>26</v>
      </c>
      <c r="L747" s="64">
        <f>(Таблица1[[#This Row],[Относительное удлинение, %]]-SUMIF('Сводный отчет'!$B$7:$B$17,Таблица1[[#This Row],[Профиль / размер]],'Сводный отчет'!$O$7:$O$17))^2</f>
        <v>8.4898321642517249</v>
      </c>
      <c r="M747" s="63">
        <v>9.9</v>
      </c>
      <c r="N74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2.6945532217871779</v>
      </c>
      <c r="O747" s="67">
        <v>10.199999999999999</v>
      </c>
      <c r="P74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2.4135609197069448</v>
      </c>
      <c r="Q747" s="69">
        <v>9.5000000000000001E-2</v>
      </c>
      <c r="R747" s="70">
        <f>(Таблица1[[#This Row],[fr]]-SUMIF('Сводный отчет'!$B$7:$B$17,Таблица1[[#This Row],[Профиль / размер]],'Сводный отчет'!$X$7:$X$17))^2</f>
        <v>1.5972826430916934E-4</v>
      </c>
    </row>
    <row r="748" spans="1:18" ht="11.25" customHeight="1" x14ac:dyDescent="0.25">
      <c r="A748" s="62" t="s">
        <v>535</v>
      </c>
      <c r="B748" s="62" t="str">
        <f>LEFT(Таблица1[[#This Row],[Номер плавки]],7)</f>
        <v>2050558</v>
      </c>
      <c r="C748" s="62" t="s">
        <v>8</v>
      </c>
      <c r="D748" s="62" t="s">
        <v>9</v>
      </c>
      <c r="E748" s="63">
        <v>576</v>
      </c>
      <c r="F748" s="64">
        <f>(Таблица1[[#This Row],[Предел текучести, Н/мм²]]-SUMIF('Сводный отчет'!$B$7:$B$17,Таблица1[[#This Row],[Профиль / размер]],'Сводный отчет'!$F$7:$F$17))^2</f>
        <v>355.9985760056943</v>
      </c>
      <c r="G748" s="63">
        <v>666</v>
      </c>
      <c r="H748" s="64">
        <f>(Таблица1[[#This Row],[Временное сопротивление, Н/мм²]]-SUMIF('Сводный отчет'!$B$7:$B$17,Таблица1[[#This Row],[Профиль / размер]],'Сводный отчет'!$I$7:$I$17))^2</f>
        <v>226.22808630987683</v>
      </c>
      <c r="I748" s="65">
        <f>Таблица1[[#This Row],[Временное сопротивление, Н/мм²]]/Таблица1[[#This Row],[Предел текучести, Н/мм²]]</f>
        <v>1.15625</v>
      </c>
      <c r="J748" s="66">
        <f>(Таблица1[[#This Row],[σв/σт]]-SUMIF('Сводный отчет'!$B$7:$B$17,Таблица1[[#This Row],[Профиль / размер]],'Сводный отчет'!$L$7:$L$17))^2</f>
        <v>1.5231081646368308E-4</v>
      </c>
      <c r="K748" s="63">
        <v>19.8</v>
      </c>
      <c r="L748" s="64">
        <f>(Таблица1[[#This Row],[Относительное удлинение, %]]-SUMIF('Сводный отчет'!$B$7:$B$17,Таблица1[[#This Row],[Профиль / размер]],'Сводный отчет'!$O$7:$O$17))^2</f>
        <v>10.7995596275638</v>
      </c>
      <c r="M748" s="63">
        <v>8.1</v>
      </c>
      <c r="N74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2.5119259522955843E-2</v>
      </c>
      <c r="O748" s="67">
        <v>8.4</v>
      </c>
      <c r="P74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6.0730731027691658E-2</v>
      </c>
      <c r="Q748" s="69">
        <v>9.8000000000000004E-2</v>
      </c>
      <c r="R748" s="70">
        <f>(Таблица1[[#This Row],[fr]]-SUMIF('Сводный отчет'!$B$7:$B$17,Таблица1[[#This Row],[Профиль / размер]],'Сводный отчет'!$X$7:$X$17))^2</f>
        <v>2.4455845298841574E-4</v>
      </c>
    </row>
    <row r="749" spans="1:18" ht="11.25" customHeight="1" x14ac:dyDescent="0.25">
      <c r="A749" s="62" t="s">
        <v>536</v>
      </c>
      <c r="B749" s="62" t="str">
        <f>LEFT(Таблица1[[#This Row],[Номер плавки]],7)</f>
        <v>2050558</v>
      </c>
      <c r="C749" s="62" t="s">
        <v>8</v>
      </c>
      <c r="D749" s="62" t="s">
        <v>9</v>
      </c>
      <c r="E749" s="63">
        <v>583</v>
      </c>
      <c r="F749" s="64">
        <f>(Таблица1[[#This Row],[Предел текучести, Н/мм²]]-SUMIF('Сводный отчет'!$B$7:$B$17,Таблица1[[#This Row],[Профиль / размер]],'Сводный отчет'!$F$7:$F$17))^2</f>
        <v>669.14951940192009</v>
      </c>
      <c r="G749" s="63">
        <v>675</v>
      </c>
      <c r="H749" s="64">
        <f>(Таблица1[[#This Row],[Временное сопротивление, Н/мм²]]-SUMIF('Сводный отчет'!$B$7:$B$17,Таблица1[[#This Row],[Профиль / размер]],'Сводный отчет'!$I$7:$I$17))^2</f>
        <v>577.96393536648054</v>
      </c>
      <c r="I749" s="65">
        <f>Таблица1[[#This Row],[Временное сопротивление, Н/мм²]]/Таблица1[[#This Row],[Предел текучести, Н/мм²]]</f>
        <v>1.1578044596912522</v>
      </c>
      <c r="J749" s="66">
        <f>(Таблица1[[#This Row],[σв/σт]]-SUMIF('Сводный отчет'!$B$7:$B$17,Таблица1[[#This Row],[Профиль / размер]],'Сводный отчет'!$L$7:$L$17))^2</f>
        <v>1.1635866028268209E-4</v>
      </c>
      <c r="K749" s="63">
        <v>23</v>
      </c>
      <c r="L749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749" s="63">
        <v>8.8000000000000007</v>
      </c>
      <c r="N74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749" s="67">
        <v>9.1</v>
      </c>
      <c r="P74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749" s="69">
        <v>7.2999999999999995E-2</v>
      </c>
      <c r="R749" s="70">
        <f>(Таблица1[[#This Row],[fr]]-SUMIF('Сводный отчет'!$B$7:$B$17,Таблица1[[#This Row],[Профиль / размер]],'Сводный отчет'!$X$7:$X$17))^2</f>
        <v>8.7640213994696456E-5</v>
      </c>
    </row>
    <row r="750" spans="1:18" ht="11.25" customHeight="1" x14ac:dyDescent="0.25">
      <c r="A750" s="62" t="s">
        <v>537</v>
      </c>
      <c r="B750" s="62" t="str">
        <f>LEFT(Таблица1[[#This Row],[Номер плавки]],7)</f>
        <v>2050558</v>
      </c>
      <c r="C750" s="62" t="s">
        <v>8</v>
      </c>
      <c r="D750" s="62" t="s">
        <v>9</v>
      </c>
      <c r="E750" s="63">
        <v>563</v>
      </c>
      <c r="F750" s="64">
        <f>(Таблица1[[#This Row],[Предел текучести, Н/мм²]]-SUMIF('Сводный отчет'!$B$7:$B$17,Таблица1[[#This Row],[Профиль / размер]],'Сводный отчет'!$F$7:$F$17))^2</f>
        <v>34.43253826984639</v>
      </c>
      <c r="G750" s="63">
        <v>658</v>
      </c>
      <c r="H750" s="64">
        <f>(Таблица1[[#This Row],[Временное сопротивление, Н/мм²]]-SUMIF('Сводный отчет'!$B$7:$B$17,Таблица1[[#This Row],[Профиль / размер]],'Сводный отчет'!$I$7:$I$17))^2</f>
        <v>49.573998259562444</v>
      </c>
      <c r="I750" s="65">
        <f>Таблица1[[#This Row],[Временное сопротивление, Н/мм²]]/Таблица1[[#This Row],[Предел текучести, Н/мм²]]</f>
        <v>1.1687388987566607</v>
      </c>
      <c r="J750" s="66">
        <f>(Таблица1[[#This Row],[σв/σт]]-SUMIF('Сводный отчет'!$B$7:$B$17,Таблица1[[#This Row],[Профиль / размер]],'Сводный отчет'!$L$7:$L$17))^2</f>
        <v>2.1747966005095115E-8</v>
      </c>
      <c r="K750" s="63">
        <v>20</v>
      </c>
      <c r="L750" s="64">
        <f>(Таблица1[[#This Row],[Относительное удлинение, %]]-SUMIF('Сводный отчет'!$B$7:$B$17,Таблица1[[#This Row],[Профиль / размер]],'Сводный отчет'!$O$7:$O$17))^2</f>
        <v>9.5250522900376087</v>
      </c>
      <c r="M750" s="63">
        <v>8.1999999999999993</v>
      </c>
      <c r="N75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750" s="67">
        <v>8.5</v>
      </c>
      <c r="P75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750" s="69">
        <v>6.5000000000000002E-2</v>
      </c>
      <c r="R750" s="70">
        <f>(Таблица1[[#This Row],[fr]]-SUMIF('Сводный отчет'!$B$7:$B$17,Таблица1[[#This Row],[Профиль / размер]],'Сводный отчет'!$X$7:$X$17))^2</f>
        <v>3.0142637751670614E-4</v>
      </c>
    </row>
    <row r="751" spans="1:18" ht="11.25" customHeight="1" x14ac:dyDescent="0.25">
      <c r="A751" s="62" t="s">
        <v>538</v>
      </c>
      <c r="B751" s="62" t="str">
        <f>LEFT(Таблица1[[#This Row],[Номер плавки]],7)</f>
        <v>2050559</v>
      </c>
      <c r="C751" s="62" t="s">
        <v>8</v>
      </c>
      <c r="D751" s="62" t="s">
        <v>9</v>
      </c>
      <c r="E751" s="63">
        <v>569</v>
      </c>
      <c r="F751" s="64">
        <f>(Таблица1[[#This Row],[Предел текучести, Н/мм²]]-SUMIF('Сводный отчет'!$B$7:$B$17,Таблица1[[#This Row],[Профиль / размер]],'Сводный отчет'!$F$7:$F$17))^2</f>
        <v>140.84763260946849</v>
      </c>
      <c r="G751" s="63">
        <v>667</v>
      </c>
      <c r="H751" s="64">
        <f>(Таблица1[[#This Row],[Временное сопротивление, Н/мм²]]-SUMIF('Сводный отчет'!$B$7:$B$17,Таблица1[[#This Row],[Профиль / размер]],'Сводный отчет'!$I$7:$I$17))^2</f>
        <v>257.30984731616616</v>
      </c>
      <c r="I751" s="65">
        <f>Таблица1[[#This Row],[Временное сопротивление, Н/мм²]]/Таблица1[[#This Row],[Предел текучести, Н/мм²]]</f>
        <v>1.1722319859402461</v>
      </c>
      <c r="J751" s="66">
        <f>(Таблица1[[#This Row],[σв/σт]]-SUMIF('Сводный отчет'!$B$7:$B$17,Таблица1[[#This Row],[Профиль / размер]],'Сводный отчет'!$L$7:$L$17))^2</f>
        <v>1.3253670557485015E-5</v>
      </c>
      <c r="K751" s="63">
        <v>24.6</v>
      </c>
      <c r="L751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751" s="63">
        <v>8.1</v>
      </c>
      <c r="N75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2.5119259522955843E-2</v>
      </c>
      <c r="O751" s="67">
        <v>8.4</v>
      </c>
      <c r="P75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6.0730731027691658E-2</v>
      </c>
      <c r="Q751" s="69">
        <v>7.4999999999999997E-2</v>
      </c>
      <c r="R751" s="70">
        <f>(Таблица1[[#This Row],[fr]]-SUMIF('Сводный отчет'!$B$7:$B$17,Таблица1[[#This Row],[Профиль / размер]],'Сводный отчет'!$X$7:$X$17))^2</f>
        <v>5.4193673114193948E-5</v>
      </c>
    </row>
    <row r="752" spans="1:18" ht="11.25" customHeight="1" x14ac:dyDescent="0.25">
      <c r="A752" s="62" t="s">
        <v>539</v>
      </c>
      <c r="B752" s="62" t="str">
        <f>LEFT(Таблица1[[#This Row],[Номер плавки]],7)</f>
        <v>2050562</v>
      </c>
      <c r="C752" s="62" t="s">
        <v>8</v>
      </c>
      <c r="D752" s="62" t="s">
        <v>9</v>
      </c>
      <c r="E752" s="63">
        <v>582</v>
      </c>
      <c r="F752" s="64">
        <f>(Таблица1[[#This Row],[Предел текучести, Н/мм²]]-SUMIF('Сводный отчет'!$B$7:$B$17,Таблица1[[#This Row],[Профиль / размер]],'Сводный отчет'!$F$7:$F$17))^2</f>
        <v>618.4136703453164</v>
      </c>
      <c r="G752" s="63">
        <v>681</v>
      </c>
      <c r="H752" s="64">
        <f>(Таблица1[[#This Row],[Временное сопротивление, Н/мм²]]-SUMIF('Сводный отчет'!$B$7:$B$17,Таблица1[[#This Row],[Профиль / размер]],'Сводный отчет'!$I$7:$I$17))^2</f>
        <v>902.45450140421633</v>
      </c>
      <c r="I752" s="65">
        <f>Таблица1[[#This Row],[Временное сопротивление, Н/мм²]]/Таблица1[[#This Row],[Предел текучести, Н/мм²]]</f>
        <v>1.1701030927835052</v>
      </c>
      <c r="J752" s="66">
        <f>(Таблица1[[#This Row],[σв/σт]]-SUMIF('Сводный отчет'!$B$7:$B$17,Таблица1[[#This Row],[Профиль / размер]],'Сводный отчет'!$L$7:$L$17))^2</f>
        <v>2.2851339227189217E-6</v>
      </c>
      <c r="K752" s="63">
        <v>22</v>
      </c>
      <c r="L752" s="64">
        <f>(Таблица1[[#This Row],[Относительное удлинение, %]]-SUMIF('Сводный отчет'!$B$7:$B$17,Таблица1[[#This Row],[Профиль / размер]],'Сводный отчет'!$O$7:$O$17))^2</f>
        <v>1.1799789147756483</v>
      </c>
      <c r="M752" s="63">
        <v>8.6</v>
      </c>
      <c r="N75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0.11662869348523913</v>
      </c>
      <c r="O752" s="67">
        <v>8.9</v>
      </c>
      <c r="P75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6.4294672327485092E-2</v>
      </c>
      <c r="Q752" s="69">
        <v>8.8999999999999996E-2</v>
      </c>
      <c r="R752" s="70">
        <f>(Таблица1[[#This Row],[fr]]-SUMIF('Сводный отчет'!$B$7:$B$17,Таблица1[[#This Row],[Профиль / размер]],'Сводный отчет'!$X$7:$X$17))^2</f>
        <v>4.4067886950676638E-5</v>
      </c>
    </row>
    <row r="753" spans="1:18" ht="11.25" customHeight="1" x14ac:dyDescent="0.25">
      <c r="A753" s="62" t="s">
        <v>540</v>
      </c>
      <c r="B753" s="62" t="str">
        <f>LEFT(Таблица1[[#This Row],[Номер плавки]],7)</f>
        <v>2050562</v>
      </c>
      <c r="C753" s="62" t="s">
        <v>8</v>
      </c>
      <c r="D753" s="62" t="s">
        <v>9</v>
      </c>
      <c r="E753" s="63">
        <v>578</v>
      </c>
      <c r="F753" s="64">
        <f>(Таблица1[[#This Row],[Предел текучести, Н/мм²]]-SUMIF('Сводный отчет'!$B$7:$B$17,Таблица1[[#This Row],[Профиль / размер]],'Сводный отчет'!$F$7:$F$17))^2</f>
        <v>435.47027411890167</v>
      </c>
      <c r="G753" s="63">
        <v>671</v>
      </c>
      <c r="H753" s="64">
        <f>(Таблица1[[#This Row],[Временное сопротивление, Н/мм²]]-SUMIF('Сводный отчет'!$B$7:$B$17,Таблица1[[#This Row],[Профиль / размер]],'Сводный отчет'!$I$7:$I$17))^2</f>
        <v>401.63689134132335</v>
      </c>
      <c r="I753" s="65">
        <f>Таблица1[[#This Row],[Временное сопротивление, Н/мм²]]/Таблица1[[#This Row],[Предел текучести, Н/мм²]]</f>
        <v>1.1608996539792387</v>
      </c>
      <c r="J753" s="66">
        <f>(Таблица1[[#This Row],[σв/σт]]-SUMIF('Сводный отчет'!$B$7:$B$17,Таблица1[[#This Row],[Профиль / размер]],'Сводный отчет'!$L$7:$L$17))^2</f>
        <v>5.9163369751897173E-5</v>
      </c>
      <c r="K753" s="63">
        <v>21.8</v>
      </c>
      <c r="L753" s="64">
        <f>(Таблица1[[#This Row],[Относительное удлинение, %]]-SUMIF('Сводный отчет'!$B$7:$B$17,Таблица1[[#This Row],[Профиль / размер]],'Сводный отчет'!$O$7:$O$17))^2</f>
        <v>1.6544862523018427</v>
      </c>
      <c r="M753" s="63">
        <v>8.1999999999999993</v>
      </c>
      <c r="N75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753" s="67">
        <v>8.5</v>
      </c>
      <c r="P75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753" s="69">
        <v>7.8E-2</v>
      </c>
      <c r="R753" s="70">
        <f>(Таблица1[[#This Row],[fr]]-SUMIF('Сводный отчет'!$B$7:$B$17,Таблица1[[#This Row],[Профиль / размер]],'Сводный отчет'!$X$7:$X$17))^2</f>
        <v>1.902386179344022E-5</v>
      </c>
    </row>
    <row r="754" spans="1:18" ht="11.25" customHeight="1" x14ac:dyDescent="0.25">
      <c r="A754" s="62" t="s">
        <v>541</v>
      </c>
      <c r="B754" s="62" t="str">
        <f>LEFT(Таблица1[[#This Row],[Номер плавки]],7)</f>
        <v>2050562</v>
      </c>
      <c r="C754" s="62" t="s">
        <v>8</v>
      </c>
      <c r="D754" s="62" t="s">
        <v>9</v>
      </c>
      <c r="E754" s="63">
        <v>570</v>
      </c>
      <c r="F754" s="64">
        <f>(Таблица1[[#This Row],[Предел текучести, Н/мм²]]-SUMIF('Сводный отчет'!$B$7:$B$17,Таблица1[[#This Row],[Профиль / размер]],'Сводный отчет'!$F$7:$F$17))^2</f>
        <v>165.58348166607217</v>
      </c>
      <c r="G754" s="63">
        <v>665</v>
      </c>
      <c r="H754" s="64">
        <f>(Таблица1[[#This Row],[Временное сопротивление, Н/мм²]]-SUMIF('Сводный отчет'!$B$7:$B$17,Таблица1[[#This Row],[Профиль / размер]],'Сводный отчет'!$I$7:$I$17))^2</f>
        <v>197.14632530358753</v>
      </c>
      <c r="I754" s="65">
        <f>Таблица1[[#This Row],[Временное сопротивление, Н/мм²]]/Таблица1[[#This Row],[Предел текучести, Н/мм²]]</f>
        <v>1.1666666666666667</v>
      </c>
      <c r="J754" s="66">
        <f>(Таблица1[[#This Row],[σв/σт]]-SUMIF('Сводный отчет'!$B$7:$B$17,Таблица1[[#This Row],[Профиль / размер]],'Сводный отчет'!$L$7:$L$17))^2</f>
        <v>3.7047017274404685E-6</v>
      </c>
      <c r="K754" s="63">
        <v>25</v>
      </c>
      <c r="L754" s="64">
        <f>(Таблица1[[#This Row],[Относительное удлинение, %]]-SUMIF('Сводный отчет'!$B$7:$B$17,Таблица1[[#This Row],[Профиль / размер]],'Сводный отчет'!$O$7:$O$17))^2</f>
        <v>3.6623688518827064</v>
      </c>
      <c r="M754" s="63">
        <v>9.6</v>
      </c>
      <c r="N75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1.7996475614098058</v>
      </c>
      <c r="O754" s="67">
        <v>9.9</v>
      </c>
      <c r="P75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1.5714225549270719</v>
      </c>
      <c r="Q754" s="69">
        <v>8.8999999999999996E-2</v>
      </c>
      <c r="R754" s="70">
        <f>(Таблица1[[#This Row],[fr]]-SUMIF('Сводный отчет'!$B$7:$B$17,Таблица1[[#This Row],[Профиль / размер]],'Сводный отчет'!$X$7:$X$17))^2</f>
        <v>4.4067886950676638E-5</v>
      </c>
    </row>
    <row r="755" spans="1:18" ht="11.25" customHeight="1" x14ac:dyDescent="0.25">
      <c r="A755" s="62" t="s">
        <v>542</v>
      </c>
      <c r="B755" s="62" t="str">
        <f>LEFT(Таблица1[[#This Row],[Номер плавки]],7)</f>
        <v>2050563</v>
      </c>
      <c r="C755" s="62" t="s">
        <v>8</v>
      </c>
      <c r="D755" s="62" t="s">
        <v>9</v>
      </c>
      <c r="E755" s="63">
        <v>571</v>
      </c>
      <c r="F755" s="64">
        <f>(Таблица1[[#This Row],[Предел текучести, Н/мм²]]-SUMIF('Сводный отчет'!$B$7:$B$17,Таблица1[[#This Row],[Профиль / размер]],'Сводный отчет'!$F$7:$F$17))^2</f>
        <v>192.31933072267586</v>
      </c>
      <c r="G755" s="63">
        <v>671</v>
      </c>
      <c r="H755" s="64">
        <f>(Таблица1[[#This Row],[Временное сопротивление, Н/мм²]]-SUMIF('Сводный отчет'!$B$7:$B$17,Таблица1[[#This Row],[Профиль / размер]],'Сводный отчет'!$I$7:$I$17))^2</f>
        <v>401.63689134132335</v>
      </c>
      <c r="I755" s="65">
        <f>Таблица1[[#This Row],[Временное сопротивление, Н/мм²]]/Таблица1[[#This Row],[Предел текучести, Н/мм²]]</f>
        <v>1.1751313485113835</v>
      </c>
      <c r="J755" s="66">
        <f>(Таблица1[[#This Row],[σв/σт]]-SUMIF('Сводный отчет'!$B$7:$B$17,Таблица1[[#This Row],[Профиль / размер]],'Сводный отчет'!$L$7:$L$17))^2</f>
        <v>4.2770575459028701E-5</v>
      </c>
      <c r="K755" s="63">
        <v>22.6</v>
      </c>
      <c r="L755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755" s="63">
        <v>10</v>
      </c>
      <c r="N75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3.0328551085796334</v>
      </c>
      <c r="O755" s="67">
        <v>10.3</v>
      </c>
      <c r="P75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2.7342737079669077</v>
      </c>
      <c r="Q755" s="69">
        <v>8.4000000000000005E-2</v>
      </c>
      <c r="R755" s="70">
        <f>(Таблица1[[#This Row],[fr]]-SUMIF('Сводный отчет'!$B$7:$B$17,Таблица1[[#This Row],[Профиль / размер]],'Сводный отчет'!$X$7:$X$17))^2</f>
        <v>2.6842391519328601E-6</v>
      </c>
    </row>
    <row r="756" spans="1:18" ht="11.25" customHeight="1" x14ac:dyDescent="0.25">
      <c r="A756" s="62" t="s">
        <v>543</v>
      </c>
      <c r="B756" s="62" t="str">
        <f>LEFT(Таблица1[[#This Row],[Номер плавки]],7)</f>
        <v>2050563</v>
      </c>
      <c r="C756" s="62" t="s">
        <v>8</v>
      </c>
      <c r="D756" s="62" t="s">
        <v>9</v>
      </c>
      <c r="E756" s="63">
        <v>571</v>
      </c>
      <c r="F756" s="64">
        <f>(Таблица1[[#This Row],[Предел текучести, Н/мм²]]-SUMIF('Сводный отчет'!$B$7:$B$17,Таблица1[[#This Row],[Профиль / размер]],'Сводный отчет'!$F$7:$F$17))^2</f>
        <v>192.31933072267586</v>
      </c>
      <c r="G756" s="63">
        <v>669</v>
      </c>
      <c r="H756" s="64">
        <f>(Таблица1[[#This Row],[Временное сопротивление, Н/мм²]]-SUMIF('Сводный отчет'!$B$7:$B$17,Таблица1[[#This Row],[Профиль / размер]],'Сводный отчет'!$I$7:$I$17))^2</f>
        <v>325.47336932874475</v>
      </c>
      <c r="I756" s="65">
        <f>Таблица1[[#This Row],[Временное сопротивление, Н/мм²]]/Таблица1[[#This Row],[Предел текучести, Н/мм²]]</f>
        <v>1.1716287215411558</v>
      </c>
      <c r="J756" s="66">
        <f>(Таблица1[[#This Row],[σв/σт]]-SUMIF('Сводный отчет'!$B$7:$B$17,Таблица1[[#This Row],[Профиль / размер]],'Сводный отчет'!$L$7:$L$17))^2</f>
        <v>9.2251590975812793E-6</v>
      </c>
      <c r="K756" s="63">
        <v>24.8</v>
      </c>
      <c r="L756" s="64">
        <f>(Таблица1[[#This Row],[Относительное удлинение, %]]-SUMIF('Сводный отчет'!$B$7:$B$17,Таблица1[[#This Row],[Профиль / размер]],'Сводный отчет'!$O$7:$O$17))^2</f>
        <v>2.9368761894089048</v>
      </c>
      <c r="M756" s="63">
        <v>8.6</v>
      </c>
      <c r="N75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0.11662869348523913</v>
      </c>
      <c r="O756" s="67">
        <v>8.9</v>
      </c>
      <c r="P75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6.4294672327485092E-2</v>
      </c>
      <c r="Q756" s="69">
        <v>7.0000000000000007E-2</v>
      </c>
      <c r="R756" s="70">
        <f>(Таблица1[[#This Row],[fr]]-SUMIF('Сводный отчет'!$B$7:$B$17,Таблица1[[#This Row],[Профиль / размер]],'Сводный отчет'!$X$7:$X$17))^2</f>
        <v>1.528100253154499E-4</v>
      </c>
    </row>
    <row r="757" spans="1:18" ht="11.25" customHeight="1" x14ac:dyDescent="0.25">
      <c r="A757" s="62" t="s">
        <v>544</v>
      </c>
      <c r="B757" s="62" t="str">
        <f>LEFT(Таблица1[[#This Row],[Номер плавки]],7)</f>
        <v>2050563</v>
      </c>
      <c r="C757" s="62" t="s">
        <v>8</v>
      </c>
      <c r="D757" s="62" t="s">
        <v>9</v>
      </c>
      <c r="E757" s="63">
        <v>564</v>
      </c>
      <c r="F757" s="64">
        <f>(Таблица1[[#This Row],[Предел текучести, Н/мм²]]-SUMIF('Сводный отчет'!$B$7:$B$17,Таблица1[[#This Row],[Профиль / размер]],'Сводный отчет'!$F$7:$F$17))^2</f>
        <v>47.168387326450073</v>
      </c>
      <c r="G757" s="63">
        <v>660</v>
      </c>
      <c r="H757" s="64">
        <f>(Таблица1[[#This Row],[Временное сопротивление, Н/мм²]]-SUMIF('Сводный отчет'!$B$7:$B$17,Таблица1[[#This Row],[Профиль / размер]],'Сводный отчет'!$I$7:$I$17))^2</f>
        <v>81.73752027214104</v>
      </c>
      <c r="I757" s="65">
        <f>Таблица1[[#This Row],[Временное сопротивление, Н/мм²]]/Таблица1[[#This Row],[Предел текучести, Н/мм²]]</f>
        <v>1.1702127659574468</v>
      </c>
      <c r="J757" s="66">
        <f>(Таблица1[[#This Row],[σв/σт]]-SUMIF('Сводный отчет'!$B$7:$B$17,Таблица1[[#This Row],[Профиль / размер]],'Сводный отчет'!$L$7:$L$17))^2</f>
        <v>2.6287405315810655E-6</v>
      </c>
      <c r="K757" s="63">
        <v>23.8</v>
      </c>
      <c r="L757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757" s="63">
        <v>10.199999999999999</v>
      </c>
      <c r="N75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3.7694588821645443</v>
      </c>
      <c r="O757" s="67">
        <v>10.5</v>
      </c>
      <c r="P75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3.4356992844868226</v>
      </c>
      <c r="Q757" s="69">
        <v>7.6999999999999999E-2</v>
      </c>
      <c r="R757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758" spans="1:18" ht="11.25" customHeight="1" x14ac:dyDescent="0.25">
      <c r="A758" s="62" t="s">
        <v>545</v>
      </c>
      <c r="B758" s="62" t="str">
        <f>LEFT(Таблица1[[#This Row],[Номер плавки]],7)</f>
        <v>2050640</v>
      </c>
      <c r="C758" s="62" t="s">
        <v>66</v>
      </c>
      <c r="D758" s="62" t="s">
        <v>90</v>
      </c>
      <c r="E758" s="63">
        <v>523</v>
      </c>
      <c r="F758" s="64">
        <f>(Таблица1[[#This Row],[Предел текучести, Н/мм²]]-SUMIF('Сводный отчет'!$B$7:$B$17,Таблица1[[#This Row],[Профиль / размер]],'Сводный отчет'!$F$7:$F$17))^2</f>
        <v>175.15839009014837</v>
      </c>
      <c r="G758" s="63">
        <v>625</v>
      </c>
      <c r="H758" s="64">
        <f>(Таблица1[[#This Row],[Временное сопротивление, Н/мм²]]-SUMIF('Сводный отчет'!$B$7:$B$17,Таблица1[[#This Row],[Профиль / размер]],'Сводный отчет'!$I$7:$I$17))^2</f>
        <v>596.23092860763791</v>
      </c>
      <c r="I758" s="65">
        <f>Таблица1[[#This Row],[Временное сопротивление, Н/мм²]]/Таблица1[[#This Row],[Предел текучести, Н/мм²]]</f>
        <v>1.1950286806883366</v>
      </c>
      <c r="J758" s="66">
        <f>(Таблица1[[#This Row],[σв/σт]]-SUMIF('Сводный отчет'!$B$7:$B$17,Таблица1[[#This Row],[Профиль / размер]],'Сводный отчет'!$L$7:$L$17))^2</f>
        <v>2.5858094687699289E-4</v>
      </c>
      <c r="K758" s="63">
        <v>19.600000000000001</v>
      </c>
      <c r="L758" s="64">
        <f>(Таблица1[[#This Row],[Относительное удлинение, %]]-SUMIF('Сводный отчет'!$B$7:$B$17,Таблица1[[#This Row],[Профиль / размер]],'Сводный отчет'!$O$7:$O$17))^2</f>
        <v>0.99765395975221793</v>
      </c>
      <c r="M758" s="63">
        <v>12.5</v>
      </c>
      <c r="N75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4.4505151645396834</v>
      </c>
      <c r="O758" s="67">
        <v>12.8</v>
      </c>
      <c r="P75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4.421838920849023</v>
      </c>
      <c r="Q758" s="69">
        <v>8.5000000000000006E-2</v>
      </c>
      <c r="R758" s="70">
        <f>(Таблица1[[#This Row],[fr]]-SUMIF('Сводный отчет'!$B$7:$B$17,Таблица1[[#This Row],[Профиль / размер]],'Сводный отчет'!$X$7:$X$17))^2</f>
        <v>2.3424805483920244E-6</v>
      </c>
    </row>
    <row r="759" spans="1:18" ht="11.25" customHeight="1" x14ac:dyDescent="0.25">
      <c r="A759" s="62" t="s">
        <v>545</v>
      </c>
      <c r="B759" s="62" t="str">
        <f>LEFT(Таблица1[[#This Row],[Номер плавки]],7)</f>
        <v>2050640</v>
      </c>
      <c r="C759" s="62" t="s">
        <v>66</v>
      </c>
      <c r="D759" s="62" t="s">
        <v>90</v>
      </c>
      <c r="E759" s="63">
        <v>521</v>
      </c>
      <c r="F759" s="64">
        <f>(Таблица1[[#This Row],[Предел текучести, Н/мм²]]-SUMIF('Сводный отчет'!$B$7:$B$17,Таблица1[[#This Row],[Профиль / размер]],'Сводный отчет'!$F$7:$F$17))^2</f>
        <v>232.09735722629841</v>
      </c>
      <c r="G759" s="63">
        <v>622</v>
      </c>
      <c r="H759" s="64">
        <f>(Таблица1[[#This Row],[Временное сопротивление, Н/мм²]]-SUMIF('Сводный отчет'!$B$7:$B$17,Таблица1[[#This Row],[Профиль / размер]],'Сводный отчет'!$I$7:$I$17))^2</f>
        <v>751.73797086115883</v>
      </c>
      <c r="I759" s="65">
        <f>Таблица1[[#This Row],[Временное сопротивление, Н/мм²]]/Таблица1[[#This Row],[Предел текучести, Н/мм²]]</f>
        <v>1.1938579654510557</v>
      </c>
      <c r="J759" s="66">
        <f>(Таблица1[[#This Row],[σв/σт]]-SUMIF('Сводный отчет'!$B$7:$B$17,Таблица1[[#This Row],[Профиль / размер]],'Сводный отчет'!$L$7:$L$17))^2</f>
        <v>2.9760278215503437E-4</v>
      </c>
      <c r="K759" s="63">
        <v>20.8</v>
      </c>
      <c r="L759" s="64">
        <f>(Таблица1[[#This Row],[Относительное удлинение, %]]-SUMIF('Сводный отчет'!$B$7:$B$17,Таблица1[[#This Row],[Профиль / размер]],'Сводный отчет'!$O$7:$O$17))^2</f>
        <v>4.8348370583437212</v>
      </c>
      <c r="M759" s="63">
        <v>11.5</v>
      </c>
      <c r="N75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1.2312663382485942</v>
      </c>
      <c r="O759" s="67">
        <v>11.8</v>
      </c>
      <c r="P75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1.2162051180321289</v>
      </c>
      <c r="Q759" s="69">
        <v>0.09</v>
      </c>
      <c r="R759" s="70">
        <f>(Таблица1[[#This Row],[fr]]-SUMIF('Сводный отчет'!$B$7:$B$17,Таблица1[[#This Row],[Профиль / размер]],'Сводный отчет'!$X$7:$X$17))^2</f>
        <v>4.2647644867640569E-5</v>
      </c>
    </row>
    <row r="760" spans="1:18" ht="11.25" customHeight="1" x14ac:dyDescent="0.25">
      <c r="A760" s="62" t="s">
        <v>546</v>
      </c>
      <c r="B760" s="62" t="str">
        <f>LEFT(Таблица1[[#This Row],[Номер плавки]],7)</f>
        <v>2050641</v>
      </c>
      <c r="C760" s="62" t="s">
        <v>66</v>
      </c>
      <c r="D760" s="62" t="s">
        <v>90</v>
      </c>
      <c r="E760" s="63">
        <v>523</v>
      </c>
      <c r="F760" s="64">
        <f>(Таблица1[[#This Row],[Предел текучести, Н/мм²]]-SUMIF('Сводный отчет'!$B$7:$B$17,Таблица1[[#This Row],[Профиль / размер]],'Сводный отчет'!$F$7:$F$17))^2</f>
        <v>175.15839009014837</v>
      </c>
      <c r="G760" s="63">
        <v>613</v>
      </c>
      <c r="H760" s="64">
        <f>(Таблица1[[#This Row],[Временное сопротивление, Н/мм²]]-SUMIF('Сводный отчет'!$B$7:$B$17,Таблица1[[#This Row],[Профиль / размер]],'Сводный отчет'!$I$7:$I$17))^2</f>
        <v>1326.2590976217216</v>
      </c>
      <c r="I760" s="65">
        <f>Таблица1[[#This Row],[Временное сопротивление, Н/мм²]]/Таблица1[[#This Row],[Предел текучести, Н/мм²]]</f>
        <v>1.1720841300191205</v>
      </c>
      <c r="J760" s="66">
        <f>(Таблица1[[#This Row],[σв/σт]]-SUMIF('Сводный отчет'!$B$7:$B$17,Таблица1[[#This Row],[Профиль / размер]],'Сводный отчет'!$L$7:$L$17))^2</f>
        <v>1.5229508584568465E-3</v>
      </c>
      <c r="K760" s="63">
        <v>21.7</v>
      </c>
      <c r="L760" s="64">
        <f>(Таблица1[[#This Row],[Относительное удлинение, %]]-SUMIF('Сводный отчет'!$B$7:$B$17,Таблица1[[#This Row],[Профиль / размер]],'Сводный отчет'!$O$7:$O$17))^2</f>
        <v>9.6027243822873398</v>
      </c>
      <c r="M760" s="63">
        <v>11.5</v>
      </c>
      <c r="N76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1.2312663382485942</v>
      </c>
      <c r="O760" s="67">
        <v>11.8</v>
      </c>
      <c r="P76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1.2162051180321289</v>
      </c>
      <c r="Q760" s="69">
        <v>7.4999999999999997E-2</v>
      </c>
      <c r="R760" s="70">
        <f>(Таблица1[[#This Row],[fr]]-SUMIF('Сводный отчет'!$B$7:$B$17,Таблица1[[#This Row],[Профиль / размер]],'Сводный отчет'!$X$7:$X$17))^2</f>
        <v>7.1732151909894844E-5</v>
      </c>
    </row>
    <row r="761" spans="1:18" ht="11.25" customHeight="1" x14ac:dyDescent="0.25">
      <c r="A761" s="62" t="s">
        <v>547</v>
      </c>
      <c r="B761" s="62" t="str">
        <f>LEFT(Таблица1[[#This Row],[Номер плавки]],7)</f>
        <v>2050642</v>
      </c>
      <c r="C761" s="62" t="s">
        <v>66</v>
      </c>
      <c r="D761" s="62" t="s">
        <v>90</v>
      </c>
      <c r="E761" s="63">
        <v>521</v>
      </c>
      <c r="F761" s="64">
        <f>(Таблица1[[#This Row],[Предел текучести, Н/мм²]]-SUMIF('Сводный отчет'!$B$7:$B$17,Таблица1[[#This Row],[Профиль / размер]],'Сводный отчет'!$F$7:$F$17))^2</f>
        <v>232.09735722629841</v>
      </c>
      <c r="G761" s="63">
        <v>637</v>
      </c>
      <c r="H761" s="64">
        <f>(Таблица1[[#This Row],[Временное сопротивление, Н/мм²]]-SUMIF('Сводный отчет'!$B$7:$B$17,Таблица1[[#This Row],[Профиль / размер]],'Сводный отчет'!$I$7:$I$17))^2</f>
        <v>154.20275959355422</v>
      </c>
      <c r="I761" s="65">
        <f>Таблица1[[#This Row],[Временное сопротивление, Н/мм²]]/Таблица1[[#This Row],[Предел текучести, Н/мм²]]</f>
        <v>1.2226487523992322</v>
      </c>
      <c r="J761" s="66">
        <f>(Таблица1[[#This Row],[σв/σт]]-SUMIF('Сводный отчет'!$B$7:$B$17,Таблица1[[#This Row],[Профиль / размер]],'Сводный отчет'!$L$7:$L$17))^2</f>
        <v>1.3316281564281689E-4</v>
      </c>
      <c r="K761" s="63">
        <v>16.100000000000001</v>
      </c>
      <c r="L761" s="64">
        <f>(Таблица1[[#This Row],[Относительное удлинение, %]]-SUMIF('Сводный отчет'!$B$7:$B$17,Таблица1[[#This Row],[Профиль / размер]],'Сводный отчет'!$O$7:$O$17))^2</f>
        <v>6.255869922193658</v>
      </c>
      <c r="M761" s="63">
        <v>9.1</v>
      </c>
      <c r="N76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1.665069155149981</v>
      </c>
      <c r="O761" s="67">
        <v>9.4</v>
      </c>
      <c r="P76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1.682683991271583</v>
      </c>
      <c r="Q761" s="69">
        <v>8.2000000000000003E-2</v>
      </c>
      <c r="R761" s="70">
        <f>(Таблица1[[#This Row],[fr]]-SUMIF('Сводный отчет'!$B$7:$B$17,Таблица1[[#This Row],[Профиль / размер]],'Сводный отчет'!$X$7:$X$17))^2</f>
        <v>2.1593819568428332E-6</v>
      </c>
    </row>
    <row r="762" spans="1:18" ht="11.25" customHeight="1" x14ac:dyDescent="0.25">
      <c r="A762" s="62" t="s">
        <v>547</v>
      </c>
      <c r="B762" s="62" t="str">
        <f>LEFT(Таблица1[[#This Row],[Номер плавки]],7)</f>
        <v>2050642</v>
      </c>
      <c r="C762" s="62" t="s">
        <v>66</v>
      </c>
      <c r="D762" s="62" t="s">
        <v>90</v>
      </c>
      <c r="E762" s="63">
        <v>534</v>
      </c>
      <c r="F762" s="64">
        <f>(Таблица1[[#This Row],[Предел текучести, Н/мм²]]-SUMIF('Сводный отчет'!$B$7:$B$17,Таблица1[[#This Row],[Профиль / размер]],'Сводный отчет'!$F$7:$F$17))^2</f>
        <v>4.9940708413231532</v>
      </c>
      <c r="G762" s="63">
        <v>641</v>
      </c>
      <c r="H762" s="64">
        <f>(Таблица1[[#This Row],[Временное сопротивление, Н/мм²]]-SUMIF('Сводный отчет'!$B$7:$B$17,Таблица1[[#This Row],[Профиль / размер]],'Сводный отчет'!$I$7:$I$17))^2</f>
        <v>70.860036588859657</v>
      </c>
      <c r="I762" s="65">
        <f>Таблица1[[#This Row],[Временное сопротивление, Н/мм²]]/Таблица1[[#This Row],[Предел текучести, Н/мм²]]</f>
        <v>1.2003745318352059</v>
      </c>
      <c r="J762" s="66">
        <f>(Таблица1[[#This Row],[σв/σт]]-SUMIF('Сводный отчет'!$B$7:$B$17,Таблица1[[#This Row],[Профиль / размер]],'Сводный отчет'!$L$7:$L$17))^2</f>
        <v>1.1523166238703175E-4</v>
      </c>
      <c r="K762" s="63">
        <v>16.2</v>
      </c>
      <c r="L762" s="64">
        <f>(Таблица1[[#This Row],[Относительное удлинение, %]]-SUMIF('Сводный отчет'!$B$7:$B$17,Таблица1[[#This Row],[Профиль / размер]],'Сводный отчет'!$O$7:$O$17))^2</f>
        <v>5.7656351804096273</v>
      </c>
      <c r="M762" s="63">
        <v>11.7</v>
      </c>
      <c r="N76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1.7151161035068103</v>
      </c>
      <c r="O762" s="67">
        <v>12</v>
      </c>
      <c r="P76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1.6973318785955058</v>
      </c>
      <c r="Q762" s="69">
        <v>8.5000000000000006E-2</v>
      </c>
      <c r="R762" s="70">
        <f>(Таблица1[[#This Row],[fr]]-SUMIF('Сводный отчет'!$B$7:$B$17,Таблица1[[#This Row],[Профиль / размер]],'Сводный отчет'!$X$7:$X$17))^2</f>
        <v>2.3424805483920244E-6</v>
      </c>
    </row>
    <row r="763" spans="1:18" ht="11.25" customHeight="1" x14ac:dyDescent="0.25">
      <c r="A763" s="62" t="s">
        <v>546</v>
      </c>
      <c r="B763" s="62" t="str">
        <f>LEFT(Таблица1[[#This Row],[Номер плавки]],7)</f>
        <v>2050641</v>
      </c>
      <c r="C763" s="62" t="s">
        <v>66</v>
      </c>
      <c r="D763" s="62" t="s">
        <v>90</v>
      </c>
      <c r="E763" s="63">
        <v>526</v>
      </c>
      <c r="F763" s="64">
        <f>(Таблица1[[#This Row],[Предел текучести, Н/мм²]]-SUMIF('Сводный отчет'!$B$7:$B$17,Таблица1[[#This Row],[Профиль / размер]],'Сводный отчет'!$F$7:$F$17))^2</f>
        <v>104.74993938592331</v>
      </c>
      <c r="G763" s="63">
        <v>628</v>
      </c>
      <c r="H763" s="64">
        <f>(Таблица1[[#This Row],[Временное сопротивление, Н/мм²]]-SUMIF('Сводный отчет'!$B$7:$B$17,Таблица1[[#This Row],[Профиль / размер]],'Сводный отчет'!$I$7:$I$17))^2</f>
        <v>458.72388635411698</v>
      </c>
      <c r="I763" s="65">
        <f>Таблица1[[#This Row],[Временное сопротивление, Н/мм²]]/Таблица1[[#This Row],[Предел текучести, Н/мм²]]</f>
        <v>1.1939163498098859</v>
      </c>
      <c r="J763" s="66">
        <f>(Таблица1[[#This Row],[σв/σт]]-SUMIF('Сводный отчет'!$B$7:$B$17,Таблица1[[#This Row],[Профиль / размер]],'Сводный отчет'!$L$7:$L$17))^2</f>
        <v>2.9559179417435946E-4</v>
      </c>
      <c r="K763" s="63">
        <v>21.3</v>
      </c>
      <c r="L763" s="64">
        <f>(Таблица1[[#This Row],[Относительное удлинение, %]]-SUMIF('Сводный отчет'!$B$7:$B$17,Таблица1[[#This Row],[Профиль / размер]],'Сводный отчет'!$O$7:$O$17))^2</f>
        <v>7.2836633494235148</v>
      </c>
      <c r="M763" s="63">
        <v>13</v>
      </c>
      <c r="N76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6.810139577685228</v>
      </c>
      <c r="O763" s="67">
        <v>13.3</v>
      </c>
      <c r="P76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6.7746558222574702</v>
      </c>
      <c r="Q763" s="69">
        <v>7.9000000000000001E-2</v>
      </c>
      <c r="R763" s="70">
        <f>(Таблица1[[#This Row],[fr]]-SUMIF('Сводный отчет'!$B$7:$B$17,Таблица1[[#This Row],[Профиль / размер]],'Сводный отчет'!$X$7:$X$17))^2</f>
        <v>1.9976283365293672E-5</v>
      </c>
    </row>
    <row r="764" spans="1:18" ht="11.25" customHeight="1" x14ac:dyDescent="0.25">
      <c r="A764" s="62" t="s">
        <v>548</v>
      </c>
      <c r="B764" s="62" t="str">
        <f>LEFT(Таблица1[[#This Row],[Номер плавки]],7)</f>
        <v>2050643</v>
      </c>
      <c r="C764" s="62" t="s">
        <v>66</v>
      </c>
      <c r="D764" s="62" t="s">
        <v>90</v>
      </c>
      <c r="E764" s="63">
        <v>541</v>
      </c>
      <c r="F764" s="64">
        <f>(Таблица1[[#This Row],[Предел текучести, Н/мм²]]-SUMIF('Сводный отчет'!$B$7:$B$17,Таблица1[[#This Row],[Профиль / размер]],'Сводный отчет'!$F$7:$F$17))^2</f>
        <v>22.707685864798012</v>
      </c>
      <c r="G764" s="63">
        <v>647</v>
      </c>
      <c r="H764" s="64">
        <f>(Таблица1[[#This Row],[Временное сопротивление, Н/мм²]]-SUMIF('Сводный отчет'!$B$7:$B$17,Таблица1[[#This Row],[Профиль / размер]],'Сводный отчет'!$I$7:$I$17))^2</f>
        <v>5.8459520818178161</v>
      </c>
      <c r="I764" s="65">
        <f>Таблица1[[#This Row],[Временное сопротивление, Н/мм²]]/Таблица1[[#This Row],[Предел текучести, Н/мм²]]</f>
        <v>1.1959334565619224</v>
      </c>
      <c r="J764" s="66">
        <f>(Таблица1[[#This Row],[σв/σт]]-SUMIF('Сводный отчет'!$B$7:$B$17,Таблица1[[#This Row],[Профиль / размер]],'Сводный отчет'!$L$7:$L$17))^2</f>
        <v>2.3030115566400561E-4</v>
      </c>
      <c r="K764" s="63">
        <v>16.2</v>
      </c>
      <c r="L764" s="64">
        <f>(Таблица1[[#This Row],[Относительное удлинение, %]]-SUMIF('Сводный отчет'!$B$7:$B$17,Таблица1[[#This Row],[Профиль / размер]],'Сводный отчет'!$O$7:$O$17))^2</f>
        <v>5.7656351804096273</v>
      </c>
      <c r="M764" s="63">
        <v>8.3000000000000007</v>
      </c>
      <c r="N76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4.3696700941171054</v>
      </c>
      <c r="O764" s="67">
        <v>8.6</v>
      </c>
      <c r="P76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4.3981769490180707</v>
      </c>
      <c r="Q764" s="69">
        <v>8.5999999999999993E-2</v>
      </c>
      <c r="R764" s="70">
        <f>(Таблица1[[#This Row],[fr]]-SUMIF('Сводный отчет'!$B$7:$B$17,Таблица1[[#This Row],[Профиль / размер]],'Сводный отчет'!$X$7:$X$17))^2</f>
        <v>6.4035134122416921E-6</v>
      </c>
    </row>
    <row r="765" spans="1:18" ht="11.25" customHeight="1" x14ac:dyDescent="0.25">
      <c r="A765" s="62" t="s">
        <v>548</v>
      </c>
      <c r="B765" s="62" t="str">
        <f>LEFT(Таблица1[[#This Row],[Номер плавки]],7)</f>
        <v>2050643</v>
      </c>
      <c r="C765" s="62" t="s">
        <v>66</v>
      </c>
      <c r="D765" s="62" t="s">
        <v>90</v>
      </c>
      <c r="E765" s="63">
        <v>547</v>
      </c>
      <c r="F765" s="64">
        <f>(Таблица1[[#This Row],[Предел текучести, Н/мм²]]-SUMIF('Сводный отчет'!$B$7:$B$17,Таблица1[[#This Row],[Профиль / размер]],'Сводный отчет'!$F$7:$F$17))^2</f>
        <v>115.89078445634789</v>
      </c>
      <c r="G765" s="63">
        <v>651</v>
      </c>
      <c r="H765" s="64">
        <f>(Таблица1[[#This Row],[Временное сопротивление, Н/мм²]]-SUMIF('Сводный отчет'!$B$7:$B$17,Таблица1[[#This Row],[Профиль / размер]],'Сводный отчет'!$I$7:$I$17))^2</f>
        <v>2.5032290771232537</v>
      </c>
      <c r="I765" s="65">
        <f>Таблица1[[#This Row],[Временное сопротивление, Н/мм²]]/Таблица1[[#This Row],[Предел текучести, Н/мм²]]</f>
        <v>1.1901279707495429</v>
      </c>
      <c r="J765" s="66">
        <f>(Таблица1[[#This Row],[σв/σт]]-SUMIF('Сводный отчет'!$B$7:$B$17,Таблица1[[#This Row],[Профиль / размер]],'Сводный отчет'!$L$7:$L$17))^2</f>
        <v>4.4020916980967815E-4</v>
      </c>
      <c r="K765" s="63">
        <v>16.3</v>
      </c>
      <c r="L765" s="64">
        <f>(Таблица1[[#This Row],[Относительное удлинение, %]]-SUMIF('Сводный отчет'!$B$7:$B$17,Таблица1[[#This Row],[Профиль / размер]],'Сводный отчет'!$O$7:$O$17))^2</f>
        <v>5.2954004386255793</v>
      </c>
      <c r="M765" s="63">
        <v>6.5</v>
      </c>
      <c r="N76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15.135022206793149</v>
      </c>
      <c r="O765" s="67">
        <v>7.8</v>
      </c>
      <c r="P76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8.3936699067645559</v>
      </c>
      <c r="Q765" s="69">
        <v>8.2000000000000003E-2</v>
      </c>
      <c r="R765" s="70">
        <f>(Таблица1[[#This Row],[fr]]-SUMIF('Сводный отчет'!$B$7:$B$17,Таблица1[[#This Row],[Профиль / размер]],'Сводный отчет'!$X$7:$X$17))^2</f>
        <v>2.1593819568428332E-6</v>
      </c>
    </row>
    <row r="766" spans="1:18" ht="11.25" customHeight="1" x14ac:dyDescent="0.25">
      <c r="A766" s="62" t="s">
        <v>548</v>
      </c>
      <c r="B766" s="62" t="str">
        <f>LEFT(Таблица1[[#This Row],[Номер плавки]],7)</f>
        <v>2050643</v>
      </c>
      <c r="C766" s="62" t="s">
        <v>66</v>
      </c>
      <c r="D766" s="62" t="s">
        <v>90</v>
      </c>
      <c r="E766" s="63">
        <v>547</v>
      </c>
      <c r="F766" s="64">
        <f>(Таблица1[[#This Row],[Предел текучести, Н/мм²]]-SUMIF('Сводный отчет'!$B$7:$B$17,Таблица1[[#This Row],[Профиль / размер]],'Сводный отчет'!$F$7:$F$17))^2</f>
        <v>115.89078445634789</v>
      </c>
      <c r="G766" s="63">
        <v>651</v>
      </c>
      <c r="H766" s="64">
        <f>(Таблица1[[#This Row],[Временное сопротивление, Н/мм²]]-SUMIF('Сводный отчет'!$B$7:$B$17,Таблица1[[#This Row],[Профиль / размер]],'Сводный отчет'!$I$7:$I$17))^2</f>
        <v>2.5032290771232537</v>
      </c>
      <c r="I766" s="65">
        <f>Таблица1[[#This Row],[Временное сопротивление, Н/мм²]]/Таблица1[[#This Row],[Предел текучести, Н/мм²]]</f>
        <v>1.1901279707495429</v>
      </c>
      <c r="J766" s="66">
        <f>(Таблица1[[#This Row],[σв/σт]]-SUMIF('Сводный отчет'!$B$7:$B$17,Таблица1[[#This Row],[Профиль / размер]],'Сводный отчет'!$L$7:$L$17))^2</f>
        <v>4.4020916980967815E-4</v>
      </c>
      <c r="K766" s="63">
        <v>16.600000000000001</v>
      </c>
      <c r="L766" s="64">
        <f>(Таблица1[[#This Row],[Относительное удлинение, %]]-SUMIF('Сводный отчет'!$B$7:$B$17,Таблица1[[#This Row],[Профиль / размер]],'Сводный отчет'!$O$7:$O$17))^2</f>
        <v>4.0046962132734523</v>
      </c>
      <c r="M766" s="63">
        <v>7.7</v>
      </c>
      <c r="N76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7.2381207983424547</v>
      </c>
      <c r="O766" s="67">
        <v>8</v>
      </c>
      <c r="P76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7.2747966673279336</v>
      </c>
      <c r="Q766" s="69">
        <v>9.4E-2</v>
      </c>
      <c r="R766" s="70">
        <f>(Таблица1[[#This Row],[fr]]-SUMIF('Сводный отчет'!$B$7:$B$17,Таблица1[[#This Row],[Профиль / размер]],'Сводный отчет'!$X$7:$X$17))^2</f>
        <v>1.108917763230395E-4</v>
      </c>
    </row>
    <row r="767" spans="1:18" ht="11.25" customHeight="1" x14ac:dyDescent="0.25">
      <c r="A767" s="62" t="s">
        <v>549</v>
      </c>
      <c r="B767" s="62" t="str">
        <f>LEFT(Таблица1[[#This Row],[Номер плавки]],7)</f>
        <v>2050644</v>
      </c>
      <c r="C767" s="62" t="s">
        <v>66</v>
      </c>
      <c r="D767" s="62" t="s">
        <v>90</v>
      </c>
      <c r="E767" s="63">
        <v>544</v>
      </c>
      <c r="F767" s="64">
        <f>(Таблица1[[#This Row],[Предел текучести, Н/мм²]]-SUMIF('Сводный отчет'!$B$7:$B$17,Таблица1[[#This Row],[Профиль / размер]],'Сводный отчет'!$F$7:$F$17))^2</f>
        <v>60.299235160572948</v>
      </c>
      <c r="G767" s="63">
        <v>652</v>
      </c>
      <c r="H767" s="64">
        <f>(Таблица1[[#This Row],[Временное сопротивление, Н/мм²]]-SUMIF('Сводный отчет'!$B$7:$B$17,Таблица1[[#This Row],[Профиль / размер]],'Сводный отчет'!$I$7:$I$17))^2</f>
        <v>6.6675483259496131</v>
      </c>
      <c r="I767" s="65">
        <f>Таблица1[[#This Row],[Временное сопротивление, Н/мм²]]/Таблица1[[#This Row],[Предел текучести, Н/мм²]]</f>
        <v>1.1985294117647058</v>
      </c>
      <c r="J767" s="66">
        <f>(Таблица1[[#This Row],[σв/σт]]-SUMIF('Сводный отчет'!$B$7:$B$17,Таблица1[[#This Row],[Профиль / размер]],'Сводный отчет'!$L$7:$L$17))^2</f>
        <v>1.5824938661533036E-4</v>
      </c>
      <c r="K767" s="63">
        <v>16.8</v>
      </c>
      <c r="L767" s="64">
        <f>(Таблица1[[#This Row],[Относительное удлинение, %]]-SUMIF('Сводный отчет'!$B$7:$B$17,Таблица1[[#This Row],[Профиль / размер]],'Сводный отчет'!$O$7:$O$17))^2</f>
        <v>3.2442267297053724</v>
      </c>
      <c r="M767" s="63">
        <v>8.9</v>
      </c>
      <c r="N76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2.2212193898917612</v>
      </c>
      <c r="O767" s="67">
        <v>9.1999999999999993</v>
      </c>
      <c r="P76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2.2415572307082074</v>
      </c>
      <c r="Q767" s="69">
        <v>9.8000000000000004E-2</v>
      </c>
      <c r="R767" s="70">
        <f>(Таблица1[[#This Row],[fr]]-SUMIF('Сводный отчет'!$B$7:$B$17,Таблица1[[#This Row],[Профиль / размер]],'Сводный отчет'!$X$7:$X$17))^2</f>
        <v>2.1113590777843848E-4</v>
      </c>
    </row>
    <row r="768" spans="1:18" ht="11.25" customHeight="1" x14ac:dyDescent="0.25">
      <c r="A768" s="62" t="s">
        <v>549</v>
      </c>
      <c r="B768" s="62" t="str">
        <f>LEFT(Таблица1[[#This Row],[Номер плавки]],7)</f>
        <v>2050644</v>
      </c>
      <c r="C768" s="62" t="s">
        <v>66</v>
      </c>
      <c r="D768" s="62" t="s">
        <v>90</v>
      </c>
      <c r="E768" s="63">
        <v>544</v>
      </c>
      <c r="F768" s="64">
        <f>(Таблица1[[#This Row],[Предел текучести, Н/мм²]]-SUMIF('Сводный отчет'!$B$7:$B$17,Таблица1[[#This Row],[Профиль / размер]],'Сводный отчет'!$F$7:$F$17))^2</f>
        <v>60.299235160572948</v>
      </c>
      <c r="G768" s="63">
        <v>652</v>
      </c>
      <c r="H768" s="64">
        <f>(Таблица1[[#This Row],[Временное сопротивление, Н/мм²]]-SUMIF('Сводный отчет'!$B$7:$B$17,Таблица1[[#This Row],[Профиль / размер]],'Сводный отчет'!$I$7:$I$17))^2</f>
        <v>6.6675483259496131</v>
      </c>
      <c r="I768" s="65">
        <f>Таблица1[[#This Row],[Временное сопротивление, Н/мм²]]/Таблица1[[#This Row],[Предел текучести, Н/мм²]]</f>
        <v>1.1985294117647058</v>
      </c>
      <c r="J768" s="66">
        <f>(Таблица1[[#This Row],[σв/σт]]-SUMIF('Сводный отчет'!$B$7:$B$17,Таблица1[[#This Row],[Профиль / размер]],'Сводный отчет'!$L$7:$L$17))^2</f>
        <v>1.5824938661533036E-4</v>
      </c>
      <c r="K768" s="63">
        <v>16.899999999999999</v>
      </c>
      <c r="L768" s="64">
        <f>(Таблица1[[#This Row],[Относительное удлинение, %]]-SUMIF('Сводный отчет'!$B$7:$B$17,Таблица1[[#This Row],[Профиль / размер]],'Сводный отчет'!$O$7:$O$17))^2</f>
        <v>2.8939919879213387</v>
      </c>
      <c r="M768" s="63">
        <v>9.1</v>
      </c>
      <c r="N76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1.665069155149981</v>
      </c>
      <c r="O768" s="67">
        <v>9.4</v>
      </c>
      <c r="P76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1.682683991271583</v>
      </c>
      <c r="Q768" s="69">
        <v>7.2999999999999995E-2</v>
      </c>
      <c r="R768" s="70">
        <f>(Таблица1[[#This Row],[fr]]-SUMIF('Сводный отчет'!$B$7:$B$17,Таблица1[[#This Row],[Профиль / размер]],'Сводный отчет'!$X$7:$X$17))^2</f>
        <v>1.0961008618219546E-4</v>
      </c>
    </row>
    <row r="769" spans="1:18" ht="11.25" customHeight="1" x14ac:dyDescent="0.25">
      <c r="A769" s="62" t="s">
        <v>550</v>
      </c>
      <c r="B769" s="62" t="str">
        <f>LEFT(Таблица1[[#This Row],[Номер плавки]],7)</f>
        <v>2072469</v>
      </c>
      <c r="C769" s="62" t="s">
        <v>66</v>
      </c>
      <c r="D769" s="62" t="s">
        <v>90</v>
      </c>
      <c r="E769" s="63">
        <v>517</v>
      </c>
      <c r="F769" s="64">
        <f>(Таблица1[[#This Row],[Предел текучести, Н/мм²]]-SUMIF('Сводный отчет'!$B$7:$B$17,Таблица1[[#This Row],[Профиль / размер]],'Сводный отчет'!$F$7:$F$17))^2</f>
        <v>369.97529149859849</v>
      </c>
      <c r="G769" s="63">
        <v>635</v>
      </c>
      <c r="H769" s="64">
        <f>(Таблица1[[#This Row],[Временное сопротивление, Н/мм²]]-SUMIF('Сводный отчет'!$B$7:$B$17,Таблица1[[#This Row],[Профиль / размер]],'Сводный отчет'!$I$7:$I$17))^2</f>
        <v>207.8741210959015</v>
      </c>
      <c r="I769" s="65">
        <f>Таблица1[[#This Row],[Временное сопротивление, Н/мм²]]/Таблица1[[#This Row],[Предел текучести, Н/мм²]]</f>
        <v>1.2282398452611218</v>
      </c>
      <c r="J769" s="66">
        <f>(Таблица1[[#This Row],[σв/σт]]-SUMIF('Сводный отчет'!$B$7:$B$17,Таблица1[[#This Row],[Профиль / размер]],'Сводный отчет'!$L$7:$L$17))^2</f>
        <v>2.9346130222253109E-4</v>
      </c>
      <c r="K769" s="63">
        <v>16.600000000000001</v>
      </c>
      <c r="L769" s="64">
        <f>(Таблица1[[#This Row],[Относительное удлинение, %]]-SUMIF('Сводный отчет'!$B$7:$B$17,Таблица1[[#This Row],[Профиль / размер]],'Сводный отчет'!$O$7:$O$17))^2</f>
        <v>4.0046962132734523</v>
      </c>
      <c r="M769" s="63">
        <v>7.2</v>
      </c>
      <c r="N76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10.17849638519691</v>
      </c>
      <c r="O769" s="67">
        <v>7.5</v>
      </c>
      <c r="P76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10.221979765919487</v>
      </c>
      <c r="Q769" s="69">
        <v>9.9000000000000005E-2</v>
      </c>
      <c r="R769" s="70">
        <f>(Таблица1[[#This Row],[fr]]-SUMIF('Сводный отчет'!$B$7:$B$17,Таблица1[[#This Row],[Профиль / размер]],'Сводный отчет'!$X$7:$X$17))^2</f>
        <v>2.4119694064228824E-4</v>
      </c>
    </row>
    <row r="770" spans="1:18" ht="11.25" customHeight="1" x14ac:dyDescent="0.25">
      <c r="A770" s="62" t="s">
        <v>550</v>
      </c>
      <c r="B770" s="62" t="str">
        <f>LEFT(Таблица1[[#This Row],[Номер плавки]],7)</f>
        <v>2072469</v>
      </c>
      <c r="C770" s="62" t="s">
        <v>66</v>
      </c>
      <c r="D770" s="62" t="s">
        <v>90</v>
      </c>
      <c r="E770" s="63">
        <v>549</v>
      </c>
      <c r="F770" s="64">
        <f>(Таблица1[[#This Row],[Предел текучести, Н/мм²]]-SUMIF('Сводный отчет'!$B$7:$B$17,Таблица1[[#This Row],[Профиль / размер]],'Сводный отчет'!$F$7:$F$17))^2</f>
        <v>162.95181732019785</v>
      </c>
      <c r="G770" s="63">
        <v>697</v>
      </c>
      <c r="H770" s="64">
        <f>(Таблица1[[#This Row],[Временное сопротивление, Н/мм²]]-SUMIF('Сводный отчет'!$B$7:$B$17,Таблица1[[#This Row],[Профиль / размер]],'Сводный отчет'!$I$7:$I$17))^2</f>
        <v>2264.0619145231358</v>
      </c>
      <c r="I770" s="65">
        <f>Таблица1[[#This Row],[Временное сопротивление, Н/мм²]]/Таблица1[[#This Row],[Предел текучести, Н/мм²]]</f>
        <v>1.2695810564663024</v>
      </c>
      <c r="J770" s="66">
        <f>(Таблица1[[#This Row],[σв/σт]]-SUMIF('Сводный отчет'!$B$7:$B$17,Таблица1[[#This Row],[Профиль / размер]],'Сводный отчет'!$L$7:$L$17))^2</f>
        <v>3.4189658326516776E-3</v>
      </c>
      <c r="K770" s="63">
        <v>16.899999999999999</v>
      </c>
      <c r="L770" s="64">
        <f>(Таблица1[[#This Row],[Относительное удлинение, %]]-SUMIF('Сводный отчет'!$B$7:$B$17,Таблица1[[#This Row],[Профиль / размер]],'Сводный отчет'!$O$7:$O$17))^2</f>
        <v>2.8939919879213387</v>
      </c>
      <c r="M770" s="63">
        <v>9</v>
      </c>
      <c r="N77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1.9331442725208712</v>
      </c>
      <c r="O770" s="67">
        <v>9.3000000000000007</v>
      </c>
      <c r="P77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1.9521206109898928</v>
      </c>
      <c r="Q770" s="69">
        <v>7.8E-2</v>
      </c>
      <c r="R770" s="70">
        <f>(Таблица1[[#This Row],[fr]]-SUMIF('Сводный отчет'!$B$7:$B$17,Таблица1[[#This Row],[Профиль / размер]],'Сводный отчет'!$X$7:$X$17))^2</f>
        <v>2.991525050144396E-5</v>
      </c>
    </row>
    <row r="771" spans="1:18" ht="11.25" customHeight="1" x14ac:dyDescent="0.25">
      <c r="A771" s="62" t="s">
        <v>551</v>
      </c>
      <c r="B771" s="62" t="str">
        <f>LEFT(Таблица1[[#This Row],[Номер плавки]],7)</f>
        <v>2050645</v>
      </c>
      <c r="C771" s="62" t="s">
        <v>66</v>
      </c>
      <c r="D771" s="62" t="s">
        <v>82</v>
      </c>
      <c r="E771" s="63">
        <v>534</v>
      </c>
      <c r="F771" s="64">
        <f>(Таблица1[[#This Row],[Предел текучести, Н/мм²]]-SUMIF('Сводный отчет'!$B$7:$B$17,Таблица1[[#This Row],[Профиль / размер]],'Сводный отчет'!$F$7:$F$17))^2</f>
        <v>176.51020408163396</v>
      </c>
      <c r="G771" s="63">
        <v>643</v>
      </c>
      <c r="H771" s="64">
        <f>(Таблица1[[#This Row],[Временное сопротивление, Н/мм²]]-SUMIF('Сводный отчет'!$B$7:$B$17,Таблица1[[#This Row],[Профиль / размер]],'Сводный отчет'!$I$7:$I$17))^2</f>
        <v>23.67120366513916</v>
      </c>
      <c r="I771" s="65">
        <f>Таблица1[[#This Row],[Временное сопротивление, Н/мм²]]/Таблица1[[#This Row],[Предел текучести, Н/мм²]]</f>
        <v>1.2041198501872659</v>
      </c>
      <c r="J771" s="66">
        <f>(Таблица1[[#This Row],[σв/σт]]-SUMIF('Сводный отчет'!$B$7:$B$17,Таблица1[[#This Row],[Профиль / размер]],'Сводный отчет'!$L$7:$L$17))^2</f>
        <v>3.9879302980156604E-4</v>
      </c>
      <c r="K771" s="63">
        <v>17</v>
      </c>
      <c r="L771" s="64">
        <f>(Таблица1[[#This Row],[Относительное удлинение, %]]-SUMIF('Сводный отчет'!$B$7:$B$17,Таблица1[[#This Row],[Профиль / размер]],'Сводный отчет'!$O$7:$O$17))^2</f>
        <v>2.848517284464835</v>
      </c>
      <c r="M771" s="63">
        <v>8.5</v>
      </c>
      <c r="N77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2.8816794668887833</v>
      </c>
      <c r="O771" s="67">
        <v>8.8000000000000007</v>
      </c>
      <c r="P77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2.9025032902957357</v>
      </c>
      <c r="Q771" s="69">
        <v>8.4000000000000005E-2</v>
      </c>
      <c r="R771" s="70">
        <f>(Таблица1[[#This Row],[fr]]-SUMIF('Сводный отчет'!$B$7:$B$17,Таблица1[[#This Row],[Профиль / размер]],'Сводный отчет'!$X$7:$X$17))^2</f>
        <v>1.7814077467721291E-6</v>
      </c>
    </row>
    <row r="772" spans="1:18" ht="11.25" customHeight="1" x14ac:dyDescent="0.25">
      <c r="A772" s="62" t="s">
        <v>551</v>
      </c>
      <c r="B772" s="62" t="str">
        <f>LEFT(Таблица1[[#This Row],[Номер плавки]],7)</f>
        <v>2050645</v>
      </c>
      <c r="C772" s="62" t="s">
        <v>66</v>
      </c>
      <c r="D772" s="62" t="s">
        <v>82</v>
      </c>
      <c r="E772" s="63">
        <v>535</v>
      </c>
      <c r="F772" s="64">
        <f>(Таблица1[[#This Row],[Предел текучести, Н/мм²]]-SUMIF('Сводный отчет'!$B$7:$B$17,Таблица1[[#This Row],[Профиль / размер]],'Сводный отчет'!$F$7:$F$17))^2</f>
        <v>150.93877551020529</v>
      </c>
      <c r="G772" s="63">
        <v>644</v>
      </c>
      <c r="H772" s="64">
        <f>(Таблица1[[#This Row],[Временное сопротивление, Н/мм²]]-SUMIF('Сводный отчет'!$B$7:$B$17,Таблица1[[#This Row],[Профиль / размер]],'Сводный отчет'!$I$7:$I$17))^2</f>
        <v>14.940591420241276</v>
      </c>
      <c r="I772" s="65">
        <f>Таблица1[[#This Row],[Временное сопротивление, Н/мм²]]/Таблица1[[#This Row],[Предел текучести, Н/мм²]]</f>
        <v>1.2037383177570093</v>
      </c>
      <c r="J772" s="66">
        <f>(Таблица1[[#This Row],[σв/σт]]-SUMIF('Сводный отчет'!$B$7:$B$17,Таблица1[[#This Row],[Профиль / размер]],'Сводный отчет'!$L$7:$L$17))^2</f>
        <v>3.8370034189554042E-4</v>
      </c>
      <c r="K772" s="63">
        <v>19.2</v>
      </c>
      <c r="L772" s="64">
        <f>(Таблица1[[#This Row],[Относительное удлинение, %]]-SUMIF('Сводный отчет'!$B$7:$B$17,Таблица1[[#This Row],[Профиль / размер]],'Сводный отчет'!$O$7:$O$17))^2</f>
        <v>0.26239483548520509</v>
      </c>
      <c r="M772" s="63">
        <v>11.2</v>
      </c>
      <c r="N77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1.0049039566847211</v>
      </c>
      <c r="O772" s="67">
        <v>11.5</v>
      </c>
      <c r="P77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0.99266655560181616</v>
      </c>
      <c r="Q772" s="69">
        <v>9.0999999999999998E-2</v>
      </c>
      <c r="R772" s="70">
        <f>(Таблица1[[#This Row],[fr]]-SUMIF('Сводный отчет'!$B$7:$B$17,Таблица1[[#This Row],[Профиль / размер]],'Сводный отчет'!$X$7:$X$17))^2</f>
        <v>6.9467122032486036E-5</v>
      </c>
    </row>
    <row r="773" spans="1:18" ht="11.25" customHeight="1" x14ac:dyDescent="0.25">
      <c r="A773" s="62" t="s">
        <v>552</v>
      </c>
      <c r="B773" s="62" t="str">
        <f>LEFT(Таблица1[[#This Row],[Номер плавки]],7)</f>
        <v>2050646</v>
      </c>
      <c r="C773" s="62" t="s">
        <v>66</v>
      </c>
      <c r="D773" s="62" t="s">
        <v>82</v>
      </c>
      <c r="E773" s="63">
        <v>534</v>
      </c>
      <c r="F773" s="64">
        <f>(Таблица1[[#This Row],[Предел текучести, Н/мм²]]-SUMIF('Сводный отчет'!$B$7:$B$17,Таблица1[[#This Row],[Профиль / размер]],'Сводный отчет'!$F$7:$F$17))^2</f>
        <v>176.51020408163396</v>
      </c>
      <c r="G773" s="63">
        <v>632</v>
      </c>
      <c r="H773" s="64">
        <f>(Таблица1[[#This Row],[Временное сопротивление, Н/мм²]]-SUMIF('Сводный отчет'!$B$7:$B$17,Таблица1[[#This Row],[Профиль / размер]],'Сводный отчет'!$I$7:$I$17))^2</f>
        <v>251.70793835901588</v>
      </c>
      <c r="I773" s="65">
        <f>Таблица1[[#This Row],[Временное сопротивление, Н/мм²]]/Таблица1[[#This Row],[Предел текучести, Н/мм²]]</f>
        <v>1.1835205992509363</v>
      </c>
      <c r="J773" s="66">
        <f>(Таблица1[[#This Row],[σв/σт]]-SUMIF('Сводный отчет'!$B$7:$B$17,Таблица1[[#This Row],[Профиль / размер]],'Сводный отчет'!$L$7:$L$17))^2</f>
        <v>3.9620476939377514E-7</v>
      </c>
      <c r="K773" s="63">
        <v>16.899999999999999</v>
      </c>
      <c r="L773" s="64">
        <f>(Таблица1[[#This Row],[Относительное удлинение, %]]-SUMIF('Сводный отчет'!$B$7:$B$17,Таблица1[[#This Row],[Профиль / размер]],'Сводный отчет'!$O$7:$O$17))^2</f>
        <v>3.196068304873005</v>
      </c>
      <c r="M773" s="63">
        <v>7.8</v>
      </c>
      <c r="N77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5.748250895460207</v>
      </c>
      <c r="O773" s="67">
        <v>8.1</v>
      </c>
      <c r="P77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5.7776461474386087</v>
      </c>
      <c r="Q773" s="69">
        <v>7.8E-2</v>
      </c>
      <c r="R773" s="70">
        <f>(Таблица1[[#This Row],[fr]]-SUMIF('Сводный отчет'!$B$7:$B$17,Таблица1[[#This Row],[Профиль / размер]],'Сводный отчет'!$X$7:$X$17))^2</f>
        <v>2.1765081216160156E-5</v>
      </c>
    </row>
    <row r="774" spans="1:18" ht="11.25" customHeight="1" x14ac:dyDescent="0.25">
      <c r="A774" s="62" t="s">
        <v>552</v>
      </c>
      <c r="B774" s="62" t="str">
        <f>LEFT(Таблица1[[#This Row],[Номер плавки]],7)</f>
        <v>2050646</v>
      </c>
      <c r="C774" s="62" t="s">
        <v>66</v>
      </c>
      <c r="D774" s="62" t="s">
        <v>82</v>
      </c>
      <c r="E774" s="63">
        <v>518</v>
      </c>
      <c r="F774" s="64">
        <f>(Таблица1[[#This Row],[Предел текучести, Н/мм²]]-SUMIF('Сводный отчет'!$B$7:$B$17,Таблица1[[#This Row],[Профиль / размер]],'Сводный отчет'!$F$7:$F$17))^2</f>
        <v>857.6530612244926</v>
      </c>
      <c r="G774" s="63">
        <v>622</v>
      </c>
      <c r="H774" s="64">
        <f>(Таблица1[[#This Row],[Временное сопротивление, Н/мм²]]-SUMIF('Сводный отчет'!$B$7:$B$17,Таблица1[[#This Row],[Профиль / размер]],'Сводный отчет'!$I$7:$I$17))^2</f>
        <v>669.01406080799472</v>
      </c>
      <c r="I774" s="65">
        <f>Таблица1[[#This Row],[Временное сопротивление, Н/мм²]]/Таблица1[[#This Row],[Предел текучести, Н/мм²]]</f>
        <v>1.2007722007722008</v>
      </c>
      <c r="J774" s="66">
        <f>(Таблица1[[#This Row],[σв/σт]]-SUMIF('Сводный отчет'!$B$7:$B$17,Таблица1[[#This Row],[Профиль / размер]],'Сводный отчет'!$L$7:$L$17))^2</f>
        <v>2.7629598808879012E-4</v>
      </c>
      <c r="K774" s="63">
        <v>18.7</v>
      </c>
      <c r="L774" s="64">
        <f>(Таблица1[[#This Row],[Относительное удлинение, %]]-SUMIF('Сводный отчет'!$B$7:$B$17,Таблица1[[#This Row],[Профиль / размер]],'Сводный отчет'!$O$7:$O$17))^2</f>
        <v>1.4993752603059571E-4</v>
      </c>
      <c r="M774" s="63">
        <v>7.4</v>
      </c>
      <c r="N77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7.8262917117867321</v>
      </c>
      <c r="O774" s="67">
        <v>7.7</v>
      </c>
      <c r="P77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7.8605849229488163</v>
      </c>
      <c r="Q774" s="69">
        <v>6.8000000000000005E-2</v>
      </c>
      <c r="R774" s="70">
        <f>(Таблица1[[#This Row],[fr]]-SUMIF('Сводный отчет'!$B$7:$B$17,Таблица1[[#This Row],[Профиль / размер]],'Сводный отчет'!$X$7:$X$17))^2</f>
        <v>2.1507120366514007E-4</v>
      </c>
    </row>
    <row r="775" spans="1:18" ht="11.25" customHeight="1" x14ac:dyDescent="0.25">
      <c r="A775" s="62" t="s">
        <v>553</v>
      </c>
      <c r="B775" s="62" t="str">
        <f>LEFT(Таблица1[[#This Row],[Номер плавки]],7)</f>
        <v>2050649</v>
      </c>
      <c r="C775" s="62" t="s">
        <v>66</v>
      </c>
      <c r="D775" s="62" t="s">
        <v>72</v>
      </c>
      <c r="E775" s="63">
        <v>538</v>
      </c>
      <c r="F775" s="64">
        <f>(Таблица1[[#This Row],[Предел текучести, Н/мм²]]-SUMIF('Сводный отчет'!$B$7:$B$17,Таблица1[[#This Row],[Профиль / размер]],'Сводный отчет'!$F$7:$F$17))^2</f>
        <v>163.75675854319411</v>
      </c>
      <c r="G775" s="63">
        <v>626</v>
      </c>
      <c r="H775" s="64">
        <f>(Таблица1[[#This Row],[Временное сопротивление, Н/мм²]]-SUMIF('Сводный отчет'!$B$7:$B$17,Таблица1[[#This Row],[Профиль / размер]],'Сводный отчет'!$I$7:$I$17))^2</f>
        <v>497.68894176746409</v>
      </c>
      <c r="I775" s="65">
        <f>Таблица1[[#This Row],[Временное сопротивление, Н/мм²]]/Таблица1[[#This Row],[Предел текучести, Н/мм²]]</f>
        <v>1.1635687732342008</v>
      </c>
      <c r="J775" s="66">
        <f>(Таблица1[[#This Row],[σв/σт]]-SUMIF('Сводный отчет'!$B$7:$B$17,Таблица1[[#This Row],[Профиль / размер]],'Сводный отчет'!$L$7:$L$17))^2</f>
        <v>1.8492780610532684E-4</v>
      </c>
      <c r="K775" s="63">
        <v>20</v>
      </c>
      <c r="L775" s="64">
        <f>(Таблица1[[#This Row],[Относительное удлинение, %]]-SUMIF('Сводный отчет'!$B$7:$B$17,Таблица1[[#This Row],[Профиль / размер]],'Сводный отчет'!$O$7:$O$17))^2</f>
        <v>1.1233702014526921</v>
      </c>
      <c r="M775" s="63">
        <v>12.6</v>
      </c>
      <c r="N77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6.3056790123456965</v>
      </c>
      <c r="O775" s="67">
        <v>12.9</v>
      </c>
      <c r="P77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6.2934356386924142</v>
      </c>
      <c r="Q775" s="69">
        <v>8.2000000000000003E-2</v>
      </c>
      <c r="R775" s="70">
        <f>(Таблица1[[#This Row],[fr]]-SUMIF('Сводный отчет'!$B$7:$B$17,Таблица1[[#This Row],[Профиль / размер]],'Сводный отчет'!$X$7:$X$17))^2</f>
        <v>6.6281828129923415E-8</v>
      </c>
    </row>
    <row r="776" spans="1:18" ht="11.25" customHeight="1" x14ac:dyDescent="0.25">
      <c r="A776" s="62" t="s">
        <v>554</v>
      </c>
      <c r="B776" s="62" t="str">
        <f>LEFT(Таблица1[[#This Row],[Номер плавки]],7)</f>
        <v>2050650</v>
      </c>
      <c r="C776" s="62" t="s">
        <v>66</v>
      </c>
      <c r="D776" s="62" t="s">
        <v>72</v>
      </c>
      <c r="E776" s="63">
        <v>539</v>
      </c>
      <c r="F776" s="64">
        <f>(Таблица1[[#This Row],[Предел текучести, Н/мм²]]-SUMIF('Сводный отчет'!$B$7:$B$17,Таблица1[[#This Row],[Профиль / размер]],'Сводный отчет'!$F$7:$F$17))^2</f>
        <v>139.16326260823485</v>
      </c>
      <c r="G776" s="63">
        <v>633</v>
      </c>
      <c r="H776" s="64">
        <f>(Таблица1[[#This Row],[Временное сопротивление, Н/мм²]]-SUMIF('Сводный отчет'!$B$7:$B$17,Таблица1[[#This Row],[Профиль / размер]],'Сводный отчет'!$I$7:$I$17))^2</f>
        <v>234.36373851543229</v>
      </c>
      <c r="I776" s="65">
        <f>Таблица1[[#This Row],[Временное сопротивление, Н/мм²]]/Таблица1[[#This Row],[Предел текучести, Н/мм²]]</f>
        <v>1.1743970315398886</v>
      </c>
      <c r="J776" s="66">
        <f>(Таблица1[[#This Row],[σв/σт]]-SUMIF('Сводный отчет'!$B$7:$B$17,Таблица1[[#This Row],[Профиль / размер]],'Сводный отчет'!$L$7:$L$17))^2</f>
        <v>7.6759918737043709E-6</v>
      </c>
      <c r="K776" s="63">
        <v>16.7</v>
      </c>
      <c r="L776" s="64">
        <f>(Таблица1[[#This Row],[Относительное удлинение, %]]-SUMIF('Сводный отчет'!$B$7:$B$17,Таблица1[[#This Row],[Профиль / размер]],'Сводный отчет'!$O$7:$O$17))^2</f>
        <v>5.0180856486071663</v>
      </c>
      <c r="M776" s="63">
        <v>8.4</v>
      </c>
      <c r="N77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2.8523456790123314</v>
      </c>
      <c r="O776" s="67">
        <v>8.6999999999999993</v>
      </c>
      <c r="P77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2.86059011023716</v>
      </c>
      <c r="Q776" s="69">
        <v>8.2000000000000003E-2</v>
      </c>
      <c r="R776" s="70">
        <f>(Таблица1[[#This Row],[fr]]-SUMIF('Сводный отчет'!$B$7:$B$17,Таблица1[[#This Row],[Профиль / размер]],'Сводный отчет'!$X$7:$X$17))^2</f>
        <v>6.6281828129923415E-8</v>
      </c>
    </row>
    <row r="777" spans="1:18" ht="11.25" customHeight="1" x14ac:dyDescent="0.25">
      <c r="A777" s="62" t="s">
        <v>554</v>
      </c>
      <c r="B777" s="62" t="str">
        <f>LEFT(Таблица1[[#This Row],[Номер плавки]],7)</f>
        <v>2050650</v>
      </c>
      <c r="C777" s="62" t="s">
        <v>66</v>
      </c>
      <c r="D777" s="62" t="s">
        <v>72</v>
      </c>
      <c r="E777" s="63">
        <v>539</v>
      </c>
      <c r="F777" s="64">
        <f>(Таблица1[[#This Row],[Предел текучести, Н/мм²]]-SUMIF('Сводный отчет'!$B$7:$B$17,Таблица1[[#This Row],[Профиль / размер]],'Сводный отчет'!$F$7:$F$17))^2</f>
        <v>139.16326260823485</v>
      </c>
      <c r="G777" s="63">
        <v>633</v>
      </c>
      <c r="H777" s="64">
        <f>(Таблица1[[#This Row],[Временное сопротивление, Н/мм²]]-SUMIF('Сводный отчет'!$B$7:$B$17,Таблица1[[#This Row],[Профиль / размер]],'Сводный отчет'!$I$7:$I$17))^2</f>
        <v>234.36373851543229</v>
      </c>
      <c r="I777" s="65">
        <f>Таблица1[[#This Row],[Временное сопротивление, Н/мм²]]/Таблица1[[#This Row],[Предел текучести, Н/мм²]]</f>
        <v>1.1743970315398886</v>
      </c>
      <c r="J777" s="66">
        <f>(Таблица1[[#This Row],[σв/σт]]-SUMIF('Сводный отчет'!$B$7:$B$17,Таблица1[[#This Row],[Профиль / размер]],'Сводный отчет'!$L$7:$L$17))^2</f>
        <v>7.6759918737043709E-6</v>
      </c>
      <c r="K777" s="63">
        <v>16.899999999999999</v>
      </c>
      <c r="L777" s="64">
        <f>(Таблица1[[#This Row],[Относительное удлинение, %]]-SUMIF('Сводный отчет'!$B$7:$B$17,Таблица1[[#This Row],[Профиль / размер]],'Сводный отчет'!$O$7:$O$17))^2</f>
        <v>4.1620422881735646</v>
      </c>
      <c r="M777" s="63">
        <v>8.1999999999999993</v>
      </c>
      <c r="N77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3.5679012345678891</v>
      </c>
      <c r="O777" s="67">
        <v>8.5</v>
      </c>
      <c r="P77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3.5771212755488122</v>
      </c>
      <c r="Q777" s="69">
        <v>9.5000000000000001E-2</v>
      </c>
      <c r="R777" s="70">
        <f>(Таблица1[[#This Row],[fr]]-SUMIF('Сводный отчет'!$B$7:$B$17,Таблица1[[#This Row],[Профиль / размер]],'Сводный отчет'!$X$7:$X$17))^2</f>
        <v>1.6237251489046103E-4</v>
      </c>
    </row>
    <row r="778" spans="1:18" ht="11.25" customHeight="1" x14ac:dyDescent="0.25">
      <c r="A778" s="62" t="s">
        <v>555</v>
      </c>
      <c r="B778" s="62" t="str">
        <f>LEFT(Таблица1[[#This Row],[Номер плавки]],7)</f>
        <v>2050651</v>
      </c>
      <c r="C778" s="62" t="s">
        <v>66</v>
      </c>
      <c r="D778" s="62" t="s">
        <v>70</v>
      </c>
      <c r="E778" s="63">
        <v>542</v>
      </c>
      <c r="F778" s="64">
        <f>(Таблица1[[#This Row],[Предел текучести, Н/мм²]]-SUMIF('Сводный отчет'!$B$7:$B$17,Таблица1[[#This Row],[Профиль / размер]],'Сводный отчет'!$F$7:$F$17))^2</f>
        <v>76.960743801652526</v>
      </c>
      <c r="G778" s="63">
        <v>631</v>
      </c>
      <c r="H778" s="64">
        <f>(Таблица1[[#This Row],[Временное сопротивление, Н/мм²]]-SUMIF('Сводный отчет'!$B$7:$B$17,Таблица1[[#This Row],[Профиль / размер]],'Сводный отчет'!$I$7:$I$17))^2</f>
        <v>130.16735537190013</v>
      </c>
      <c r="I778" s="65">
        <f>Таблица1[[#This Row],[Временное сопротивление, Н/мм²]]/Таблица1[[#This Row],[Предел текучести, Н/мм²]]</f>
        <v>1.1642066420664208</v>
      </c>
      <c r="J778" s="66">
        <f>(Таблица1[[#This Row],[σв/σт]]-SUMIF('Сводный отчет'!$B$7:$B$17,Таблица1[[#This Row],[Профиль / размер]],'Сводный отчет'!$L$7:$L$17))^2</f>
        <v>5.1136016741845333E-6</v>
      </c>
      <c r="K778" s="63">
        <v>20.2</v>
      </c>
      <c r="L778" s="64">
        <f>(Таблица1[[#This Row],[Относительное удлинение, %]]-SUMIF('Сводный отчет'!$B$7:$B$17,Таблица1[[#This Row],[Профиль / размер]],'Сводный отчет'!$O$7:$O$17))^2</f>
        <v>0.19440082644628454</v>
      </c>
      <c r="M778" s="63">
        <v>14.4</v>
      </c>
      <c r="N77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30.954049586776868</v>
      </c>
      <c r="O778" s="67">
        <v>14.7</v>
      </c>
      <c r="P77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24.278016528925608</v>
      </c>
      <c r="Q778" s="69">
        <v>9.5000000000000001E-2</v>
      </c>
      <c r="R778" s="70">
        <f>(Таблица1[[#This Row],[fr]]-SUMIF('Сводный отчет'!$B$7:$B$17,Таблица1[[#This Row],[Профиль / размер]],'Сводный отчет'!$X$7:$X$17))^2</f>
        <v>1.3752892561983432E-4</v>
      </c>
    </row>
    <row r="779" spans="1:18" ht="11.25" customHeight="1" x14ac:dyDescent="0.25">
      <c r="A779" s="62" t="s">
        <v>556</v>
      </c>
      <c r="B779" s="62" t="str">
        <f>LEFT(Таблица1[[#This Row],[Номер плавки]],7)</f>
        <v>2050652</v>
      </c>
      <c r="C779" s="62" t="s">
        <v>66</v>
      </c>
      <c r="D779" s="62" t="s">
        <v>70</v>
      </c>
      <c r="E779" s="63">
        <v>524</v>
      </c>
      <c r="F779" s="64">
        <f>(Таблица1[[#This Row],[Предел текучести, Н/мм²]]-SUMIF('Сводный отчет'!$B$7:$B$17,Таблица1[[#This Row],[Профиль / размер]],'Сводный отчет'!$F$7:$F$17))^2</f>
        <v>716.77892561983356</v>
      </c>
      <c r="G779" s="63">
        <v>613</v>
      </c>
      <c r="H779" s="64">
        <f>(Таблица1[[#This Row],[Временное сопротивление, Н/мм²]]-SUMIF('Сводный отчет'!$B$7:$B$17,Таблица1[[#This Row],[Профиль / размер]],'Сводный отчет'!$I$7:$I$17))^2</f>
        <v>864.89462809917177</v>
      </c>
      <c r="I779" s="65">
        <f>Таблица1[[#This Row],[Временное сопротивление, Н/мм²]]/Таблица1[[#This Row],[Предел текучести, Н/мм²]]</f>
        <v>1.1698473282442747</v>
      </c>
      <c r="J779" s="66">
        <f>(Таблица1[[#This Row],[σв/σт]]-SUMIF('Сводный отчет'!$B$7:$B$17,Таблица1[[#This Row],[Профиль / размер]],'Сводный отчет'!$L$7:$L$17))^2</f>
        <v>1.142006565352655E-5</v>
      </c>
      <c r="K779" s="63">
        <v>18.100000000000001</v>
      </c>
      <c r="L779" s="64">
        <f>(Таблица1[[#This Row],[Относительное удлинение, %]]-SUMIF('Сводный отчет'!$B$7:$B$17,Таблица1[[#This Row],[Профиль / размер]],'Сводный отчет'!$O$7:$O$17))^2</f>
        <v>2.7525826446280788</v>
      </c>
      <c r="M779" s="63">
        <v>9.6999999999999993</v>
      </c>
      <c r="N77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0.74586776859504078</v>
      </c>
      <c r="O779" s="67">
        <v>10</v>
      </c>
      <c r="P77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5.1652892561983174E-2</v>
      </c>
      <c r="Q779" s="69">
        <v>7.4999999999999997E-2</v>
      </c>
      <c r="R779" s="70">
        <f>(Таблица1[[#This Row],[fr]]-SUMIF('Сводный отчет'!$B$7:$B$17,Таблица1[[#This Row],[Профиль / размер]],'Сводный отчет'!$X$7:$X$17))^2</f>
        <v>6.8438016528925944E-5</v>
      </c>
    </row>
    <row r="780" spans="1:18" ht="11.25" customHeight="1" x14ac:dyDescent="0.25">
      <c r="A780" s="62" t="s">
        <v>557</v>
      </c>
      <c r="B780" s="62" t="str">
        <f>LEFT(Таблица1[[#This Row],[Номер плавки]],7)</f>
        <v>2050653</v>
      </c>
      <c r="C780" s="62" t="s">
        <v>66</v>
      </c>
      <c r="D780" s="62" t="s">
        <v>67</v>
      </c>
      <c r="E780" s="63">
        <v>546</v>
      </c>
      <c r="F780" s="64">
        <f>(Таблица1[[#This Row],[Предел текучести, Н/мм²]]-SUMIF('Сводный отчет'!$B$7:$B$17,Таблица1[[#This Row],[Профиль / размер]],'Сводный отчет'!$F$7:$F$17))^2</f>
        <v>13.196168263223438</v>
      </c>
      <c r="G780" s="63">
        <v>632</v>
      </c>
      <c r="H780" s="64">
        <f>(Таблица1[[#This Row],[Временное сопротивление, Н/мм²]]-SUMIF('Сводный отчет'!$B$7:$B$17,Таблица1[[#This Row],[Профиль / размер]],'Сводный отчет'!$I$7:$I$17))^2</f>
        <v>1.9829237817576597</v>
      </c>
      <c r="I780" s="65">
        <f>Таблица1[[#This Row],[Временное сопротивление, Н/мм²]]/Таблица1[[#This Row],[Предел текучести, Н/мм²]]</f>
        <v>1.1575091575091576</v>
      </c>
      <c r="J780" s="66">
        <f>(Таблица1[[#This Row],[σв/σт]]-SUMIF('Сводный отчет'!$B$7:$B$17,Таблица1[[#This Row],[Профиль / размер]],'Сводный отчет'!$L$7:$L$17))^2</f>
        <v>1.0893528775999826E-4</v>
      </c>
      <c r="K780" s="63">
        <v>23.3</v>
      </c>
      <c r="L780" s="64">
        <f>(Таблица1[[#This Row],[Относительное удлинение, %]]-SUMIF('Сводный отчет'!$B$7:$B$17,Таблица1[[#This Row],[Профиль / размер]],'Сводный отчет'!$O$7:$O$17))^2</f>
        <v>7.966218242399</v>
      </c>
      <c r="M780" s="63">
        <v>9.4</v>
      </c>
      <c r="N78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1.4498125780925122E-2</v>
      </c>
      <c r="O780" s="67">
        <v>9.6999999999999993</v>
      </c>
      <c r="P78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6.3348604748019992E-3</v>
      </c>
      <c r="Q780" s="69">
        <v>0.08</v>
      </c>
      <c r="R780" s="70">
        <f>(Таблица1[[#This Row],[fr]]-SUMIF('Сводный отчет'!$B$7:$B$17,Таблица1[[#This Row],[Профиль / размер]],'Сводный отчет'!$X$7:$X$17))^2</f>
        <v>1.0135776759683515E-5</v>
      </c>
    </row>
    <row r="781" spans="1:18" ht="11.25" customHeight="1" x14ac:dyDescent="0.25">
      <c r="A781" s="62" t="s">
        <v>558</v>
      </c>
      <c r="B781" s="62" t="str">
        <f>LEFT(Таблица1[[#This Row],[Номер плавки]],7)</f>
        <v>2002426</v>
      </c>
      <c r="C781" s="62" t="s">
        <v>66</v>
      </c>
      <c r="D781" s="62" t="s">
        <v>67</v>
      </c>
      <c r="E781" s="63">
        <v>576</v>
      </c>
      <c r="F781" s="64">
        <f>(Таблица1[[#This Row],[Предел текучести, Н/мм²]]-SUMIF('Сводный отчет'!$B$7:$B$17,Таблица1[[#This Row],[Профиль / размер]],'Сводный отчет'!$F$7:$F$17))^2</f>
        <v>1131.155351936691</v>
      </c>
      <c r="G781" s="63">
        <v>666</v>
      </c>
      <c r="H781" s="64">
        <f>(Таблица1[[#This Row],[Временное сопротивление, Н/мм²]]-SUMIF('Сводный отчет'!$B$7:$B$17,Таблица1[[#This Row],[Профиль / размер]],'Сводный отчет'!$I$7:$I$17))^2</f>
        <v>1062.2278217409398</v>
      </c>
      <c r="I781" s="65">
        <f>Таблица1[[#This Row],[Временное сопротивление, Н/мм²]]/Таблица1[[#This Row],[Предел текучести, Н/мм²]]</f>
        <v>1.15625</v>
      </c>
      <c r="J781" s="66">
        <f>(Таблица1[[#This Row],[σв/σт]]-SUMIF('Сводный отчет'!$B$7:$B$17,Таблица1[[#This Row],[Профиль / размер]],'Сводный отчет'!$L$7:$L$17))^2</f>
        <v>1.3680494026471778E-4</v>
      </c>
      <c r="K781" s="63">
        <v>19.5</v>
      </c>
      <c r="L781" s="64">
        <f>(Таблица1[[#This Row],[Относительное удлинение, %]]-SUMIF('Сводный отчет'!$B$7:$B$17,Таблица1[[#This Row],[Профиль / размер]],'Сводный отчет'!$O$7:$O$17))^2</f>
        <v>0.95560599750104291</v>
      </c>
      <c r="M781" s="63">
        <v>11</v>
      </c>
      <c r="N78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2.9598042482299101</v>
      </c>
      <c r="O781" s="67">
        <v>11.3</v>
      </c>
      <c r="P78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2.8210287380258237</v>
      </c>
      <c r="Q781" s="69">
        <v>7.0000000000000007E-2</v>
      </c>
      <c r="R781" s="70">
        <f>(Таблица1[[#This Row],[fr]]-SUMIF('Сводный отчет'!$B$7:$B$17,Таблица1[[#This Row],[Профиль / размер]],'Сводный отчет'!$X$7:$X$17))^2</f>
        <v>1.7380924614743864E-4</v>
      </c>
    </row>
    <row r="782" spans="1:18" ht="11.25" customHeight="1" x14ac:dyDescent="0.25">
      <c r="A782" s="62" t="s">
        <v>558</v>
      </c>
      <c r="B782" s="62" t="str">
        <f>LEFT(Таблица1[[#This Row],[Номер плавки]],7)</f>
        <v>2002426</v>
      </c>
      <c r="C782" s="62" t="s">
        <v>66</v>
      </c>
      <c r="D782" s="62" t="s">
        <v>67</v>
      </c>
      <c r="E782" s="63">
        <v>571</v>
      </c>
      <c r="F782" s="64">
        <f>(Таблица1[[#This Row],[Предел текучести, Н/мм²]]-SUMIF('Сводный отчет'!$B$7:$B$17,Таблица1[[#This Row],[Профиль / размер]],'Сводный отчет'!$F$7:$F$17))^2</f>
        <v>819.82882132444638</v>
      </c>
      <c r="G782" s="63">
        <v>665</v>
      </c>
      <c r="H782" s="64">
        <f>(Таблица1[[#This Row],[Временное сопротивление, Н/мм²]]-SUMIF('Сводный отчет'!$B$7:$B$17,Таблица1[[#This Row],[Профиль / размер]],'Сводный отчет'!$I$7:$I$17))^2</f>
        <v>998.04414827155222</v>
      </c>
      <c r="I782" s="65">
        <f>Таблица1[[#This Row],[Временное сопротивление, Н/мм²]]/Таблица1[[#This Row],[Предел текучести, Н/мм²]]</f>
        <v>1.1646234676007006</v>
      </c>
      <c r="J782" s="66">
        <f>(Таблица1[[#This Row],[σв/σт]]-SUMIF('Сводный отчет'!$B$7:$B$17,Таблица1[[#This Row],[Профиль / размер]],'Сводный отчет'!$L$7:$L$17))^2</f>
        <v>1.1041643163547859E-5</v>
      </c>
      <c r="K782" s="63">
        <v>18.899999999999999</v>
      </c>
      <c r="L782" s="64">
        <f>(Таблица1[[#This Row],[Относительное удлинение, %]]-SUMIF('Сводный отчет'!$B$7:$B$17,Таблица1[[#This Row],[Профиль / размер]],'Сводный отчет'!$O$7:$O$17))^2</f>
        <v>2.4886672219908443</v>
      </c>
      <c r="M782" s="63">
        <v>11.4</v>
      </c>
      <c r="N78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4.4961307788421578</v>
      </c>
      <c r="O782" s="67">
        <v>11.7</v>
      </c>
      <c r="P78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4.3247022074135737</v>
      </c>
      <c r="Q782" s="69">
        <v>6.8000000000000005E-2</v>
      </c>
      <c r="R782" s="70">
        <f>(Таблица1[[#This Row],[fr]]-SUMIF('Сводный отчет'!$B$7:$B$17,Таблица1[[#This Row],[Профиль / размер]],'Сводный отчет'!$X$7:$X$17))^2</f>
        <v>2.3054394002498972E-4</v>
      </c>
    </row>
    <row r="783" spans="1:18" ht="11.25" customHeight="1" x14ac:dyDescent="0.25">
      <c r="A783" s="62" t="s">
        <v>559</v>
      </c>
      <c r="B783" s="62" t="str">
        <f>LEFT(Таблица1[[#This Row],[Номер плавки]],7)</f>
        <v>2050655</v>
      </c>
      <c r="C783" s="62" t="s">
        <v>66</v>
      </c>
      <c r="D783" s="62" t="s">
        <v>67</v>
      </c>
      <c r="E783" s="63">
        <v>519</v>
      </c>
      <c r="F783" s="64">
        <f>(Таблица1[[#This Row],[Предел текучести, Н/мм²]]-SUMIF('Сводный отчет'!$B$7:$B$17,Таблица1[[#This Row],[Профиль / размер]],'Сводный отчет'!$F$7:$F$17))^2</f>
        <v>546.03290295710258</v>
      </c>
      <c r="G783" s="63">
        <v>610</v>
      </c>
      <c r="H783" s="64">
        <f>(Таблица1[[#This Row],[Временное сопротивление, Н/мм²]]-SUMIF('Сводный отчет'!$B$7:$B$17,Таблица1[[#This Row],[Профиль / размер]],'Сводный отчет'!$I$7:$I$17))^2</f>
        <v>547.94210745522798</v>
      </c>
      <c r="I783" s="65">
        <f>Таблица1[[#This Row],[Временное сопротивление, Н/мм²]]/Таблица1[[#This Row],[Предел текучести, Н/мм²]]</f>
        <v>1.1753371868978806</v>
      </c>
      <c r="J783" s="66">
        <f>(Таблица1[[#This Row],[σв/σт]]-SUMIF('Сводный отчет'!$B$7:$B$17,Таблица1[[#This Row],[Профиль / размер]],'Сводный отчет'!$L$7:$L$17))^2</f>
        <v>5.4624257140120866E-5</v>
      </c>
      <c r="K783" s="63">
        <v>22.1</v>
      </c>
      <c r="L783" s="64">
        <f>(Таблица1[[#This Row],[Относительное удлинение, %]]-SUMIF('Сводный отчет'!$B$7:$B$17,Таблица1[[#This Row],[Профиль / размер]],'Сводный отчет'!$O$7:$O$17))^2</f>
        <v>2.6323406913785941</v>
      </c>
      <c r="M783" s="63">
        <v>7.3</v>
      </c>
      <c r="N78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3.9187838400666326</v>
      </c>
      <c r="O783" s="67">
        <v>7.6</v>
      </c>
      <c r="P78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4.0820491461890906</v>
      </c>
      <c r="Q783" s="69">
        <v>8.5999999999999993E-2</v>
      </c>
      <c r="R783" s="70">
        <f>(Таблица1[[#This Row],[fr]]-SUMIF('Сводный отчет'!$B$7:$B$17,Таблица1[[#This Row],[Профиль / размер]],'Сводный отчет'!$X$7:$X$17))^2</f>
        <v>7.9316951270303124E-6</v>
      </c>
    </row>
    <row r="784" spans="1:18" ht="11.25" customHeight="1" x14ac:dyDescent="0.25">
      <c r="A784" s="62" t="s">
        <v>559</v>
      </c>
      <c r="B784" s="62" t="str">
        <f>LEFT(Таблица1[[#This Row],[Номер плавки]],7)</f>
        <v>2050655</v>
      </c>
      <c r="C784" s="62" t="s">
        <v>66</v>
      </c>
      <c r="D784" s="62" t="s">
        <v>67</v>
      </c>
      <c r="E784" s="63">
        <v>518</v>
      </c>
      <c r="F784" s="64">
        <f>(Таблица1[[#This Row],[Предел текучести, Н/мм²]]-SUMIF('Сводный отчет'!$B$7:$B$17,Таблица1[[#This Row],[Профиль / размер]],'Сводный отчет'!$F$7:$F$17))^2</f>
        <v>593.76759683465366</v>
      </c>
      <c r="G784" s="63">
        <v>611</v>
      </c>
      <c r="H784" s="64">
        <f>(Таблица1[[#This Row],[Временное сопротивление, Н/мм²]]-SUMIF('Сводный отчет'!$B$7:$B$17,Таблица1[[#This Row],[Профиль / размер]],'Сводный отчет'!$I$7:$I$17))^2</f>
        <v>502.1257809246157</v>
      </c>
      <c r="I784" s="65">
        <f>Таблица1[[#This Row],[Временное сопротивление, Н/мм²]]/Таблица1[[#This Row],[Предел текучести, Н/мм²]]</f>
        <v>1.1795366795366795</v>
      </c>
      <c r="J784" s="66">
        <f>(Таблица1[[#This Row],[σв/σт]]-SUMIF('Сводный отчет'!$B$7:$B$17,Таблица1[[#This Row],[Профиль / размер]],'Сводный отчет'!$L$7:$L$17))^2</f>
        <v>1.3433540488120177E-4</v>
      </c>
      <c r="K784" s="63">
        <v>22.9</v>
      </c>
      <c r="L784" s="64">
        <f>(Таблица1[[#This Row],[Относительное удлинение, %]]-SUMIF('Сводный отчет'!$B$7:$B$17,Таблица1[[#This Row],[Профиль / размер]],'Сводный отчет'!$O$7:$O$17))^2</f>
        <v>5.8682590587255197</v>
      </c>
      <c r="M784" s="63">
        <v>8.1</v>
      </c>
      <c r="N78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1.3914369012911254</v>
      </c>
      <c r="O784" s="67">
        <v>8.4</v>
      </c>
      <c r="P78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1.489396084964598</v>
      </c>
      <c r="Q784" s="69">
        <v>8.5000000000000006E-2</v>
      </c>
      <c r="R784" s="70">
        <f>(Таблица1[[#This Row],[fr]]-SUMIF('Сводный отчет'!$B$7:$B$17,Таблица1[[#This Row],[Профиль / размер]],'Сводный отчет'!$X$7:$X$17))^2</f>
        <v>3.2990420658059024E-6</v>
      </c>
    </row>
    <row r="785" spans="1:18" ht="11.25" customHeight="1" x14ac:dyDescent="0.25">
      <c r="A785" s="62" t="s">
        <v>559</v>
      </c>
      <c r="B785" s="62" t="str">
        <f>LEFT(Таблица1[[#This Row],[Номер плавки]],7)</f>
        <v>2050655</v>
      </c>
      <c r="C785" s="62" t="s">
        <v>66</v>
      </c>
      <c r="D785" s="62" t="s">
        <v>67</v>
      </c>
      <c r="E785" s="63">
        <v>519</v>
      </c>
      <c r="F785" s="64">
        <f>(Таблица1[[#This Row],[Предел текучести, Н/мм²]]-SUMIF('Сводный отчет'!$B$7:$B$17,Таблица1[[#This Row],[Профиль / размер]],'Сводный отчет'!$F$7:$F$17))^2</f>
        <v>546.03290295710258</v>
      </c>
      <c r="G785" s="63">
        <v>612</v>
      </c>
      <c r="H785" s="64">
        <f>(Таблица1[[#This Row],[Временное сопротивление, Н/мм²]]-SUMIF('Сводный отчет'!$B$7:$B$17,Таблица1[[#This Row],[Профиль / размер]],'Сводный отчет'!$I$7:$I$17))^2</f>
        <v>458.30945439400341</v>
      </c>
      <c r="I785" s="65">
        <f>Таблица1[[#This Row],[Временное сопротивление, Н/мм²]]/Таблица1[[#This Row],[Предел текучести, Н/мм²]]</f>
        <v>1.1791907514450868</v>
      </c>
      <c r="J785" s="66">
        <f>(Таблица1[[#This Row],[σв/σт]]-SUMIF('Сводный отчет'!$B$7:$B$17,Таблица1[[#This Row],[Профиль / размер]],'Сводный отчет'!$L$7:$L$17))^2</f>
        <v>1.2643623993595197E-4</v>
      </c>
      <c r="K785" s="63">
        <v>21.7</v>
      </c>
      <c r="L785" s="64">
        <f>(Таблица1[[#This Row],[Относительное удлинение, %]]-SUMIF('Сводный отчет'!$B$7:$B$17,Таблица1[[#This Row],[Профиль / размер]],'Сводный отчет'!$O$7:$O$17))^2</f>
        <v>1.494381507705119</v>
      </c>
      <c r="M785" s="63">
        <v>10.3</v>
      </c>
      <c r="N78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1.0412328196584806</v>
      </c>
      <c r="O785" s="67">
        <v>10.6</v>
      </c>
      <c r="P78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0.95960016659724978</v>
      </c>
      <c r="Q785" s="69">
        <v>9.9000000000000005E-2</v>
      </c>
      <c r="R785" s="70">
        <f>(Таблица1[[#This Row],[fr]]-SUMIF('Сводный отчет'!$B$7:$B$17,Таблица1[[#This Row],[Профиль / размер]],'Сводный отчет'!$X$7:$X$17))^2</f>
        <v>2.5015618492294861E-4</v>
      </c>
    </row>
    <row r="786" spans="1:18" ht="11.25" customHeight="1" x14ac:dyDescent="0.25">
      <c r="A786" s="62" t="s">
        <v>560</v>
      </c>
      <c r="B786" s="62" t="str">
        <f>LEFT(Таблица1[[#This Row],[Номер плавки]],7)</f>
        <v>2062598</v>
      </c>
      <c r="C786" s="62" t="s">
        <v>8</v>
      </c>
      <c r="D786" s="62" t="s">
        <v>62</v>
      </c>
      <c r="E786" s="63">
        <v>572</v>
      </c>
      <c r="F786" s="64">
        <f>(Таблица1[[#This Row],[Предел текучести, Н/мм²]]-SUMIF('Сводный отчет'!$B$7:$B$17,Таблица1[[#This Row],[Профиль / размер]],'Сводный отчет'!$F$7:$F$17))^2</f>
        <v>1294.5886197616314</v>
      </c>
      <c r="G786" s="63">
        <v>667</v>
      </c>
      <c r="H786" s="64">
        <f>(Таблица1[[#This Row],[Временное сопротивление, Н/мм²]]-SUMIF('Сводный отчет'!$B$7:$B$17,Таблица1[[#This Row],[Профиль / размер]],'Сводный отчет'!$I$7:$I$17))^2</f>
        <v>1545.5690119184974</v>
      </c>
      <c r="I786" s="65">
        <f>Таблица1[[#This Row],[Временное сопротивление, Н/мм²]]/Таблица1[[#This Row],[Предел текучести, Н/мм²]]</f>
        <v>1.166083916083916</v>
      </c>
      <c r="J786" s="66">
        <f>(Таблица1[[#This Row],[σв/σт]]-SUMIF('Сводный отчет'!$B$7:$B$17,Таблица1[[#This Row],[Профиль / размер]],'Сводный отчет'!$L$7:$L$17))^2</f>
        <v>2.4815146617433369E-5</v>
      </c>
      <c r="K786" s="63">
        <v>16.7</v>
      </c>
      <c r="L786" s="64">
        <f>(Таблица1[[#This Row],[Относительное удлинение, %]]-SUMIF('Сводный отчет'!$B$7:$B$17,Таблица1[[#This Row],[Профиль / размер]],'Сводный отчет'!$O$7:$O$17))^2</f>
        <v>11.347650903498646</v>
      </c>
      <c r="M786" s="63">
        <v>9</v>
      </c>
      <c r="N78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1.7777777777778125E-2</v>
      </c>
      <c r="O786" s="67">
        <v>9.3000000000000007</v>
      </c>
      <c r="P78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1.7777777777778125E-2</v>
      </c>
      <c r="Q786" s="69">
        <v>0.08</v>
      </c>
      <c r="R786" s="70">
        <f>(Таблица1[[#This Row],[fr]]-SUMIF('Сводный отчет'!$B$7:$B$17,Таблица1[[#This Row],[Профиль / размер]],'Сводный отчет'!$X$7:$X$17))^2</f>
        <v>2.5851595540177223E-6</v>
      </c>
    </row>
    <row r="787" spans="1:18" ht="11.25" customHeight="1" x14ac:dyDescent="0.25">
      <c r="A787" s="62" t="s">
        <v>561</v>
      </c>
      <c r="B787" s="62" t="str">
        <f>LEFT(Таблица1[[#This Row],[Номер плавки]],7)</f>
        <v>2062600</v>
      </c>
      <c r="C787" s="62" t="s">
        <v>8</v>
      </c>
      <c r="D787" s="62" t="s">
        <v>62</v>
      </c>
      <c r="E787" s="63">
        <v>541</v>
      </c>
      <c r="F787" s="64">
        <f>(Таблица1[[#This Row],[Предел текучести, Н/мм²]]-SUMIF('Сводный отчет'!$B$7:$B$17,Таблица1[[#This Row],[Профиль / размер]],'Сводный отчет'!$F$7:$F$17))^2</f>
        <v>24.804306036140122</v>
      </c>
      <c r="G787" s="63">
        <v>636</v>
      </c>
      <c r="H787" s="64">
        <f>(Таблица1[[#This Row],[Временное сопротивление, Н/мм²]]-SUMIF('Сводный отчет'!$B$7:$B$17,Таблица1[[#This Row],[Профиль / размер]],'Сводный отчет'!$I$7:$I$17))^2</f>
        <v>69.118031526336949</v>
      </c>
      <c r="I787" s="65">
        <f>Таблица1[[#This Row],[Временное сопротивление, Н/мм²]]/Таблица1[[#This Row],[Предел текучести, Н/мм²]]</f>
        <v>1.1756007393715342</v>
      </c>
      <c r="J787" s="66">
        <f>(Таблица1[[#This Row],[σв/σт]]-SUMIF('Сводный отчет'!$B$7:$B$17,Таблица1[[#This Row],[Профиль / размер]],'Сводный отчет'!$L$7:$L$17))^2</f>
        <v>2.0569335434343708E-5</v>
      </c>
      <c r="K787" s="63">
        <v>19.100000000000001</v>
      </c>
      <c r="L787" s="64">
        <f>(Таблица1[[#This Row],[Относительное удлинение, %]]-SUMIF('Сводный отчет'!$B$7:$B$17,Таблица1[[#This Row],[Профиль / размер]],'Сводный отчет'!$O$7:$O$17))^2</f>
        <v>0.93823913879276533</v>
      </c>
      <c r="M787" s="63">
        <v>8.1</v>
      </c>
      <c r="N78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1.0677777777777813</v>
      </c>
      <c r="O787" s="67">
        <v>8.4</v>
      </c>
      <c r="P78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1.0677777777777813</v>
      </c>
      <c r="Q787" s="69">
        <v>6.8000000000000005E-2</v>
      </c>
      <c r="R787" s="70">
        <f>(Таблица1[[#This Row],[fr]]-SUMIF('Сводный отчет'!$B$7:$B$17,Таблица1[[#This Row],[Профиль / размер]],'Сводный отчет'!$X$7:$X$17))^2</f>
        <v>1.8517339484813556E-4</v>
      </c>
    </row>
    <row r="788" spans="1:18" ht="11.25" customHeight="1" x14ac:dyDescent="0.25">
      <c r="A788" s="62" t="s">
        <v>562</v>
      </c>
      <c r="B788" s="62" t="str">
        <f>LEFT(Таблица1[[#This Row],[Номер плавки]],7)</f>
        <v>2062605</v>
      </c>
      <c r="C788" s="62" t="s">
        <v>8</v>
      </c>
      <c r="D788" s="62" t="s">
        <v>62</v>
      </c>
      <c r="E788" s="63">
        <v>523</v>
      </c>
      <c r="F788" s="64">
        <f>(Таблица1[[#This Row],[Предел текучести, Н/мм²]]-SUMIF('Сводный отчет'!$B$7:$B$17,Таблица1[[#This Row],[Профиль / размер]],'Сводный отчет'!$F$7:$F$17))^2</f>
        <v>169.51018838908067</v>
      </c>
      <c r="G788" s="63">
        <v>615</v>
      </c>
      <c r="H788" s="64">
        <f>(Таблица1[[#This Row],[Временное сопротивление, Н/мм²]]-SUMIF('Сводный отчет'!$B$7:$B$17,Таблица1[[#This Row],[Профиль / размер]],'Сводный отчет'!$I$7:$I$17))^2</f>
        <v>160.94156093809931</v>
      </c>
      <c r="I788" s="65">
        <f>Таблица1[[#This Row],[Временное сопротивление, Н/мм²]]/Таблица1[[#This Row],[Предел текучести, Н/мм²]]</f>
        <v>1.1759082217973231</v>
      </c>
      <c r="J788" s="66">
        <f>(Таблица1[[#This Row],[σв/σт]]-SUMIF('Сводный отчет'!$B$7:$B$17,Таблица1[[#This Row],[Профиль / размер]],'Сводный отчет'!$L$7:$L$17))^2</f>
        <v>2.3452957364358452E-5</v>
      </c>
      <c r="K788" s="63">
        <v>17.600000000000001</v>
      </c>
      <c r="L788" s="64">
        <f>(Таблица1[[#This Row],[Относительное удлинение, %]]-SUMIF('Сводный отчет'!$B$7:$B$17,Таблица1[[#This Row],[Профиль / размер]],'Сводный отчет'!$O$7:$O$17))^2</f>
        <v>6.0941214917339313</v>
      </c>
      <c r="M788" s="63">
        <v>9.8000000000000007</v>
      </c>
      <c r="N78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0.44444444444444364</v>
      </c>
      <c r="O788" s="67">
        <v>10.1</v>
      </c>
      <c r="P78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0.44444444444444131</v>
      </c>
      <c r="Q788" s="69">
        <v>9.9000000000000005E-2</v>
      </c>
      <c r="R788" s="70">
        <f>(Таблица1[[#This Row],[fr]]-SUMIF('Сводный отчет'!$B$7:$B$17,Таблица1[[#This Row],[Профиль / размер]],'Сводный отчет'!$X$7:$X$17))^2</f>
        <v>3.0248712033833109E-4</v>
      </c>
    </row>
    <row r="789" spans="1:18" ht="11.25" customHeight="1" x14ac:dyDescent="0.25">
      <c r="A789" s="62" t="s">
        <v>562</v>
      </c>
      <c r="B789" s="62" t="str">
        <f>LEFT(Таблица1[[#This Row],[Номер плавки]],7)</f>
        <v>2062605</v>
      </c>
      <c r="C789" s="62" t="s">
        <v>8</v>
      </c>
      <c r="D789" s="62" t="s">
        <v>62</v>
      </c>
      <c r="E789" s="63">
        <v>522</v>
      </c>
      <c r="F789" s="64">
        <f>(Таблица1[[#This Row],[Предел текучести, Н/мм²]]-SUMIF('Сводный отчет'!$B$7:$B$17,Таблица1[[#This Row],[Профиль / размер]],'Сводный отчет'!$F$7:$F$17))^2</f>
        <v>196.54940407535514</v>
      </c>
      <c r="G789" s="63">
        <v>611</v>
      </c>
      <c r="H789" s="64">
        <f>(Таблица1[[#This Row],[Временное сопротивление, Н/мм²]]-SUMIF('Сводный отчет'!$B$7:$B$17,Таблица1[[#This Row],[Профиль / размер]],'Сводный отчет'!$I$7:$I$17))^2</f>
        <v>278.43175701653024</v>
      </c>
      <c r="I789" s="65">
        <f>Таблица1[[#This Row],[Временное сопротивление, Н/мм²]]/Таблица1[[#This Row],[Предел текучести, Н/мм²]]</f>
        <v>1.1704980842911878</v>
      </c>
      <c r="J789" s="66">
        <f>(Таблица1[[#This Row],[σв/σт]]-SUMIF('Сводный отчет'!$B$7:$B$17,Таблица1[[#This Row],[Профиль / размер]],'Сводный отчет'!$L$7:$L$17))^2</f>
        <v>3.2184308323033488E-7</v>
      </c>
      <c r="K789" s="63">
        <v>18.899999999999999</v>
      </c>
      <c r="L789" s="64">
        <f>(Таблица1[[#This Row],[Относительное удлинение, %]]-SUMIF('Сводный отчет'!$B$7:$B$17,Таблица1[[#This Row],[Профиль / размер]],'Сводный отчет'!$O$7:$O$17))^2</f>
        <v>1.3656901191849276</v>
      </c>
      <c r="M789" s="63">
        <v>10.3</v>
      </c>
      <c r="N78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1.3611111111111098</v>
      </c>
      <c r="O789" s="67">
        <v>10.6</v>
      </c>
      <c r="P78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1.3611111111111056</v>
      </c>
      <c r="Q789" s="69">
        <v>7.0000000000000007E-2</v>
      </c>
      <c r="R789" s="70">
        <f>(Таблица1[[#This Row],[fr]]-SUMIF('Сводный отчет'!$B$7:$B$17,Таблица1[[#This Row],[Профиль / размер]],'Сводный отчет'!$X$7:$X$17))^2</f>
        <v>1.3474202229911587E-4</v>
      </c>
    </row>
    <row r="790" spans="1:18" ht="11.25" customHeight="1" x14ac:dyDescent="0.25">
      <c r="A790" s="62" t="s">
        <v>563</v>
      </c>
      <c r="B790" s="62" t="str">
        <f>LEFT(Таблица1[[#This Row],[Номер плавки]],7)</f>
        <v>2062624</v>
      </c>
      <c r="C790" s="62" t="s">
        <v>8</v>
      </c>
      <c r="D790" s="62" t="s">
        <v>202</v>
      </c>
      <c r="E790" s="63">
        <v>570</v>
      </c>
      <c r="F790" s="64">
        <f>(Таблица1[[#This Row],[Предел текучести, Н/мм²]]-SUMIF('Сводный отчет'!$B$7:$B$17,Таблица1[[#This Row],[Профиль / размер]],'Сводный отчет'!$F$7:$F$17))^2</f>
        <v>711.45303254437772</v>
      </c>
      <c r="G790" s="63">
        <v>668</v>
      </c>
      <c r="H790" s="64">
        <f>(Таблица1[[#This Row],[Временное сопротивление, Н/мм²]]-SUMIF('Сводный отчет'!$B$7:$B$17,Таблица1[[#This Row],[Профиль / размер]],'Сводный отчет'!$I$7:$I$17))^2</f>
        <v>1175.6985946745567</v>
      </c>
      <c r="I790" s="65">
        <f>Таблица1[[#This Row],[Временное сопротивление, Н/мм²]]/Таблица1[[#This Row],[Предел текучести, Н/мм²]]</f>
        <v>1.1719298245614036</v>
      </c>
      <c r="J790" s="66">
        <f>(Таблица1[[#This Row],[σв/σт]]-SUMIF('Сводный отчет'!$B$7:$B$17,Таблица1[[#This Row],[Профиль / размер]],'Сводный отчет'!$L$7:$L$17))^2</f>
        <v>3.0385837618344291E-5</v>
      </c>
      <c r="K790" s="63">
        <v>20.100000000000001</v>
      </c>
      <c r="L790" s="64">
        <f>(Таблица1[[#This Row],[Относительное удлинение, %]]-SUMIF('Сводный отчет'!$B$7:$B$17,Таблица1[[#This Row],[Профиль / размер]],'Сводный отчет'!$O$7:$O$17))^2</f>
        <v>0.29357641457101236</v>
      </c>
      <c r="M790" s="63">
        <v>7.4</v>
      </c>
      <c r="N79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3.8344417991863811</v>
      </c>
      <c r="O790" s="67">
        <v>7.7</v>
      </c>
      <c r="P79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3.8570693879437932</v>
      </c>
      <c r="Q790" s="69">
        <v>7.5999999999999998E-2</v>
      </c>
      <c r="R790" s="70">
        <f>(Таблица1[[#This Row],[fr]]-SUMIF('Сводный отчет'!$B$7:$B$17,Таблица1[[#This Row],[Профиль / размер]],'Сводный отчет'!$X$7:$X$17))^2</f>
        <v>6.2242996486685652E-5</v>
      </c>
    </row>
    <row r="791" spans="1:18" ht="11.25" customHeight="1" x14ac:dyDescent="0.25">
      <c r="A791" s="62" t="s">
        <v>564</v>
      </c>
      <c r="B791" s="62" t="str">
        <f>LEFT(Таблица1[[#This Row],[Номер плавки]],7)</f>
        <v>2062626</v>
      </c>
      <c r="C791" s="62" t="s">
        <v>8</v>
      </c>
      <c r="D791" s="62" t="s">
        <v>202</v>
      </c>
      <c r="E791" s="63">
        <v>562</v>
      </c>
      <c r="F791" s="64">
        <f>(Таблица1[[#This Row],[Предел текучести, Н/мм²]]-SUMIF('Сводный отчет'!$B$7:$B$17,Таблица1[[#This Row],[Профиль / размер]],'Сводный отчет'!$F$7:$F$17))^2</f>
        <v>348.68380177514729</v>
      </c>
      <c r="G791" s="63">
        <v>650</v>
      </c>
      <c r="H791" s="64">
        <f>(Таблица1[[#This Row],[Временное сопротивление, Н/мм²]]-SUMIF('Сводный отчет'!$B$7:$B$17,Таблица1[[#This Row],[Профиль / размер]],'Сводный отчет'!$I$7:$I$17))^2</f>
        <v>265.31397928994113</v>
      </c>
      <c r="I791" s="65">
        <f>Таблица1[[#This Row],[Временное сопротивление, Н/мм²]]/Таблица1[[#This Row],[Предел текучести, Н/мм²]]</f>
        <v>1.1565836298932384</v>
      </c>
      <c r="J791" s="66">
        <f>(Таблица1[[#This Row],[σв/σт]]-SUMIF('Сводный отчет'!$B$7:$B$17,Таблица1[[#This Row],[Профиль / размер]],'Сводный отчет'!$L$7:$L$17))^2</f>
        <v>9.6704795141622197E-5</v>
      </c>
      <c r="K791" s="63">
        <v>18.100000000000001</v>
      </c>
      <c r="L791" s="64">
        <f>(Таблица1[[#This Row],[Относительное удлинение, %]]-SUMIF('Сводный отчет'!$B$7:$B$17,Таблица1[[#This Row],[Профиль / размер]],'Сводный отчет'!$O$7:$O$17))^2</f>
        <v>6.4608841068787282</v>
      </c>
      <c r="M791" s="63">
        <v>8.6</v>
      </c>
      <c r="N79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0.57482641457100336</v>
      </c>
      <c r="O791" s="67">
        <v>8.9</v>
      </c>
      <c r="P79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0.58360784948225064</v>
      </c>
      <c r="Q791" s="69">
        <v>8.2000000000000003E-2</v>
      </c>
      <c r="R791" s="70">
        <f>(Таблица1[[#This Row],[fr]]-SUMIF('Сводный отчет'!$B$7:$B$17,Таблица1[[#This Row],[Профиль / размер]],'Сводный отчет'!$X$7:$X$17))^2</f>
        <v>3.5699195636092702E-6</v>
      </c>
    </row>
    <row r="792" spans="1:18" ht="11.25" customHeight="1" x14ac:dyDescent="0.25">
      <c r="A792" s="62" t="s">
        <v>565</v>
      </c>
      <c r="B792" s="62" t="str">
        <f>LEFT(Таблица1[[#This Row],[Номер плавки]],7)</f>
        <v>2062628</v>
      </c>
      <c r="C792" s="62" t="s">
        <v>8</v>
      </c>
      <c r="D792" s="62" t="s">
        <v>202</v>
      </c>
      <c r="E792" s="63">
        <v>570</v>
      </c>
      <c r="F792" s="64">
        <f>(Таблица1[[#This Row],[Предел текучести, Н/мм²]]-SUMIF('Сводный отчет'!$B$7:$B$17,Таблица1[[#This Row],[Профиль / размер]],'Сводный отчет'!$F$7:$F$17))^2</f>
        <v>711.45303254437772</v>
      </c>
      <c r="G792" s="63">
        <v>659</v>
      </c>
      <c r="H792" s="64">
        <f>(Таблица1[[#This Row],[Временное сопротивление, Н/мм²]]-SUMIF('Сводный отчет'!$B$7:$B$17,Таблица1[[#This Row],[Профиль / размер]],'Сводный отчет'!$I$7:$I$17))^2</f>
        <v>639.50628698224898</v>
      </c>
      <c r="I792" s="65">
        <f>Таблица1[[#This Row],[Временное сопротивление, Н/мм²]]/Таблица1[[#This Row],[Предел текучести, Н/мм²]]</f>
        <v>1.156140350877193</v>
      </c>
      <c r="J792" s="66">
        <f>(Таблица1[[#This Row],[σв/σт]]-SUMIF('Сводный отчет'!$B$7:$B$17,Таблица1[[#This Row],[Профиль / размер]],'Сводный отчет'!$L$7:$L$17))^2</f>
        <v>1.0561957866546963E-4</v>
      </c>
      <c r="K792" s="63">
        <v>21.1</v>
      </c>
      <c r="L792" s="64">
        <f>(Таблица1[[#This Row],[Относительное удлинение, %]]-SUMIF('Сводный отчет'!$B$7:$B$17,Таблица1[[#This Row],[Профиль / размер]],'Сводный отчет'!$O$7:$O$17))^2</f>
        <v>0.20992256841715431</v>
      </c>
      <c r="M792" s="63">
        <v>8.3000000000000007</v>
      </c>
      <c r="N79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1.1197302607248463</v>
      </c>
      <c r="O792" s="67">
        <v>8.6</v>
      </c>
      <c r="P79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1.1319732340976376</v>
      </c>
      <c r="Q792" s="69">
        <v>9.2999999999999999E-2</v>
      </c>
      <c r="R792" s="70">
        <f>(Таблица1[[#This Row],[fr]]-SUMIF('Сводный отчет'!$B$7:$B$17,Таблица1[[#This Row],[Профиль / размер]],'Сводный отчет'!$X$7:$X$17))^2</f>
        <v>8.3002611871302651E-5</v>
      </c>
    </row>
    <row r="793" spans="1:18" ht="11.25" customHeight="1" x14ac:dyDescent="0.25">
      <c r="A793" s="62" t="s">
        <v>566</v>
      </c>
      <c r="B793" s="62" t="str">
        <f>LEFT(Таблица1[[#This Row],[Номер плавки]],7)</f>
        <v>2062633</v>
      </c>
      <c r="C793" s="62" t="s">
        <v>8</v>
      </c>
      <c r="D793" s="62" t="s">
        <v>202</v>
      </c>
      <c r="E793" s="63">
        <v>561</v>
      </c>
      <c r="F793" s="64">
        <f>(Таблица1[[#This Row],[Предел текучести, Н/мм²]]-SUMIF('Сводный отчет'!$B$7:$B$17,Таблица1[[#This Row],[Профиль / размер]],'Сводный отчет'!$F$7:$F$17))^2</f>
        <v>312.33764792899348</v>
      </c>
      <c r="G793" s="63">
        <v>648</v>
      </c>
      <c r="H793" s="64">
        <f>(Таблица1[[#This Row],[Временное сопротивление, Н/мм²]]-SUMIF('Сводный отчет'!$B$7:$B$17,Таблица1[[#This Row],[Профиль / размер]],'Сводный отчет'!$I$7:$I$17))^2</f>
        <v>204.16013313609491</v>
      </c>
      <c r="I793" s="65">
        <f>Таблица1[[#This Row],[Временное сопротивление, Н/мм²]]/Таблица1[[#This Row],[Предел текучести, Н/мм²]]</f>
        <v>1.1550802139037433</v>
      </c>
      <c r="J793" s="66">
        <f>(Таблица1[[#This Row],[σв/σт]]-SUMIF('Сводный отчет'!$B$7:$B$17,Таблица1[[#This Row],[Профиль / размер]],'Сводный отчет'!$L$7:$L$17))^2</f>
        <v>1.2853381837910516E-4</v>
      </c>
      <c r="K793" s="63">
        <v>18.5</v>
      </c>
      <c r="L793" s="64">
        <f>(Таблица1[[#This Row],[Относительное удлинение, %]]-SUMIF('Сводный отчет'!$B$7:$B$17,Таблица1[[#This Row],[Профиль / размер]],'Сводный отчет'!$O$7:$O$17))^2</f>
        <v>4.5874225684171916</v>
      </c>
      <c r="M793" s="63">
        <v>8.4</v>
      </c>
      <c r="N79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0.91809564534023202</v>
      </c>
      <c r="O793" s="67">
        <v>8.6999999999999993</v>
      </c>
      <c r="P79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0.92918477255917631</v>
      </c>
      <c r="Q793" s="69">
        <v>7.9000000000000001E-2</v>
      </c>
      <c r="R793" s="70">
        <f>(Таблица1[[#This Row],[fr]]-SUMIF('Сводный отчет'!$B$7:$B$17,Таблица1[[#This Row],[Профиль / размер]],'Сводный отчет'!$X$7:$X$17))^2</f>
        <v>2.3906458025147443E-5</v>
      </c>
    </row>
    <row r="794" spans="1:18" ht="11.25" customHeight="1" x14ac:dyDescent="0.25">
      <c r="A794" s="62" t="s">
        <v>567</v>
      </c>
      <c r="B794" s="62" t="str">
        <f>LEFT(Таблица1[[#This Row],[Номер плавки]],7)</f>
        <v>2062633</v>
      </c>
      <c r="C794" s="62" t="s">
        <v>8</v>
      </c>
      <c r="D794" s="62" t="s">
        <v>202</v>
      </c>
      <c r="E794" s="63">
        <v>556</v>
      </c>
      <c r="F794" s="64">
        <f>(Таблица1[[#This Row],[Предел текучести, Н/мм²]]-SUMIF('Сводный отчет'!$B$7:$B$17,Таблица1[[#This Row],[Профиль / размер]],'Сводный отчет'!$F$7:$F$17))^2</f>
        <v>160.60687869822442</v>
      </c>
      <c r="G794" s="63">
        <v>653</v>
      </c>
      <c r="H794" s="64">
        <f>(Таблица1[[#This Row],[Временное сопротивление, Н/мм²]]-SUMIF('Сводный отчет'!$B$7:$B$17,Таблица1[[#This Row],[Профиль / размер]],'Сводный отчет'!$I$7:$I$17))^2</f>
        <v>372.04474852071041</v>
      </c>
      <c r="I794" s="65">
        <f>Таблица1[[#This Row],[Временное сопротивление, Н/мм²]]/Таблица1[[#This Row],[Предел текучести, Н/мм²]]</f>
        <v>1.1744604316546763</v>
      </c>
      <c r="J794" s="66">
        <f>(Таблица1[[#This Row],[σв/σт]]-SUMIF('Сводный отчет'!$B$7:$B$17,Таблица1[[#This Row],[Профиль / размер]],'Сводный отчет'!$L$7:$L$17))^2</f>
        <v>6.4688918195843307E-5</v>
      </c>
      <c r="K794" s="63">
        <v>17.3</v>
      </c>
      <c r="L794" s="64">
        <f>(Таблица1[[#This Row],[Относительное удлинение, %]]-SUMIF('Сводный отчет'!$B$7:$B$17,Таблица1[[#This Row],[Профиль / размер]],'Сводный отчет'!$O$7:$O$17))^2</f>
        <v>11.16780718380182</v>
      </c>
      <c r="M794" s="63">
        <v>8.6</v>
      </c>
      <c r="N79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0.57482641457100336</v>
      </c>
      <c r="O794" s="67">
        <v>8.9</v>
      </c>
      <c r="P79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0.58360784948225064</v>
      </c>
      <c r="Q794" s="69">
        <v>7.2999999999999995E-2</v>
      </c>
      <c r="R794" s="70">
        <f>(Таблица1[[#This Row],[fr]]-SUMIF('Сводный отчет'!$B$7:$B$17,Таблица1[[#This Row],[Профиль / размер]],'Сводный отчет'!$X$7:$X$17))^2</f>
        <v>1.1857953494822389E-4</v>
      </c>
    </row>
    <row r="795" spans="1:18" ht="11.25" customHeight="1" x14ac:dyDescent="0.25">
      <c r="A795" s="62" t="s">
        <v>568</v>
      </c>
      <c r="B795" s="62" t="str">
        <f>LEFT(Таблица1[[#This Row],[Номер плавки]],7)</f>
        <v>2062635</v>
      </c>
      <c r="C795" s="62" t="s">
        <v>8</v>
      </c>
      <c r="D795" s="62" t="s">
        <v>202</v>
      </c>
      <c r="E795" s="63">
        <v>551</v>
      </c>
      <c r="F795" s="64">
        <f>(Таблица1[[#This Row],[Предел текучести, Н/мм²]]-SUMIF('Сводный отчет'!$B$7:$B$17,Таблица1[[#This Row],[Профиль / размер]],'Сводный отчет'!$F$7:$F$17))^2</f>
        <v>58.87610946745535</v>
      </c>
      <c r="G795" s="63">
        <v>646</v>
      </c>
      <c r="H795" s="64">
        <f>(Таблица1[[#This Row],[Временное сопротивление, Н/мм²]]-SUMIF('Сводный отчет'!$B$7:$B$17,Таблица1[[#This Row],[Профиль / размер]],'Сводный отчет'!$I$7:$I$17))^2</f>
        <v>151.00628698224872</v>
      </c>
      <c r="I795" s="65">
        <f>Таблица1[[#This Row],[Временное сопротивление, Н/мм²]]/Таблица1[[#This Row],[Предел текучести, Н/мм²]]</f>
        <v>1.1724137931034482</v>
      </c>
      <c r="J795" s="66">
        <f>(Таблица1[[#This Row],[σв/σт]]-SUMIF('Сводный отчет'!$B$7:$B$17,Таблица1[[#This Row],[Профиль / размер]],'Сводный отчет'!$L$7:$L$17))^2</f>
        <v>3.5955656675379686E-5</v>
      </c>
      <c r="K795" s="63">
        <v>19.399999999999999</v>
      </c>
      <c r="L795" s="64">
        <f>(Таблица1[[#This Row],[Относительное удлинение, %]]-SUMIF('Сводный отчет'!$B$7:$B$17,Таблица1[[#This Row],[Профиль / размер]],'Сводный отчет'!$O$7:$O$17))^2</f>
        <v>1.54213410687872</v>
      </c>
      <c r="M795" s="63">
        <v>8.9</v>
      </c>
      <c r="N79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0.20992256841715756</v>
      </c>
      <c r="O795" s="67">
        <v>9.1999999999999993</v>
      </c>
      <c r="P79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0.21524246486686618</v>
      </c>
      <c r="Q795" s="69">
        <v>7.6999999999999999E-2</v>
      </c>
      <c r="R795" s="70">
        <f>(Таблица1[[#This Row],[fr]]-SUMIF('Сводный отчет'!$B$7:$B$17,Таблица1[[#This Row],[Профиль / размер]],'Сводный отчет'!$X$7:$X$17))^2</f>
        <v>4.7464150332839579E-5</v>
      </c>
    </row>
    <row r="796" spans="1:18" ht="11.25" customHeight="1" x14ac:dyDescent="0.25">
      <c r="A796" s="62" t="s">
        <v>569</v>
      </c>
      <c r="B796" s="62" t="str">
        <f>LEFT(Таблица1[[#This Row],[Номер плавки]],7)</f>
        <v>2062635</v>
      </c>
      <c r="C796" s="62" t="s">
        <v>8</v>
      </c>
      <c r="D796" s="62" t="s">
        <v>202</v>
      </c>
      <c r="E796" s="63">
        <v>551</v>
      </c>
      <c r="F796" s="64">
        <f>(Таблица1[[#This Row],[Предел текучести, Н/мм²]]-SUMIF('Сводный отчет'!$B$7:$B$17,Таблица1[[#This Row],[Профиль / размер]],'Сводный отчет'!$F$7:$F$17))^2</f>
        <v>58.87610946745535</v>
      </c>
      <c r="G796" s="63">
        <v>641</v>
      </c>
      <c r="H796" s="64">
        <f>(Таблица1[[#This Row],[Временное сопротивление, Н/мм²]]-SUMIF('Сводный отчет'!$B$7:$B$17,Таблица1[[#This Row],[Профиль / размер]],'Сводный отчет'!$I$7:$I$17))^2</f>
        <v>53.121671597633267</v>
      </c>
      <c r="I796" s="65">
        <f>Таблица1[[#This Row],[Временное сопротивление, Н/мм²]]/Таблица1[[#This Row],[Предел текучести, Н/мм²]]</f>
        <v>1.1633393829401089</v>
      </c>
      <c r="J796" s="66">
        <f>(Таблица1[[#This Row],[σв/σт]]-SUMIF('Сводный отчет'!$B$7:$B$17,Таблица1[[#This Row],[Профиль / размер]],'Сводный отчет'!$L$7:$L$17))^2</f>
        <v>9.4747401117759368E-6</v>
      </c>
      <c r="K796" s="63">
        <v>18.899999999999999</v>
      </c>
      <c r="L796" s="64">
        <f>(Таблица1[[#This Row],[Относительное удлинение, %]]-SUMIF('Сводный отчет'!$B$7:$B$17,Таблица1[[#This Row],[Профиль / размер]],'Сводный отчет'!$O$7:$O$17))^2</f>
        <v>3.0339610299556519</v>
      </c>
      <c r="M796" s="63">
        <v>9.1</v>
      </c>
      <c r="N79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6.6653337647928121E-2</v>
      </c>
      <c r="O796" s="67">
        <v>9.4</v>
      </c>
      <c r="P79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6.9665541789941568E-2</v>
      </c>
      <c r="Q796" s="69">
        <v>9.1999999999999998E-2</v>
      </c>
      <c r="R796" s="70">
        <f>(Таблица1[[#This Row],[fr]]-SUMIF('Сводный отчет'!$B$7:$B$17,Таблица1[[#This Row],[Профиль / размер]],'Сводный отчет'!$X$7:$X$17))^2</f>
        <v>6.5781458025148692E-5</v>
      </c>
    </row>
    <row r="797" spans="1:18" ht="11.25" customHeight="1" x14ac:dyDescent="0.25">
      <c r="A797" s="62" t="s">
        <v>570</v>
      </c>
      <c r="B797" s="62" t="str">
        <f>LEFT(Таблица1[[#This Row],[Номер плавки]],7)</f>
        <v>2062637</v>
      </c>
      <c r="C797" s="62" t="s">
        <v>8</v>
      </c>
      <c r="D797" s="62" t="s">
        <v>202</v>
      </c>
      <c r="E797" s="63">
        <v>563</v>
      </c>
      <c r="F797" s="64">
        <f>(Таблица1[[#This Row],[Предел текучести, Н/мм²]]-SUMIF('Сводный отчет'!$B$7:$B$17,Таблица1[[#This Row],[Профиль / размер]],'Сводный отчет'!$F$7:$F$17))^2</f>
        <v>387.0299556213011</v>
      </c>
      <c r="G797" s="63">
        <v>655</v>
      </c>
      <c r="H797" s="64">
        <f>(Таблица1[[#This Row],[Временное сопротивление, Н/мм²]]-SUMIF('Сводный отчет'!$B$7:$B$17,Таблица1[[#This Row],[Профиль / размер]],'Сводный отчет'!$I$7:$I$17))^2</f>
        <v>453.1985946745566</v>
      </c>
      <c r="I797" s="65">
        <f>Таблица1[[#This Row],[Временное сопротивление, Н/мм²]]/Таблица1[[#This Row],[Предел текучести, Н/мм²]]</f>
        <v>1.1634103019538189</v>
      </c>
      <c r="J797" s="66">
        <f>(Таблица1[[#This Row],[σв/σт]]-SUMIF('Сводный отчет'!$B$7:$B$17,Таблица1[[#This Row],[Профиль / размер]],'Сводный отчет'!$L$7:$L$17))^2</f>
        <v>9.0431770529252974E-6</v>
      </c>
      <c r="K797" s="63">
        <v>19.600000000000001</v>
      </c>
      <c r="L797" s="64">
        <f>(Таблица1[[#This Row],[Относительное удлинение, %]]-SUMIF('Сводный отчет'!$B$7:$B$17,Таблица1[[#This Row],[Профиль / размер]],'Сводный отчет'!$O$7:$O$17))^2</f>
        <v>1.0854033376479415</v>
      </c>
      <c r="M797" s="63">
        <v>9.1</v>
      </c>
      <c r="N79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6.6653337647928121E-2</v>
      </c>
      <c r="O797" s="67">
        <v>9.4</v>
      </c>
      <c r="P79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6.9665541789941568E-2</v>
      </c>
      <c r="Q797" s="69">
        <v>8.3000000000000004E-2</v>
      </c>
      <c r="R797" s="70">
        <f>(Таблица1[[#This Row],[fr]]-SUMIF('Сводный отчет'!$B$7:$B$17,Таблица1[[#This Row],[Профиль / размер]],'Сводный отчет'!$X$7:$X$17))^2</f>
        <v>7.9107340976321907E-7</v>
      </c>
    </row>
    <row r="798" spans="1:18" ht="11.25" customHeight="1" x14ac:dyDescent="0.25">
      <c r="A798" s="62" t="s">
        <v>571</v>
      </c>
      <c r="B798" s="62" t="str">
        <f>LEFT(Таблица1[[#This Row],[Номер плавки]],7)</f>
        <v>2062639</v>
      </c>
      <c r="C798" s="62" t="s">
        <v>8</v>
      </c>
      <c r="D798" s="62" t="s">
        <v>202</v>
      </c>
      <c r="E798" s="63">
        <v>561</v>
      </c>
      <c r="F798" s="64">
        <f>(Таблица1[[#This Row],[Предел текучести, Н/мм²]]-SUMIF('Сводный отчет'!$B$7:$B$17,Таблица1[[#This Row],[Профиль / размер]],'Сводный отчет'!$F$7:$F$17))^2</f>
        <v>312.33764792899348</v>
      </c>
      <c r="G798" s="63">
        <v>653</v>
      </c>
      <c r="H798" s="64">
        <f>(Таблица1[[#This Row],[Временное сопротивление, Н/мм²]]-SUMIF('Сводный отчет'!$B$7:$B$17,Таблица1[[#This Row],[Профиль / размер]],'Сводный отчет'!$I$7:$I$17))^2</f>
        <v>372.04474852071041</v>
      </c>
      <c r="I798" s="65">
        <f>Таблица1[[#This Row],[Временное сопротивление, Н/мм²]]/Таблица1[[#This Row],[Предел текучести, Н/мм²]]</f>
        <v>1.1639928698752229</v>
      </c>
      <c r="J798" s="66">
        <f>(Таблица1[[#This Row],[σв/σт]]-SUMIF('Сводный отчет'!$B$7:$B$17,Таблица1[[#This Row],[Профиль / размер]],'Сводный отчет'!$L$7:$L$17))^2</f>
        <v>5.8787804175909045E-6</v>
      </c>
      <c r="K798" s="63">
        <v>17.5</v>
      </c>
      <c r="L798" s="64">
        <f>(Таблица1[[#This Row],[Относительное удлинение, %]]-SUMIF('Сводный отчет'!$B$7:$B$17,Таблица1[[#This Row],[Профиль / размер]],'Сводный отчет'!$O$7:$O$17))^2</f>
        <v>9.8710764145710517</v>
      </c>
      <c r="M798" s="63">
        <v>8.1999999999999993</v>
      </c>
      <c r="N79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1.3413648761094643</v>
      </c>
      <c r="O798" s="67">
        <v>8.5</v>
      </c>
      <c r="P79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1.3547616956360988</v>
      </c>
      <c r="Q798" s="69">
        <v>9.2999999999999999E-2</v>
      </c>
      <c r="R798" s="70">
        <f>(Таблица1[[#This Row],[fr]]-SUMIF('Сводный отчет'!$B$7:$B$17,Таблица1[[#This Row],[Профиль / размер]],'Сводный отчет'!$X$7:$X$17))^2</f>
        <v>8.3002611871302651E-5</v>
      </c>
    </row>
    <row r="799" spans="1:18" ht="11.25" customHeight="1" x14ac:dyDescent="0.25">
      <c r="A799" s="62" t="s">
        <v>572</v>
      </c>
      <c r="B799" s="62" t="str">
        <f>LEFT(Таблица1[[#This Row],[Номер плавки]],7)</f>
        <v>2062639</v>
      </c>
      <c r="C799" s="62" t="s">
        <v>8</v>
      </c>
      <c r="D799" s="62" t="s">
        <v>202</v>
      </c>
      <c r="E799" s="63">
        <v>559</v>
      </c>
      <c r="F799" s="64">
        <f>(Таблица1[[#This Row],[Предел текучести, Н/мм²]]-SUMIF('Сводный отчет'!$B$7:$B$17,Таблица1[[#This Row],[Профиль / размер]],'Сводный отчет'!$F$7:$F$17))^2</f>
        <v>245.64534023668585</v>
      </c>
      <c r="G799" s="63">
        <v>650</v>
      </c>
      <c r="H799" s="64">
        <f>(Таблица1[[#This Row],[Временное сопротивление, Н/мм²]]-SUMIF('Сводный отчет'!$B$7:$B$17,Таблица1[[#This Row],[Профиль / размер]],'Сводный отчет'!$I$7:$I$17))^2</f>
        <v>265.31397928994113</v>
      </c>
      <c r="I799" s="65">
        <f>Таблица1[[#This Row],[Временное сопротивление, Н/мм²]]/Таблица1[[#This Row],[Предел текучести, Н/мм²]]</f>
        <v>1.1627906976744187</v>
      </c>
      <c r="J799" s="66">
        <f>(Таблица1[[#This Row],[σв/σт]]-SUMIF('Сводный отчет'!$B$7:$B$17,Таблица1[[#This Row],[Профиль / размер]],'Сводный отчет'!$L$7:$L$17))^2</f>
        <v>1.3153619084820644E-5</v>
      </c>
      <c r="K799" s="63">
        <v>18.8</v>
      </c>
      <c r="L799" s="64">
        <f>(Таблица1[[#This Row],[Относительное удлинение, %]]-SUMIF('Сводный отчет'!$B$7:$B$17,Таблица1[[#This Row],[Профиль / размер]],'Сводный отчет'!$O$7:$O$17))^2</f>
        <v>3.3923264145710306</v>
      </c>
      <c r="M799" s="63">
        <v>9.3000000000000007</v>
      </c>
      <c r="N79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3.3841068786979035E-3</v>
      </c>
      <c r="O799" s="67">
        <v>9.6</v>
      </c>
      <c r="P79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4.088618713018021E-3</v>
      </c>
      <c r="Q799" s="69">
        <v>8.7999999999999995E-2</v>
      </c>
      <c r="R799" s="70">
        <f>(Таблица1[[#This Row],[fr]]-SUMIF('Сводный отчет'!$B$7:$B$17,Таблица1[[#This Row],[Профиль / размер]],'Сводный отчет'!$X$7:$X$17))^2</f>
        <v>1.6896842640532903E-5</v>
      </c>
    </row>
    <row r="800" spans="1:18" ht="11.25" customHeight="1" x14ac:dyDescent="0.25">
      <c r="A800" s="62" t="s">
        <v>573</v>
      </c>
      <c r="B800" s="62" t="str">
        <f>LEFT(Таблица1[[#This Row],[Номер плавки]],7)</f>
        <v>2062641</v>
      </c>
      <c r="C800" s="62" t="s">
        <v>8</v>
      </c>
      <c r="D800" s="62" t="s">
        <v>202</v>
      </c>
      <c r="E800" s="63">
        <v>546</v>
      </c>
      <c r="F800" s="64">
        <f>(Таблица1[[#This Row],[Предел текучести, Н/мм²]]-SUMIF('Сводный отчет'!$B$7:$B$17,Таблица1[[#This Row],[Профиль / размер]],'Сводный отчет'!$F$7:$F$17))^2</f>
        <v>7.1453402366862973</v>
      </c>
      <c r="G800" s="63">
        <v>641</v>
      </c>
      <c r="H800" s="64">
        <f>(Таблица1[[#This Row],[Временное сопротивление, Н/мм²]]-SUMIF('Сводный отчет'!$B$7:$B$17,Таблица1[[#This Row],[Профиль / размер]],'Сводный отчет'!$I$7:$I$17))^2</f>
        <v>53.121671597633267</v>
      </c>
      <c r="I800" s="65">
        <f>Таблица1[[#This Row],[Временное сопротивление, Н/мм²]]/Таблица1[[#This Row],[Предел текучести, Н/мм²]]</f>
        <v>1.173992673992674</v>
      </c>
      <c r="J800" s="66">
        <f>(Таблица1[[#This Row],[σв/σт]]-SUMIF('Сводный отчет'!$B$7:$B$17,Таблица1[[#This Row],[Профиль / размер]],'Сводный отчет'!$L$7:$L$17))^2</f>
        <v>5.7383419808314518E-5</v>
      </c>
      <c r="K800" s="63">
        <v>20.8</v>
      </c>
      <c r="L800" s="64">
        <f>(Таблица1[[#This Row],[Относительное удлинение, %]]-SUMIF('Сводный отчет'!$B$7:$B$17,Таблица1[[#This Row],[Профиль / размер]],'Сводный отчет'!$O$7:$O$17))^2</f>
        <v>2.5018722263311501E-2</v>
      </c>
      <c r="M800" s="63">
        <v>8.6</v>
      </c>
      <c r="N80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0.57482641457100336</v>
      </c>
      <c r="O800" s="67">
        <v>8.9</v>
      </c>
      <c r="P80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0.58360784948225064</v>
      </c>
      <c r="Q800" s="69">
        <v>9.0999999999999998E-2</v>
      </c>
      <c r="R800" s="70">
        <f>(Таблица1[[#This Row],[fr]]-SUMIF('Сводный отчет'!$B$7:$B$17,Таблица1[[#This Row],[Профиль / размер]],'Сводный отчет'!$X$7:$X$17))^2</f>
        <v>5.056030417899474E-5</v>
      </c>
    </row>
    <row r="801" spans="1:18" ht="11.25" customHeight="1" x14ac:dyDescent="0.25">
      <c r="A801" s="62" t="s">
        <v>574</v>
      </c>
      <c r="B801" s="62" t="str">
        <f>LEFT(Таблица1[[#This Row],[Номер плавки]],7)</f>
        <v>2062641</v>
      </c>
      <c r="C801" s="62" t="s">
        <v>8</v>
      </c>
      <c r="D801" s="62" t="s">
        <v>202</v>
      </c>
      <c r="E801" s="63">
        <v>538</v>
      </c>
      <c r="F801" s="64">
        <f>(Таблица1[[#This Row],[Предел текучести, Н/мм²]]-SUMIF('Сводный отчет'!$B$7:$B$17,Таблица1[[#This Row],[Профиль / размер]],'Сводный отчет'!$F$7:$F$17))^2</f>
        <v>28.376109467455809</v>
      </c>
      <c r="G801" s="63">
        <v>631</v>
      </c>
      <c r="H801" s="64">
        <f>(Таблица1[[#This Row],[Временное сопротивление, Н/мм²]]-SUMIF('Сводный отчет'!$B$7:$B$17,Таблица1[[#This Row],[Профиль / размер]],'Сводный отчет'!$I$7:$I$17))^2</f>
        <v>7.3524408284023197</v>
      </c>
      <c r="I801" s="65">
        <f>Таблица1[[#This Row],[Временное сопротивление, Н/мм²]]/Таблица1[[#This Row],[Предел текучести, Н/мм²]]</f>
        <v>1.1728624535315986</v>
      </c>
      <c r="J801" s="66">
        <f>(Таблица1[[#This Row],[σв/σт]]-SUMIF('Сводный отчет'!$B$7:$B$17,Таблица1[[#This Row],[Профиль / размер]],'Сводный отчет'!$L$7:$L$17))^2</f>
        <v>4.1537561122093084E-5</v>
      </c>
      <c r="K801" s="63">
        <v>18.399999999999999</v>
      </c>
      <c r="L801" s="64">
        <f>(Таблица1[[#This Row],[Относительное удлинение, %]]-SUMIF('Сводный отчет'!$B$7:$B$17,Таблица1[[#This Row],[Профиль / размер]],'Сводный отчет'!$O$7:$O$17))^2</f>
        <v>5.0257879530325837</v>
      </c>
      <c r="M801" s="63">
        <v>8.6</v>
      </c>
      <c r="N80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0.57482641457100336</v>
      </c>
      <c r="O801" s="67">
        <v>8.9</v>
      </c>
      <c r="P80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0.58360784948225064</v>
      </c>
      <c r="Q801" s="69">
        <v>9.2999999999999999E-2</v>
      </c>
      <c r="R801" s="70">
        <f>(Таблица1[[#This Row],[fr]]-SUMIF('Сводный отчет'!$B$7:$B$17,Таблица1[[#This Row],[Профиль / размер]],'Сводный отчет'!$X$7:$X$17))^2</f>
        <v>8.3002611871302651E-5</v>
      </c>
    </row>
    <row r="802" spans="1:18" ht="11.25" customHeight="1" x14ac:dyDescent="0.25">
      <c r="A802" s="62" t="s">
        <v>575</v>
      </c>
      <c r="B802" s="62" t="str">
        <f>LEFT(Таблица1[[#This Row],[Номер плавки]],7)</f>
        <v>2050662</v>
      </c>
      <c r="C802" s="62" t="s">
        <v>8</v>
      </c>
      <c r="D802" s="62" t="s">
        <v>202</v>
      </c>
      <c r="E802" s="63">
        <v>539</v>
      </c>
      <c r="F802" s="64">
        <f>(Таблица1[[#This Row],[Предел текучести, Н/мм²]]-SUMIF('Сводный отчет'!$B$7:$B$17,Таблица1[[#This Row],[Профиль / размер]],'Сводный отчет'!$F$7:$F$17))^2</f>
        <v>18.72226331360962</v>
      </c>
      <c r="G802" s="63">
        <v>626</v>
      </c>
      <c r="H802" s="64">
        <f>(Таблица1[[#This Row],[Временное сопротивление, Н/мм²]]-SUMIF('Сводный отчет'!$B$7:$B$17,Таблица1[[#This Row],[Профиль / размер]],'Сводный отчет'!$I$7:$I$17))^2</f>
        <v>59.46782544378685</v>
      </c>
      <c r="I802" s="65">
        <f>Таблица1[[#This Row],[Временное сопротивление, Н/мм²]]/Таблица1[[#This Row],[Предел текучести, Н/мм²]]</f>
        <v>1.1614100185528757</v>
      </c>
      <c r="J802" s="66">
        <f>(Таблица1[[#This Row],[σв/σт]]-SUMIF('Сводный отчет'!$B$7:$B$17,Таблица1[[#This Row],[Профиль / размер]],'Сводный отчет'!$L$7:$L$17))^2</f>
        <v>2.5074765477818746E-5</v>
      </c>
      <c r="K802" s="63">
        <v>19.600000000000001</v>
      </c>
      <c r="L802" s="64">
        <f>(Таблица1[[#This Row],[Относительное удлинение, %]]-SUMIF('Сводный отчет'!$B$7:$B$17,Таблица1[[#This Row],[Профиль / размер]],'Сводный отчет'!$O$7:$O$17))^2</f>
        <v>1.0854033376479415</v>
      </c>
      <c r="M802" s="63">
        <v>9</v>
      </c>
      <c r="N80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0.12828795303254292</v>
      </c>
      <c r="O802" s="67">
        <v>9.3000000000000007</v>
      </c>
      <c r="P80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0.13245400332840312</v>
      </c>
      <c r="Q802" s="69">
        <v>9.7000000000000003E-2</v>
      </c>
      <c r="R802" s="70">
        <f>(Таблица1[[#This Row],[fr]]-SUMIF('Сводный отчет'!$B$7:$B$17,Таблица1[[#This Row],[Профиль / размер]],'Сводный отчет'!$X$7:$X$17))^2</f>
        <v>1.7188722725591853E-4</v>
      </c>
    </row>
    <row r="803" spans="1:18" ht="11.25" customHeight="1" x14ac:dyDescent="0.25">
      <c r="A803" s="62" t="s">
        <v>576</v>
      </c>
      <c r="B803" s="62" t="str">
        <f>LEFT(Таблица1[[#This Row],[Номер плавки]],7)</f>
        <v>2062643</v>
      </c>
      <c r="C803" s="62" t="s">
        <v>8</v>
      </c>
      <c r="D803" s="62" t="s">
        <v>202</v>
      </c>
      <c r="E803" s="63">
        <v>536</v>
      </c>
      <c r="F803" s="64">
        <f>(Таблица1[[#This Row],[Предел текучести, Н/мм²]]-SUMIF('Сводный отчет'!$B$7:$B$17,Таблица1[[#This Row],[Профиль / размер]],'Сводный отчет'!$F$7:$F$17))^2</f>
        <v>53.683801775148183</v>
      </c>
      <c r="G803" s="63">
        <v>630</v>
      </c>
      <c r="H803" s="64">
        <f>(Таблица1[[#This Row],[Временное сопротивление, Н/мм²]]-SUMIF('Сводный отчет'!$B$7:$B$17,Таблица1[[#This Row],[Профиль / размер]],'Сводный отчет'!$I$7:$I$17))^2</f>
        <v>13.775517751479224</v>
      </c>
      <c r="I803" s="65">
        <f>Таблица1[[#This Row],[Временное сопротивление, Н/мм²]]/Таблица1[[#This Row],[Предел текучести, Н/мм²]]</f>
        <v>1.1753731343283582</v>
      </c>
      <c r="J803" s="66">
        <f>(Таблица1[[#This Row],[σв/σт]]-SUMIF('Сводный отчет'!$B$7:$B$17,Таблица1[[#This Row],[Профиль / размер]],'Сводный отчет'!$L$7:$L$17))^2</f>
        <v>8.0203573949164824E-5</v>
      </c>
      <c r="K803" s="63">
        <v>17.5</v>
      </c>
      <c r="L803" s="64">
        <f>(Таблица1[[#This Row],[Относительное удлинение, %]]-SUMIF('Сводный отчет'!$B$7:$B$17,Таблица1[[#This Row],[Профиль / размер]],'Сводный отчет'!$O$7:$O$17))^2</f>
        <v>9.8710764145710517</v>
      </c>
      <c r="M803" s="63">
        <v>9.1999999999999993</v>
      </c>
      <c r="N80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2.5018722263313187E-2</v>
      </c>
      <c r="O803" s="67">
        <v>9.5</v>
      </c>
      <c r="P80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2.6877080251479862E-2</v>
      </c>
      <c r="Q803" s="69">
        <v>6.7000000000000004E-2</v>
      </c>
      <c r="R803" s="70">
        <f>(Таблица1[[#This Row],[fr]]-SUMIF('Сводный отчет'!$B$7:$B$17,Таблица1[[#This Row],[Профиль / размер]],'Сводный отчет'!$X$7:$X$17))^2</f>
        <v>2.8525261187129999E-4</v>
      </c>
    </row>
    <row r="804" spans="1:18" ht="11.25" customHeight="1" x14ac:dyDescent="0.25">
      <c r="A804" s="62" t="s">
        <v>577</v>
      </c>
      <c r="B804" s="62" t="str">
        <f>LEFT(Таблица1[[#This Row],[Номер плавки]],7)</f>
        <v>2062645</v>
      </c>
      <c r="C804" s="62" t="s">
        <v>8</v>
      </c>
      <c r="D804" s="62" t="s">
        <v>202</v>
      </c>
      <c r="E804" s="63">
        <v>535</v>
      </c>
      <c r="F804" s="64">
        <f>(Таблица1[[#This Row],[Предел текучести, Н/мм²]]-SUMIF('Сводный отчет'!$B$7:$B$17,Таблица1[[#This Row],[Профиль / размер]],'Сводный отчет'!$F$7:$F$17))^2</f>
        <v>69.337647928994372</v>
      </c>
      <c r="G804" s="63">
        <v>621</v>
      </c>
      <c r="H804" s="64">
        <f>(Таблица1[[#This Row],[Временное сопротивление, Н/мм²]]-SUMIF('Сводный отчет'!$B$7:$B$17,Таблица1[[#This Row],[Профиль / размер]],'Сводный отчет'!$I$7:$I$17))^2</f>
        <v>161.58321005917136</v>
      </c>
      <c r="I804" s="65">
        <f>Таблица1[[#This Row],[Временное сопротивление, Н/мм²]]/Таблица1[[#This Row],[Предел текучести, Н/мм²]]</f>
        <v>1.1607476635514018</v>
      </c>
      <c r="J804" s="66">
        <f>(Таблица1[[#This Row],[σв/σт]]-SUMIF('Сводный отчет'!$B$7:$B$17,Таблица1[[#This Row],[Профиль / размер]],'Сводный отчет'!$L$7:$L$17))^2</f>
        <v>3.2146926504256325E-5</v>
      </c>
      <c r="K804" s="63">
        <v>18.5</v>
      </c>
      <c r="L804" s="64">
        <f>(Таблица1[[#This Row],[Относительное удлинение, %]]-SUMIF('Сводный отчет'!$B$7:$B$17,Таблица1[[#This Row],[Профиль / размер]],'Сводный отчет'!$O$7:$O$17))^2</f>
        <v>4.5874225684171916</v>
      </c>
      <c r="M804" s="63">
        <v>10</v>
      </c>
      <c r="N80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0.41194179918639318</v>
      </c>
      <c r="O804" s="67">
        <v>10.3</v>
      </c>
      <c r="P80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0.40456938794378566</v>
      </c>
      <c r="Q804" s="69">
        <v>9.6000000000000002E-2</v>
      </c>
      <c r="R804" s="70">
        <f>(Таблица1[[#This Row],[fr]]-SUMIF('Сводный отчет'!$B$7:$B$17,Таблица1[[#This Row],[Профиль / размер]],'Сводный отчет'!$X$7:$X$17))^2</f>
        <v>1.4666607340976454E-4</v>
      </c>
    </row>
    <row r="805" spans="1:18" ht="11.25" customHeight="1" x14ac:dyDescent="0.25">
      <c r="A805" s="62" t="s">
        <v>578</v>
      </c>
      <c r="B805" s="62" t="str">
        <f>LEFT(Таблица1[[#This Row],[Номер плавки]],7)</f>
        <v>2062645</v>
      </c>
      <c r="C805" s="62" t="s">
        <v>8</v>
      </c>
      <c r="D805" s="62" t="s">
        <v>202</v>
      </c>
      <c r="E805" s="63">
        <v>532</v>
      </c>
      <c r="F805" s="64">
        <f>(Таблица1[[#This Row],[Предел текучести, Н/мм²]]-SUMIF('Сводный отчет'!$B$7:$B$17,Таблица1[[#This Row],[Профиль / размер]],'Сводный отчет'!$F$7:$F$17))^2</f>
        <v>128.29918639053295</v>
      </c>
      <c r="G805" s="63">
        <v>618</v>
      </c>
      <c r="H805" s="64">
        <f>(Таблица1[[#This Row],[Временное сопротивление, Н/мм²]]-SUMIF('Сводный отчет'!$B$7:$B$17,Таблица1[[#This Row],[Профиль / размер]],'Сводный отчет'!$I$7:$I$17))^2</f>
        <v>246.85244082840208</v>
      </c>
      <c r="I805" s="65">
        <f>Таблица1[[#This Row],[Временное сопротивление, Н/мм²]]/Таблица1[[#This Row],[Предел текучести, Н/мм²]]</f>
        <v>1.1616541353383458</v>
      </c>
      <c r="J805" s="66">
        <f>(Таблица1[[#This Row],[σв/σт]]-SUMIF('Сводный отчет'!$B$7:$B$17,Таблица1[[#This Row],[Профиль / размер]],'Сводный отчет'!$L$7:$L$17))^2</f>
        <v>2.2689543051536318E-5</v>
      </c>
      <c r="K805" s="63">
        <v>21.1</v>
      </c>
      <c r="L805" s="64">
        <f>(Таблица1[[#This Row],[Относительное удлинение, %]]-SUMIF('Сводный отчет'!$B$7:$B$17,Таблица1[[#This Row],[Профиль / размер]],'Сводный отчет'!$O$7:$O$17))^2</f>
        <v>0.20992256841715431</v>
      </c>
      <c r="M805" s="63">
        <v>9.1</v>
      </c>
      <c r="N80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6.6653337647928121E-2</v>
      </c>
      <c r="O805" s="67">
        <v>9.4</v>
      </c>
      <c r="P80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6.9665541789941568E-2</v>
      </c>
      <c r="Q805" s="69">
        <v>8.1000000000000003E-2</v>
      </c>
      <c r="R805" s="70">
        <f>(Таблица1[[#This Row],[fr]]-SUMIF('Сводный отчет'!$B$7:$B$17,Таблица1[[#This Row],[Профиль / размер]],'Сводный отчет'!$X$7:$X$17))^2</f>
        <v>8.3487657174553239E-6</v>
      </c>
    </row>
    <row r="806" spans="1:18" ht="11.25" customHeight="1" x14ac:dyDescent="0.25">
      <c r="A806" s="62" t="s">
        <v>579</v>
      </c>
      <c r="B806" s="62" t="str">
        <f>LEFT(Таблица1[[#This Row],[Номер плавки]],7)</f>
        <v>2062647</v>
      </c>
      <c r="C806" s="62" t="s">
        <v>8</v>
      </c>
      <c r="D806" s="62" t="s">
        <v>202</v>
      </c>
      <c r="E806" s="63">
        <v>546</v>
      </c>
      <c r="F806" s="64">
        <f>(Таблица1[[#This Row],[Предел текучести, Н/мм²]]-SUMIF('Сводный отчет'!$B$7:$B$17,Таблица1[[#This Row],[Профиль / размер]],'Сводный отчет'!$F$7:$F$17))^2</f>
        <v>7.1453402366862973</v>
      </c>
      <c r="G806" s="63">
        <v>632</v>
      </c>
      <c r="H806" s="64">
        <f>(Таблица1[[#This Row],[Временное сопротивление, Н/мм²]]-SUMIF('Сводный отчет'!$B$7:$B$17,Таблица1[[#This Row],[Профиль / размер]],'Сводный отчет'!$I$7:$I$17))^2</f>
        <v>2.9293639053254137</v>
      </c>
      <c r="I806" s="65">
        <f>Таблица1[[#This Row],[Временное сопротивление, Н/мм²]]/Таблица1[[#This Row],[Предел текучести, Н/мм²]]</f>
        <v>1.1575091575091576</v>
      </c>
      <c r="J806" s="66">
        <f>(Таблица1[[#This Row],[σв/σт]]-SUMIF('Сводный отчет'!$B$7:$B$17,Таблица1[[#This Row],[Профиль / размер]],'Сводный отчет'!$L$7:$L$17))^2</f>
        <v>7.9358379199790649E-5</v>
      </c>
      <c r="K806" s="63">
        <v>17.100000000000001</v>
      </c>
      <c r="L806" s="64">
        <f>(Таблица1[[#This Row],[Относительное удлинение, %]]-SUMIF('Сводный отчет'!$B$7:$B$17,Таблица1[[#This Row],[Профиль / размер]],'Сводный отчет'!$O$7:$O$17))^2</f>
        <v>12.544537953032586</v>
      </c>
      <c r="M806" s="63">
        <v>7.6</v>
      </c>
      <c r="N80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3.0911725684171536</v>
      </c>
      <c r="O806" s="67">
        <v>7.9</v>
      </c>
      <c r="P80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3.1114924648668687</v>
      </c>
      <c r="Q806" s="69">
        <v>9.0999999999999998E-2</v>
      </c>
      <c r="R806" s="70">
        <f>(Таблица1[[#This Row],[fr]]-SUMIF('Сводный отчет'!$B$7:$B$17,Таблица1[[#This Row],[Профиль / размер]],'Сводный отчет'!$X$7:$X$17))^2</f>
        <v>5.056030417899474E-5</v>
      </c>
    </row>
    <row r="807" spans="1:18" ht="11.25" customHeight="1" x14ac:dyDescent="0.25">
      <c r="A807" s="62" t="s">
        <v>580</v>
      </c>
      <c r="B807" s="62" t="str">
        <f>LEFT(Таблица1[[#This Row],[Номер плавки]],7)</f>
        <v>2062647</v>
      </c>
      <c r="C807" s="62" t="s">
        <v>8</v>
      </c>
      <c r="D807" s="62" t="s">
        <v>202</v>
      </c>
      <c r="E807" s="63">
        <v>526</v>
      </c>
      <c r="F807" s="64">
        <f>(Таблица1[[#This Row],[Предел текучести, Н/мм²]]-SUMIF('Сводный отчет'!$B$7:$B$17,Таблица1[[#This Row],[Профиль / размер]],'Сводный отчет'!$F$7:$F$17))^2</f>
        <v>300.22226331361009</v>
      </c>
      <c r="G807" s="63">
        <v>616</v>
      </c>
      <c r="H807" s="64">
        <f>(Таблица1[[#This Row],[Временное сопротивление, Н/мм²]]-SUMIF('Сводный отчет'!$B$7:$B$17,Таблица1[[#This Row],[Профиль / размер]],'Сводный отчет'!$I$7:$I$17))^2</f>
        <v>313.69859467455592</v>
      </c>
      <c r="I807" s="65">
        <f>Таблица1[[#This Row],[Временное сопротивление, Н/мм²]]/Таблица1[[#This Row],[Предел текучести, Н/мм²]]</f>
        <v>1.1711026615969582</v>
      </c>
      <c r="J807" s="66">
        <f>(Таблица1[[#This Row],[σв/σт]]-SUMIF('Сводный отчет'!$B$7:$B$17,Таблица1[[#This Row],[Профиль / размер]],'Сводный отчет'!$L$7:$L$17))^2</f>
        <v>2.1950837398917744E-5</v>
      </c>
      <c r="K807" s="63">
        <v>17</v>
      </c>
      <c r="L807" s="64">
        <f>(Таблица1[[#This Row],[Относительное удлинение, %]]-SUMIF('Сводный отчет'!$B$7:$B$17,Таблица1[[#This Row],[Профиль / размер]],'Сводный отчет'!$O$7:$O$17))^2</f>
        <v>13.262903337647982</v>
      </c>
      <c r="M807" s="63">
        <v>9.1999999999999993</v>
      </c>
      <c r="N80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2.5018722263313187E-2</v>
      </c>
      <c r="O807" s="67">
        <v>9.5</v>
      </c>
      <c r="P80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2.6877080251479862E-2</v>
      </c>
      <c r="Q807" s="69">
        <v>7.4999999999999997E-2</v>
      </c>
      <c r="R807" s="70">
        <f>(Таблица1[[#This Row],[fr]]-SUMIF('Сводный отчет'!$B$7:$B$17,Таблица1[[#This Row],[Профиль / размер]],'Сводный отчет'!$X$7:$X$17))^2</f>
        <v>7.902184264053172E-5</v>
      </c>
    </row>
    <row r="808" spans="1:18" ht="11.25" customHeight="1" x14ac:dyDescent="0.25">
      <c r="A808" s="62" t="s">
        <v>581</v>
      </c>
      <c r="B808" s="62" t="str">
        <f>LEFT(Таблица1[[#This Row],[Номер плавки]],7)</f>
        <v>2062649</v>
      </c>
      <c r="C808" s="62" t="s">
        <v>8</v>
      </c>
      <c r="D808" s="62" t="s">
        <v>202</v>
      </c>
      <c r="E808" s="63">
        <v>524</v>
      </c>
      <c r="F808" s="64">
        <f>(Таблица1[[#This Row],[Предел текучести, Н/мм²]]-SUMIF('Сводный отчет'!$B$7:$B$17,Таблица1[[#This Row],[Профиль / размер]],'Сводный отчет'!$F$7:$F$17))^2</f>
        <v>373.52995562130246</v>
      </c>
      <c r="G808" s="63">
        <v>612</v>
      </c>
      <c r="H808" s="64">
        <f>(Таблица1[[#This Row],[Временное сопротивление, Н/мм²]]-SUMIF('Сводный отчет'!$B$7:$B$17,Таблица1[[#This Row],[Профиль / размер]],'Сводный отчет'!$I$7:$I$17))^2</f>
        <v>471.39090236686354</v>
      </c>
      <c r="I808" s="65">
        <f>Таблица1[[#This Row],[Временное сопротивление, Н/мм²]]/Таблица1[[#This Row],[Предел текучести, Н/мм²]]</f>
        <v>1.16793893129771</v>
      </c>
      <c r="J808" s="66">
        <f>(Таблица1[[#This Row],[σв/σт]]-SUMIF('Сводный отчет'!$B$7:$B$17,Таблица1[[#This Row],[Профиль / размер]],'Сводный отчет'!$L$7:$L$17))^2</f>
        <v>2.3147850856270566E-6</v>
      </c>
      <c r="K808" s="63">
        <v>18.100000000000001</v>
      </c>
      <c r="L808" s="64">
        <f>(Таблица1[[#This Row],[Относительное удлинение, %]]-SUMIF('Сводный отчет'!$B$7:$B$17,Таблица1[[#This Row],[Профиль / размер]],'Сводный отчет'!$O$7:$O$17))^2</f>
        <v>6.4608841068787282</v>
      </c>
      <c r="M808" s="63">
        <v>8.3000000000000007</v>
      </c>
      <c r="N80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1.1197302607248463</v>
      </c>
      <c r="O808" s="67">
        <v>8.6</v>
      </c>
      <c r="P80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1.1319732340976376</v>
      </c>
      <c r="Q808" s="69">
        <v>9.2999999999999999E-2</v>
      </c>
      <c r="R808" s="70">
        <f>(Таблица1[[#This Row],[fr]]-SUMIF('Сводный отчет'!$B$7:$B$17,Таблица1[[#This Row],[Профиль / размер]],'Сводный отчет'!$X$7:$X$17))^2</f>
        <v>8.3002611871302651E-5</v>
      </c>
    </row>
    <row r="809" spans="1:18" ht="11.25" customHeight="1" x14ac:dyDescent="0.25">
      <c r="A809" s="62" t="s">
        <v>582</v>
      </c>
      <c r="B809" s="62" t="str">
        <f>LEFT(Таблица1[[#This Row],[Номер плавки]],7)</f>
        <v>2062649</v>
      </c>
      <c r="C809" s="62" t="s">
        <v>8</v>
      </c>
      <c r="D809" s="62" t="s">
        <v>202</v>
      </c>
      <c r="E809" s="63">
        <v>529</v>
      </c>
      <c r="F809" s="64">
        <f>(Таблица1[[#This Row],[Предел текучести, Н/мм²]]-SUMIF('Сводный отчет'!$B$7:$B$17,Таблица1[[#This Row],[Профиль / размер]],'Сводный отчет'!$F$7:$F$17))^2</f>
        <v>205.26072485207152</v>
      </c>
      <c r="G809" s="63">
        <v>621</v>
      </c>
      <c r="H809" s="64">
        <f>(Таблица1[[#This Row],[Временное сопротивление, Н/мм²]]-SUMIF('Сводный отчет'!$B$7:$B$17,Таблица1[[#This Row],[Профиль / размер]],'Сводный отчет'!$I$7:$I$17))^2</f>
        <v>161.58321005917136</v>
      </c>
      <c r="I809" s="65">
        <f>Таблица1[[#This Row],[Временное сопротивление, Н/мм²]]/Таблица1[[#This Row],[Предел текучести, Н/мм²]]</f>
        <v>1.173913043478261</v>
      </c>
      <c r="J809" s="66">
        <f>(Таблица1[[#This Row],[σв/σт]]-SUMIF('Сводный отчет'!$B$7:$B$17,Таблица1[[#This Row],[Профиль / размер]],'Сводный отчет'!$L$7:$L$17))^2</f>
        <v>5.6183329154334892E-5</v>
      </c>
      <c r="K809" s="63">
        <v>18.5</v>
      </c>
      <c r="L809" s="64">
        <f>(Таблица1[[#This Row],[Относительное удлинение, %]]-SUMIF('Сводный отчет'!$B$7:$B$17,Таблица1[[#This Row],[Профиль / размер]],'Сводный отчет'!$O$7:$O$17))^2</f>
        <v>4.5874225684171916</v>
      </c>
      <c r="M809" s="63">
        <v>8.6999999999999993</v>
      </c>
      <c r="N80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0.43319179918638878</v>
      </c>
      <c r="O809" s="67">
        <v>9</v>
      </c>
      <c r="P80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0.44081938794378933</v>
      </c>
      <c r="Q809" s="69">
        <v>7.5999999999999998E-2</v>
      </c>
      <c r="R809" s="70">
        <f>(Таблица1[[#This Row],[fr]]-SUMIF('Сводный отчет'!$B$7:$B$17,Таблица1[[#This Row],[Профиль / размер]],'Сводный отчет'!$X$7:$X$17))^2</f>
        <v>6.2242996486685652E-5</v>
      </c>
    </row>
    <row r="810" spans="1:18" ht="11.25" customHeight="1" x14ac:dyDescent="0.25">
      <c r="A810" s="62" t="s">
        <v>581</v>
      </c>
      <c r="B810" s="62" t="str">
        <f>LEFT(Таблица1[[#This Row],[Номер плавки]],7)</f>
        <v>2062649</v>
      </c>
      <c r="C810" s="62" t="s">
        <v>8</v>
      </c>
      <c r="D810" s="62" t="s">
        <v>171</v>
      </c>
      <c r="E810" s="63">
        <v>552</v>
      </c>
      <c r="F810" s="64">
        <f>(Таблица1[[#This Row],[Предел текучести, Н/мм²]]-SUMIF('Сводный отчет'!$B$7:$B$17,Таблица1[[#This Row],[Профиль / размер]],'Сводный отчет'!$F$7:$F$17))^2</f>
        <v>34.059661381349166</v>
      </c>
      <c r="G810" s="63">
        <v>642</v>
      </c>
      <c r="H810" s="64">
        <f>(Таблица1[[#This Row],[Временное сопротивление, Н/мм²]]-SUMIF('Сводный отчет'!$B$7:$B$17,Таблица1[[#This Row],[Профиль / размер]],'Сводный отчет'!$I$7:$I$17))^2</f>
        <v>23.865627519483937</v>
      </c>
      <c r="I810" s="65">
        <f>Таблица1[[#This Row],[Временное сопротивление, Н/мм²]]/Таблица1[[#This Row],[Предел текучести, Н/мм²]]</f>
        <v>1.1630434782608696</v>
      </c>
      <c r="J810" s="66">
        <f>(Таблица1[[#This Row],[σв/σт]]-SUMIF('Сводный отчет'!$B$7:$B$17,Таблица1[[#This Row],[Профиль / размер]],'Сводный отчет'!$L$7:$L$17))^2</f>
        <v>1.2744384069527635E-5</v>
      </c>
      <c r="K810" s="63">
        <v>19.100000000000001</v>
      </c>
      <c r="L810" s="64">
        <f>(Таблица1[[#This Row],[Относительное удлинение, %]]-SUMIF('Сводный отчет'!$B$7:$B$17,Таблица1[[#This Row],[Профиль / размер]],'Сводный отчет'!$O$7:$O$17))^2</f>
        <v>3.6882887664606208</v>
      </c>
      <c r="M810" s="63">
        <v>9.6999999999999993</v>
      </c>
      <c r="N81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0.36791185165277884</v>
      </c>
      <c r="O810" s="67">
        <v>10</v>
      </c>
      <c r="P81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0.33488040849234169</v>
      </c>
      <c r="Q810" s="69">
        <v>7.9000000000000001E-2</v>
      </c>
      <c r="R810" s="70">
        <f>(Таблица1[[#This Row],[fr]]-SUMIF('Сводный отчет'!$B$7:$B$17,Таблица1[[#This Row],[Профиль / размер]],'Сводный отчет'!$X$7:$X$17))^2</f>
        <v>8.6108572964255952E-6</v>
      </c>
    </row>
    <row r="811" spans="1:18" ht="11.25" customHeight="1" x14ac:dyDescent="0.25">
      <c r="A811" s="62" t="s">
        <v>581</v>
      </c>
      <c r="B811" s="62" t="str">
        <f>LEFT(Таблица1[[#This Row],[Номер плавки]],7)</f>
        <v>2062649</v>
      </c>
      <c r="C811" s="62" t="s">
        <v>8</v>
      </c>
      <c r="D811" s="62" t="s">
        <v>171</v>
      </c>
      <c r="E811" s="63">
        <v>552</v>
      </c>
      <c r="F811" s="64">
        <f>(Таблица1[[#This Row],[Предел текучести, Н/мм²]]-SUMIF('Сводный отчет'!$B$7:$B$17,Таблица1[[#This Row],[Профиль / размер]],'Сводный отчет'!$F$7:$F$17))^2</f>
        <v>34.059661381349166</v>
      </c>
      <c r="G811" s="63">
        <v>639</v>
      </c>
      <c r="H811" s="64">
        <f>(Таблица1[[#This Row],[Временное сопротивление, Н/мм²]]-SUMIF('Сводный отчет'!$B$7:$B$17,Таблица1[[#This Row],[Профиль / размер]],'Сводный отчет'!$I$7:$I$17))^2</f>
        <v>3.5541521096479158</v>
      </c>
      <c r="I811" s="65">
        <f>Таблица1[[#This Row],[Временное сопротивление, Н/мм²]]/Таблица1[[#This Row],[Предел текучести, Н/мм²]]</f>
        <v>1.1576086956521738</v>
      </c>
      <c r="J811" s="66">
        <f>(Таблица1[[#This Row],[σв/σт]]-SUMIF('Сводный отчет'!$B$7:$B$17,Таблица1[[#This Row],[Профиль / размер]],'Сводный отчет'!$L$7:$L$17))^2</f>
        <v>8.1084808465690131E-5</v>
      </c>
      <c r="K811" s="63">
        <v>19.7</v>
      </c>
      <c r="L811" s="64">
        <f>(Таблица1[[#This Row],[Относительное удлинение, %]]-SUMIF('Сводный отчет'!$B$7:$B$17,Таблица1[[#This Row],[Профиль / размер]],'Сводный отчет'!$O$7:$O$17))^2</f>
        <v>1.7436986025262027</v>
      </c>
      <c r="M811" s="63">
        <v>8</v>
      </c>
      <c r="N81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1.1956167696855717</v>
      </c>
      <c r="O811" s="67">
        <v>8.3000000000000007</v>
      </c>
      <c r="P81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1.2573394248857801</v>
      </c>
      <c r="Q811" s="69">
        <v>6.8000000000000005E-2</v>
      </c>
      <c r="R811" s="70">
        <f>(Таблица1[[#This Row],[fr]]-SUMIF('Сводный отчет'!$B$7:$B$17,Таблица1[[#This Row],[Профиль / размер]],'Сводный отчет'!$X$7:$X$17))^2</f>
        <v>1.9416823434560544E-4</v>
      </c>
    </row>
    <row r="812" spans="1:18" ht="11.25" customHeight="1" x14ac:dyDescent="0.25">
      <c r="A812" s="62" t="s">
        <v>582</v>
      </c>
      <c r="B812" s="62" t="str">
        <f>LEFT(Таблица1[[#This Row],[Номер плавки]],7)</f>
        <v>2062649</v>
      </c>
      <c r="C812" s="62" t="s">
        <v>8</v>
      </c>
      <c r="D812" s="62" t="s">
        <v>171</v>
      </c>
      <c r="E812" s="63">
        <v>545</v>
      </c>
      <c r="F812" s="64">
        <f>(Таблица1[[#This Row],[Предел текучести, Н/мм²]]-SUMIF('Сводный отчет'!$B$7:$B$17,Таблица1[[#This Row],[Профиль / размер]],'Сводный отчет'!$F$7:$F$17))^2</f>
        <v>1.3547433485622014</v>
      </c>
      <c r="G812" s="63">
        <v>640</v>
      </c>
      <c r="H812" s="64">
        <f>(Таблица1[[#This Row],[Временное сопротивление, Н/мм²]]-SUMIF('Сводный отчет'!$B$7:$B$17,Таблица1[[#This Row],[Профиль / размер]],'Сводный отчет'!$I$7:$I$17))^2</f>
        <v>8.3246439129265895</v>
      </c>
      <c r="I812" s="65">
        <f>Таблица1[[#This Row],[Временное сопротивление, Н/мм²]]/Таблица1[[#This Row],[Предел текучести, Н/мм²]]</f>
        <v>1.1743119266055047</v>
      </c>
      <c r="J812" s="66">
        <f>(Таблица1[[#This Row],[σв/σт]]-SUMIF('Сводный отчет'!$B$7:$B$17,Таблица1[[#This Row],[Профиль / размер]],'Сводный отчет'!$L$7:$L$17))^2</f>
        <v>5.9267219498467335E-5</v>
      </c>
      <c r="K812" s="63">
        <v>21.3</v>
      </c>
      <c r="L812" s="64">
        <f>(Таблица1[[#This Row],[Относительное удлинение, %]]-SUMIF('Сводный отчет'!$B$7:$B$17,Таблица1[[#This Row],[Профиль / размер]],'Сводный отчет'!$O$7:$O$17))^2</f>
        <v>7.8124832034400141E-2</v>
      </c>
      <c r="M812" s="63">
        <v>7.5</v>
      </c>
      <c r="N81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2.5390593926363927</v>
      </c>
      <c r="O812" s="67">
        <v>7.8</v>
      </c>
      <c r="P81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2.6286509002956175</v>
      </c>
      <c r="Q812" s="69">
        <v>8.4000000000000005E-2</v>
      </c>
      <c r="R812" s="70">
        <f>(Таблица1[[#This Row],[fr]]-SUMIF('Сводный отчет'!$B$7:$B$17,Таблица1[[#This Row],[Профиль / размер]],'Сводный отчет'!$X$7:$X$17))^2</f>
        <v>4.2665950013438114E-6</v>
      </c>
    </row>
    <row r="813" spans="1:18" ht="11.25" customHeight="1" x14ac:dyDescent="0.25">
      <c r="A813" s="62" t="s">
        <v>582</v>
      </c>
      <c r="B813" s="62" t="str">
        <f>LEFT(Таблица1[[#This Row],[Номер плавки]],7)</f>
        <v>2062649</v>
      </c>
      <c r="C813" s="62" t="s">
        <v>8</v>
      </c>
      <c r="D813" s="62" t="s">
        <v>171</v>
      </c>
      <c r="E813" s="63">
        <v>545</v>
      </c>
      <c r="F813" s="64">
        <f>(Таблица1[[#This Row],[Предел текучести, Н/мм²]]-SUMIF('Сводный отчет'!$B$7:$B$17,Таблица1[[#This Row],[Профиль / размер]],'Сводный отчет'!$F$7:$F$17))^2</f>
        <v>1.3547433485622014</v>
      </c>
      <c r="G813" s="63">
        <v>637</v>
      </c>
      <c r="H813" s="64">
        <f>(Таблица1[[#This Row],[Временное сопротивление, Н/мм²]]-SUMIF('Сводный отчет'!$B$7:$B$17,Таблица1[[#This Row],[Профиль / размер]],'Сводный отчет'!$I$7:$I$17))^2</f>
        <v>1.3168503090568762E-2</v>
      </c>
      <c r="I813" s="65">
        <f>Таблица1[[#This Row],[Временное сопротивление, Н/мм²]]/Таблица1[[#This Row],[Предел текучести, Н/мм²]]</f>
        <v>1.1688073394495413</v>
      </c>
      <c r="J813" s="66">
        <f>(Таблица1[[#This Row],[σв/σт]]-SUMIF('Сводный отчет'!$B$7:$B$17,Таблица1[[#This Row],[Профиль / размер]],'Сводный отчет'!$L$7:$L$17))^2</f>
        <v>4.8133439767664128E-6</v>
      </c>
      <c r="K813" s="63">
        <v>19.899999999999999</v>
      </c>
      <c r="L813" s="64">
        <f>(Таблица1[[#This Row],[Относительное удлинение, %]]-SUMIF('Сводный отчет'!$B$7:$B$17,Таблица1[[#This Row],[Профиль / размер]],'Сводный отчет'!$O$7:$O$17))^2</f>
        <v>1.2555018812147289</v>
      </c>
      <c r="M813" s="63">
        <v>7.5</v>
      </c>
      <c r="N81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2.5390593926363927</v>
      </c>
      <c r="O813" s="67">
        <v>7.8</v>
      </c>
      <c r="P81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2.6286509002956175</v>
      </c>
      <c r="Q813" s="69">
        <v>6.5000000000000002E-2</v>
      </c>
      <c r="R813" s="70">
        <f>(Таблица1[[#This Row],[fr]]-SUMIF('Сводный отчет'!$B$7:$B$17,Таблица1[[#This Row],[Профиль / размер]],'Сводный отчет'!$X$7:$X$17))^2</f>
        <v>2.8677479172265462E-4</v>
      </c>
    </row>
    <row r="814" spans="1:18" ht="11.25" customHeight="1" x14ac:dyDescent="0.25">
      <c r="A814" s="62" t="s">
        <v>583</v>
      </c>
      <c r="B814" s="62" t="str">
        <f>LEFT(Таблица1[[#This Row],[Номер плавки]],7)</f>
        <v>2062653</v>
      </c>
      <c r="C814" s="62" t="s">
        <v>8</v>
      </c>
      <c r="D814" s="62" t="s">
        <v>171</v>
      </c>
      <c r="E814" s="63">
        <v>545</v>
      </c>
      <c r="F814" s="64">
        <f>(Таблица1[[#This Row],[Предел текучести, Н/мм²]]-SUMIF('Сводный отчет'!$B$7:$B$17,Таблица1[[#This Row],[Профиль / размер]],'Сводный отчет'!$F$7:$F$17))^2</f>
        <v>1.3547433485622014</v>
      </c>
      <c r="G814" s="63">
        <v>632</v>
      </c>
      <c r="H814" s="64">
        <f>(Таблица1[[#This Row],[Временное сопротивление, Н/мм²]]-SUMIF('Сводный отчет'!$B$7:$B$17,Таблица1[[#This Row],[Профиль / размер]],'Сводный отчет'!$I$7:$I$17))^2</f>
        <v>26.160709486697201</v>
      </c>
      <c r="I814" s="65">
        <f>Таблица1[[#This Row],[Временное сопротивление, Н/мм²]]/Таблица1[[#This Row],[Предел текучести, Н/мм²]]</f>
        <v>1.1596330275229358</v>
      </c>
      <c r="J814" s="66">
        <f>(Таблица1[[#This Row],[σв/σт]]-SUMIF('Сводный отчет'!$B$7:$B$17,Таблица1[[#This Row],[Профиль / размер]],'Сводный отчет'!$L$7:$L$17))^2</f>
        <v>4.872568369658181E-5</v>
      </c>
      <c r="K814" s="63">
        <v>23.6</v>
      </c>
      <c r="L814" s="64">
        <f>(Таблица1[[#This Row],[Относительное удлинение, %]]-SUMIF('Сводный отчет'!$B$7:$B$17,Таблица1[[#This Row],[Профиль / размер]],'Сводный отчет'!$O$7:$O$17))^2</f>
        <v>6.6538625369524427</v>
      </c>
      <c r="M814" s="63">
        <v>8.6999999999999993</v>
      </c>
      <c r="N81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0.15479709755442259</v>
      </c>
      <c r="O814" s="67">
        <v>9</v>
      </c>
      <c r="P81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0.17750335931201222</v>
      </c>
      <c r="Q814" s="69">
        <v>7.0000000000000007E-2</v>
      </c>
      <c r="R814" s="70">
        <f>(Таблица1[[#This Row],[fr]]-SUMIF('Сводный отчет'!$B$7:$B$17,Таблица1[[#This Row],[Профиль / размер]],'Сводный отчет'!$X$7:$X$17))^2</f>
        <v>1.4243052942757269E-4</v>
      </c>
    </row>
    <row r="815" spans="1:18" ht="11.25" customHeight="1" x14ac:dyDescent="0.25">
      <c r="A815" s="62" t="s">
        <v>584</v>
      </c>
      <c r="B815" s="62" t="str">
        <f>LEFT(Таблица1[[#This Row],[Номер плавки]],7)</f>
        <v>2062653</v>
      </c>
      <c r="C815" s="62" t="s">
        <v>8</v>
      </c>
      <c r="D815" s="62" t="s">
        <v>171</v>
      </c>
      <c r="E815" s="63">
        <v>547</v>
      </c>
      <c r="F815" s="64">
        <f>(Таблица1[[#This Row],[Предел текучести, Н/мм²]]-SUMIF('Сводный отчет'!$B$7:$B$17,Таблица1[[#This Row],[Профиль / размер]],'Сводный отчет'!$F$7:$F$17))^2</f>
        <v>0.69900564364419104</v>
      </c>
      <c r="G815" s="63">
        <v>632</v>
      </c>
      <c r="H815" s="64">
        <f>(Таблица1[[#This Row],[Временное сопротивление, Н/мм²]]-SUMIF('Сводный отчет'!$B$7:$B$17,Таблица1[[#This Row],[Профиль / размер]],'Сводный отчет'!$I$7:$I$17))^2</f>
        <v>26.160709486697201</v>
      </c>
      <c r="I815" s="65">
        <f>Таблица1[[#This Row],[Временное сопротивление, Н/мм²]]/Таблица1[[#This Row],[Предел текучести, Н/мм²]]</f>
        <v>1.1553930530164533</v>
      </c>
      <c r="J815" s="66">
        <f>(Таблица1[[#This Row],[σв/σт]]-SUMIF('Сводный отчет'!$B$7:$B$17,Таблица1[[#This Row],[Профиль / размер]],'Сводный отчет'!$L$7:$L$17))^2</f>
        <v>1.2589632109711872E-4</v>
      </c>
      <c r="K815" s="63">
        <v>18.3</v>
      </c>
      <c r="L815" s="64">
        <f>(Таблица1[[#This Row],[Относительное удлинение, %]]-SUMIF('Сводный отчет'!$B$7:$B$17,Таблица1[[#This Row],[Профиль / размер]],'Сводный отчет'!$O$7:$O$17))^2</f>
        <v>7.401075651706523</v>
      </c>
      <c r="M815" s="63">
        <v>8.5</v>
      </c>
      <c r="N81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0.3521741467347505</v>
      </c>
      <c r="O815" s="67">
        <v>8.8000000000000007</v>
      </c>
      <c r="P81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0.38602794947594543</v>
      </c>
      <c r="Q815" s="69">
        <v>9.5000000000000001E-2</v>
      </c>
      <c r="R815" s="70">
        <f>(Таблица1[[#This Row],[fr]]-SUMIF('Сводный отчет'!$B$7:$B$17,Таблица1[[#This Row],[Профиль / размер]],'Сводный отчет'!$X$7:$X$17))^2</f>
        <v>1.7070921795216384E-4</v>
      </c>
    </row>
    <row r="816" spans="1:18" ht="11.25" customHeight="1" x14ac:dyDescent="0.25">
      <c r="A816" s="62" t="s">
        <v>584</v>
      </c>
      <c r="B816" s="62" t="str">
        <f>LEFT(Таблица1[[#This Row],[Номер плавки]],7)</f>
        <v>2062653</v>
      </c>
      <c r="C816" s="62" t="s">
        <v>8</v>
      </c>
      <c r="D816" s="62" t="s">
        <v>171</v>
      </c>
      <c r="E816" s="63">
        <v>550</v>
      </c>
      <c r="F816" s="64">
        <f>(Таблица1[[#This Row],[Предел текучести, Н/мм²]]-SUMIF('Сводный отчет'!$B$7:$B$17,Таблица1[[#This Row],[Профиль / размер]],'Сводный отчет'!$F$7:$F$17))^2</f>
        <v>14.715399086267176</v>
      </c>
      <c r="G816" s="63">
        <v>637</v>
      </c>
      <c r="H816" s="64">
        <f>(Таблица1[[#This Row],[Временное сопротивление, Н/мм²]]-SUMIF('Сводный отчет'!$B$7:$B$17,Таблица1[[#This Row],[Профиль / размер]],'Сводный отчет'!$I$7:$I$17))^2</f>
        <v>1.3168503090568762E-2</v>
      </c>
      <c r="I816" s="65">
        <f>Таблица1[[#This Row],[Временное сопротивление, Н/мм²]]/Таблица1[[#This Row],[Предел текучести, Н/мм²]]</f>
        <v>1.1581818181818182</v>
      </c>
      <c r="J816" s="66">
        <f>(Таблица1[[#This Row],[σв/σт]]-SUMIF('Сводный отчет'!$B$7:$B$17,Таблица1[[#This Row],[Профиль / размер]],'Сводный отчет'!$L$7:$L$17))^2</f>
        <v>7.1091673152044076E-5</v>
      </c>
      <c r="K816" s="63">
        <v>20.100000000000001</v>
      </c>
      <c r="L816" s="64">
        <f>(Таблица1[[#This Row],[Относительное удлинение, %]]-SUMIF('Сводный отчет'!$B$7:$B$17,Таблица1[[#This Row],[Профиль / размер]],'Сводный отчет'!$O$7:$O$17))^2</f>
        <v>0.84730515990324795</v>
      </c>
      <c r="M816" s="63">
        <v>8.9</v>
      </c>
      <c r="N81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3.7420048374093427E-2</v>
      </c>
      <c r="O816" s="67">
        <v>9.1999999999999993</v>
      </c>
      <c r="P81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4.8978769148078437E-2</v>
      </c>
      <c r="Q816" s="69">
        <v>9.4E-2</v>
      </c>
      <c r="R816" s="70">
        <f>(Таблица1[[#This Row],[fr]]-SUMIF('Сводный отчет'!$B$7:$B$17,Таблица1[[#This Row],[Профиль / размер]],'Сводный отчет'!$X$7:$X$17))^2</f>
        <v>1.4557807041118016E-4</v>
      </c>
    </row>
    <row r="817" spans="1:18" ht="11.25" customHeight="1" x14ac:dyDescent="0.25">
      <c r="A817" s="62" t="s">
        <v>585</v>
      </c>
      <c r="B817" s="62" t="str">
        <f>LEFT(Таблица1[[#This Row],[Номер плавки]],7)</f>
        <v>2002583</v>
      </c>
      <c r="C817" s="62" t="s">
        <v>8</v>
      </c>
      <c r="D817" s="62" t="s">
        <v>171</v>
      </c>
      <c r="E817" s="63">
        <v>558</v>
      </c>
      <c r="F817" s="64">
        <f>(Таблица1[[#This Row],[Предел текучести, Н/мм²]]-SUMIF('Сводный отчет'!$B$7:$B$17,Таблица1[[#This Row],[Профиль / размер]],'Сводный отчет'!$F$7:$F$17))^2</f>
        <v>140.09244826659514</v>
      </c>
      <c r="G817" s="63">
        <v>646</v>
      </c>
      <c r="H817" s="64">
        <f>(Таблица1[[#This Row],[Временное сопротивление, Н/мм²]]-SUMIF('Сводный отчет'!$B$7:$B$17,Таблица1[[#This Row],[Профиль / размер]],'Сводный отчет'!$I$7:$I$17))^2</f>
        <v>78.947594732598631</v>
      </c>
      <c r="I817" s="65">
        <f>Таблица1[[#This Row],[Временное сопротивление, Н/мм²]]/Таблица1[[#This Row],[Предел текучести, Н/мм²]]</f>
        <v>1.1577060931899641</v>
      </c>
      <c r="J817" s="66">
        <f>(Таблица1[[#This Row],[σв/σт]]-SUMIF('Сводный отчет'!$B$7:$B$17,Таблица1[[#This Row],[Профиль / размер]],'Сводный отчет'!$L$7:$L$17))^2</f>
        <v>7.9340221513083656E-5</v>
      </c>
      <c r="K817" s="63">
        <v>19.3</v>
      </c>
      <c r="L817" s="64">
        <f>(Таблица1[[#This Row],[Относительное удлинение, %]]-SUMIF('Сводный отчет'!$B$7:$B$17,Таблица1[[#This Row],[Профиль / размер]],'Сводный отчет'!$O$7:$O$17))^2</f>
        <v>2.9600920451491488</v>
      </c>
      <c r="M817" s="63">
        <v>10.199999999999999</v>
      </c>
      <c r="N81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1.224469228701957</v>
      </c>
      <c r="O817" s="67">
        <v>10.5</v>
      </c>
      <c r="P81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1.1635689330825065</v>
      </c>
      <c r="Q817" s="69">
        <v>6.5000000000000002E-2</v>
      </c>
      <c r="R817" s="70">
        <f>(Таблица1[[#This Row],[fr]]-SUMIF('Сводный отчет'!$B$7:$B$17,Таблица1[[#This Row],[Профиль / размер]],'Сводный отчет'!$X$7:$X$17))^2</f>
        <v>2.8677479172265462E-4</v>
      </c>
    </row>
    <row r="818" spans="1:18" ht="11.25" customHeight="1" x14ac:dyDescent="0.25">
      <c r="A818" s="62" t="s">
        <v>586</v>
      </c>
      <c r="B818" s="62" t="str">
        <f>LEFT(Таблица1[[#This Row],[Номер плавки]],7)</f>
        <v>2002583</v>
      </c>
      <c r="C818" s="62" t="s">
        <v>8</v>
      </c>
      <c r="D818" s="62" t="s">
        <v>171</v>
      </c>
      <c r="E818" s="63">
        <v>547</v>
      </c>
      <c r="F818" s="64">
        <f>(Таблица1[[#This Row],[Предел текучести, Н/мм²]]-SUMIF('Сводный отчет'!$B$7:$B$17,Таблица1[[#This Row],[Профиль / размер]],'Сводный отчет'!$F$7:$F$17))^2</f>
        <v>0.69900564364419104</v>
      </c>
      <c r="G818" s="63">
        <v>643</v>
      </c>
      <c r="H818" s="64">
        <f>(Таблица1[[#This Row],[Временное сопротивление, Н/мм²]]-SUMIF('Сводный отчет'!$B$7:$B$17,Таблица1[[#This Row],[Профиль / размер]],'Сводный отчет'!$I$7:$I$17))^2</f>
        <v>34.63611932276261</v>
      </c>
      <c r="I818" s="65">
        <f>Таблица1[[#This Row],[Временное сопротивление, Н/мм²]]/Таблица1[[#This Row],[Предел текучести, Н/мм²]]</f>
        <v>1.1755027422303475</v>
      </c>
      <c r="J818" s="66">
        <f>(Таблица1[[#This Row],[σв/σт]]-SUMIF('Сводный отчет'!$B$7:$B$17,Таблица1[[#This Row],[Профиль / размер]],'Сводный отчет'!$L$7:$L$17))^2</f>
        <v>7.9020298598948816E-5</v>
      </c>
      <c r="K818" s="63">
        <v>23.7</v>
      </c>
      <c r="L818" s="64">
        <f>(Таблица1[[#This Row],[Относительное удлинение, %]]-SUMIF('Сводный отчет'!$B$7:$B$17,Таблица1[[#This Row],[Профиль / размер]],'Сводный отчет'!$O$7:$O$17))^2</f>
        <v>7.1797641762966942</v>
      </c>
      <c r="M818" s="63">
        <v>9.6</v>
      </c>
      <c r="N81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0.25660037624294357</v>
      </c>
      <c r="O818" s="67">
        <v>9.9</v>
      </c>
      <c r="P81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0.22914270357430908</v>
      </c>
      <c r="Q818" s="69">
        <v>8.8999999999999996E-2</v>
      </c>
      <c r="R818" s="70">
        <f>(Таблица1[[#This Row],[fr]]-SUMIF('Сводный отчет'!$B$7:$B$17,Таблица1[[#This Row],[Профиль / размер]],'Сводный отчет'!$X$7:$X$17))^2</f>
        <v>4.9922332706261922E-5</v>
      </c>
    </row>
    <row r="819" spans="1:18" ht="11.25" customHeight="1" x14ac:dyDescent="0.25">
      <c r="A819" s="62" t="s">
        <v>587</v>
      </c>
      <c r="B819" s="62" t="str">
        <f>LEFT(Таблица1[[#This Row],[Номер плавки]],7)</f>
        <v>2062655</v>
      </c>
      <c r="C819" s="62" t="s">
        <v>8</v>
      </c>
      <c r="D819" s="62" t="s">
        <v>171</v>
      </c>
      <c r="E819" s="63">
        <v>553</v>
      </c>
      <c r="F819" s="64">
        <f>(Таблица1[[#This Row],[Предел текучести, Н/мм²]]-SUMIF('Сводный отчет'!$B$7:$B$17,Таблица1[[#This Row],[Профиль / размер]],'Сводный отчет'!$F$7:$F$17))^2</f>
        <v>46.731792528890161</v>
      </c>
      <c r="G819" s="63">
        <v>642</v>
      </c>
      <c r="H819" s="64">
        <f>(Таблица1[[#This Row],[Временное сопротивление, Н/мм²]]-SUMIF('Сводный отчет'!$B$7:$B$17,Таблица1[[#This Row],[Профиль / размер]],'Сводный отчет'!$I$7:$I$17))^2</f>
        <v>23.865627519483937</v>
      </c>
      <c r="I819" s="65">
        <f>Таблица1[[#This Row],[Временное сопротивление, Н/мм²]]/Таблица1[[#This Row],[Предел текучести, Н/мм²]]</f>
        <v>1.1609403254972874</v>
      </c>
      <c r="J819" s="66">
        <f>(Таблица1[[#This Row],[σв/σт]]-SUMIF('Сводный отчет'!$B$7:$B$17,Таблица1[[#This Row],[Профиль / размер]],'Сводный отчет'!$L$7:$L$17))^2</f>
        <v>3.2183842401246531E-5</v>
      </c>
      <c r="K819" s="63">
        <v>21.1</v>
      </c>
      <c r="L819" s="64">
        <f>(Таблица1[[#This Row],[Относительное удлинение, %]]-SUMIF('Сводный отчет'!$B$7:$B$17,Таблица1[[#This Row],[Профиль / размер]],'Сводный отчет'!$O$7:$O$17))^2</f>
        <v>6.3215533458751017E-3</v>
      </c>
      <c r="M819" s="63">
        <v>8</v>
      </c>
      <c r="N81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1.1956167696855717</v>
      </c>
      <c r="O819" s="67">
        <v>8.3000000000000007</v>
      </c>
      <c r="P81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1.2573394248857801</v>
      </c>
      <c r="Q819" s="69">
        <v>9.1999999999999998E-2</v>
      </c>
      <c r="R819" s="70">
        <f>(Таблица1[[#This Row],[fr]]-SUMIF('Сводный отчет'!$B$7:$B$17,Таблица1[[#This Row],[Профиль / размер]],'Сводный отчет'!$X$7:$X$17))^2</f>
        <v>1.0131577532921286E-4</v>
      </c>
    </row>
    <row r="820" spans="1:18" ht="11.25" customHeight="1" x14ac:dyDescent="0.25">
      <c r="A820" s="62" t="s">
        <v>588</v>
      </c>
      <c r="B820" s="62" t="str">
        <f>LEFT(Таблица1[[#This Row],[Номер плавки]],7)</f>
        <v>2062655</v>
      </c>
      <c r="C820" s="62" t="s">
        <v>8</v>
      </c>
      <c r="D820" s="62" t="s">
        <v>171</v>
      </c>
      <c r="E820" s="63">
        <v>528</v>
      </c>
      <c r="F820" s="64">
        <f>(Таблица1[[#This Row],[Предел текучести, Н/мм²]]-SUMIF('Сводный отчет'!$B$7:$B$17,Таблица1[[#This Row],[Профиль / размер]],'Сводный отчет'!$F$7:$F$17))^2</f>
        <v>329.92851384036527</v>
      </c>
      <c r="G820" s="63">
        <v>625</v>
      </c>
      <c r="H820" s="64">
        <f>(Таблица1[[#This Row],[Временное сопротивление, Н/мм²]]-SUMIF('Сводный отчет'!$B$7:$B$17,Таблица1[[#This Row],[Профиль / размер]],'Сводный отчет'!$I$7:$I$17))^2</f>
        <v>146.7672668637465</v>
      </c>
      <c r="I820" s="65">
        <f>Таблица1[[#This Row],[Временное сопротивление, Н/мм²]]/Таблица1[[#This Row],[Предел текучести, Н/мм²]]</f>
        <v>1.1837121212121211</v>
      </c>
      <c r="J820" s="66">
        <f>(Таблица1[[#This Row],[σв/σт]]-SUMIF('Сводный отчет'!$B$7:$B$17,Таблица1[[#This Row],[Профиль / размер]],'Сводный отчет'!$L$7:$L$17))^2</f>
        <v>2.9236606187210066E-4</v>
      </c>
      <c r="K820" s="63">
        <v>17.899999999999999</v>
      </c>
      <c r="L820" s="64">
        <f>(Таблица1[[#This Row],[Относительное удлинение, %]]-SUMIF('Сводный отчет'!$B$7:$B$17,Таблица1[[#This Row],[Профиль / размер]],'Сводный отчет'!$O$7:$O$17))^2</f>
        <v>9.7374690943294855</v>
      </c>
      <c r="M820" s="63">
        <v>7.7</v>
      </c>
      <c r="N82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1.9416823434560639</v>
      </c>
      <c r="O820" s="67">
        <v>8</v>
      </c>
      <c r="P82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2.0201263101316829</v>
      </c>
      <c r="Q820" s="69">
        <v>6.7000000000000004E-2</v>
      </c>
      <c r="R820" s="70">
        <f>(Таблица1[[#This Row],[fr]]-SUMIF('Сводный отчет'!$B$7:$B$17,Таблица1[[#This Row],[Профиль / размер]],'Сводный отчет'!$X$7:$X$17))^2</f>
        <v>2.2303708680462183E-4</v>
      </c>
    </row>
    <row r="821" spans="1:18" ht="11.25" customHeight="1" x14ac:dyDescent="0.25">
      <c r="A821" s="62" t="s">
        <v>589</v>
      </c>
      <c r="B821" s="62" t="str">
        <f>LEFT(Таблица1[[#This Row],[Номер плавки]],7)</f>
        <v>2062657</v>
      </c>
      <c r="C821" s="62" t="s">
        <v>8</v>
      </c>
      <c r="D821" s="62" t="s">
        <v>171</v>
      </c>
      <c r="E821" s="63">
        <v>542</v>
      </c>
      <c r="F821" s="64">
        <f>(Таблица1[[#This Row],[Предел текучести, Н/мм²]]-SUMIF('Сводный отчет'!$B$7:$B$17,Таблица1[[#This Row],[Профиль / размер]],'Сводный отчет'!$F$7:$F$17))^2</f>
        <v>17.338349905939218</v>
      </c>
      <c r="G821" s="63">
        <v>629</v>
      </c>
      <c r="H821" s="64">
        <f>(Таблица1[[#This Row],[Временное сопротивление, Н/мм²]]-SUMIF('Сводный отчет'!$B$7:$B$17,Таблица1[[#This Row],[Профиль / размер]],'Сводный отчет'!$I$7:$I$17))^2</f>
        <v>65.84923407686118</v>
      </c>
      <c r="I821" s="65">
        <f>Таблица1[[#This Row],[Временное сопротивление, Н/мм²]]/Таблица1[[#This Row],[Предел текучести, Н/мм²]]</f>
        <v>1.1605166051660516</v>
      </c>
      <c r="J821" s="66">
        <f>(Таблица1[[#This Row],[σв/σт]]-SUMIF('Сводный отчет'!$B$7:$B$17,Таблица1[[#This Row],[Профиль / размер]],'Сводный отчет'!$L$7:$L$17))^2</f>
        <v>3.7170980420643737E-5</v>
      </c>
      <c r="K821" s="63">
        <v>19.3</v>
      </c>
      <c r="L821" s="64">
        <f>(Таблица1[[#This Row],[Относительное удлинение, %]]-SUMIF('Сводный отчет'!$B$7:$B$17,Таблица1[[#This Row],[Профиль / размер]],'Сводный отчет'!$O$7:$O$17))^2</f>
        <v>2.9600920451491488</v>
      </c>
      <c r="M821" s="63">
        <v>12.4</v>
      </c>
      <c r="N82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10.933321687718347</v>
      </c>
      <c r="O821" s="67">
        <v>12.7</v>
      </c>
      <c r="P82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10.749798441279227</v>
      </c>
      <c r="Q821" s="69">
        <v>6.5000000000000002E-2</v>
      </c>
      <c r="R821" s="70">
        <f>(Таблица1[[#This Row],[fr]]-SUMIF('Сводный отчет'!$B$7:$B$17,Таблица1[[#This Row],[Профиль / размер]],'Сводный отчет'!$X$7:$X$17))^2</f>
        <v>2.8677479172265462E-4</v>
      </c>
    </row>
    <row r="822" spans="1:18" ht="11.25" customHeight="1" x14ac:dyDescent="0.25">
      <c r="A822" s="62" t="s">
        <v>590</v>
      </c>
      <c r="B822" s="62" t="str">
        <f>LEFT(Таблица1[[#This Row],[Номер плавки]],7)</f>
        <v>2062657</v>
      </c>
      <c r="C822" s="62" t="s">
        <v>8</v>
      </c>
      <c r="D822" s="62" t="s">
        <v>171</v>
      </c>
      <c r="E822" s="63">
        <v>542</v>
      </c>
      <c r="F822" s="64">
        <f>(Таблица1[[#This Row],[Предел текучести, Н/мм²]]-SUMIF('Сводный отчет'!$B$7:$B$17,Таблица1[[#This Row],[Профиль / размер]],'Сводный отчет'!$F$7:$F$17))^2</f>
        <v>17.338349905939218</v>
      </c>
      <c r="G822" s="63">
        <v>628</v>
      </c>
      <c r="H822" s="64">
        <f>(Таблица1[[#This Row],[Временное сопротивление, Н/мм²]]-SUMIF('Сводный отчет'!$B$7:$B$17,Таблица1[[#This Row],[Профиль / размер]],'Сводный отчет'!$I$7:$I$17))^2</f>
        <v>83.078742273582506</v>
      </c>
      <c r="I822" s="65">
        <f>Таблица1[[#This Row],[Временное сопротивление, Н/мм²]]/Таблица1[[#This Row],[Предел текучести, Н/мм²]]</f>
        <v>1.1586715867158672</v>
      </c>
      <c r="J822" s="66">
        <f>(Таблица1[[#This Row],[σв/σт]]-SUMIF('Сводный отчет'!$B$7:$B$17,Таблица1[[#This Row],[Профиль / размер]],'Сводный отчет'!$L$7:$L$17))^2</f>
        <v>6.3072493557206805E-5</v>
      </c>
      <c r="K822" s="63">
        <v>21.1</v>
      </c>
      <c r="L822" s="64">
        <f>(Таблица1[[#This Row],[Относительное удлинение, %]]-SUMIF('Сводный отчет'!$B$7:$B$17,Таблица1[[#This Row],[Профиль / размер]],'Сводный отчет'!$O$7:$O$17))^2</f>
        <v>6.3215533458751017E-3</v>
      </c>
      <c r="M822" s="63">
        <v>8.4</v>
      </c>
      <c r="N82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0.48086267132491423</v>
      </c>
      <c r="O822" s="67">
        <v>8.6999999999999993</v>
      </c>
      <c r="P82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0.52029024455791439</v>
      </c>
      <c r="Q822" s="69">
        <v>8.6999999999999994E-2</v>
      </c>
      <c r="R822" s="70">
        <f>(Таблица1[[#This Row],[fr]]-SUMIF('Сводный отчет'!$B$7:$B$17,Таблица1[[#This Row],[Профиль / размер]],'Сводный отчет'!$X$7:$X$17))^2</f>
        <v>2.5660037624294642E-5</v>
      </c>
    </row>
    <row r="823" spans="1:18" ht="11.25" customHeight="1" x14ac:dyDescent="0.25">
      <c r="A823" s="62" t="s">
        <v>590</v>
      </c>
      <c r="B823" s="62" t="str">
        <f>LEFT(Таблица1[[#This Row],[Номер плавки]],7)</f>
        <v>2062657</v>
      </c>
      <c r="C823" s="62" t="s">
        <v>8</v>
      </c>
      <c r="D823" s="62" t="s">
        <v>171</v>
      </c>
      <c r="E823" s="63">
        <v>534</v>
      </c>
      <c r="F823" s="64">
        <f>(Таблица1[[#This Row],[Предел текучести, Н/мм²]]-SUMIF('Сводный отчет'!$B$7:$B$17,Таблица1[[#This Row],[Профиль / размер]],'Сводный отчет'!$F$7:$F$17))^2</f>
        <v>147.96130072561127</v>
      </c>
      <c r="G823" s="63">
        <v>624</v>
      </c>
      <c r="H823" s="64">
        <f>(Таблица1[[#This Row],[Временное сопротивление, Н/мм²]]-SUMIF('Сводный отчет'!$B$7:$B$17,Таблица1[[#This Row],[Профиль / размер]],'Сводный отчет'!$I$7:$I$17))^2</f>
        <v>171.99677506046783</v>
      </c>
      <c r="I823" s="65">
        <f>Таблица1[[#This Row],[Временное сопротивление, Н/мм²]]/Таблица1[[#This Row],[Предел текучести, Н/мм²]]</f>
        <v>1.1685393258426966</v>
      </c>
      <c r="J823" s="66">
        <f>(Таблица1[[#This Row],[σв/σт]]-SUMIF('Сводный отчет'!$B$7:$B$17,Таблица1[[#This Row],[Профиль / размер]],'Сводный отчет'!$L$7:$L$17))^2</f>
        <v>3.7091672367618906E-6</v>
      </c>
      <c r="K823" s="63">
        <v>20.6</v>
      </c>
      <c r="L823" s="64">
        <f>(Таблица1[[#This Row],[Относительное удлинение, %]]-SUMIF('Сводный отчет'!$B$7:$B$17,Таблица1[[#This Row],[Профиль / размер]],'Сводный отчет'!$O$7:$O$17))^2</f>
        <v>0.17681335662456152</v>
      </c>
      <c r="M823" s="63">
        <v>9.3000000000000007</v>
      </c>
      <c r="N82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4.2665950013436919E-2</v>
      </c>
      <c r="O823" s="67">
        <v>9.6</v>
      </c>
      <c r="P82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3.1929588820209777E-2</v>
      </c>
      <c r="Q823" s="69">
        <v>8.7999999999999995E-2</v>
      </c>
      <c r="R823" s="70">
        <f>(Таблица1[[#This Row],[fr]]-SUMIF('Сводный отчет'!$B$7:$B$17,Таблица1[[#This Row],[Профиль / размер]],'Сводный отчет'!$X$7:$X$17))^2</f>
        <v>3.679118516527828E-5</v>
      </c>
    </row>
    <row r="824" spans="1:18" ht="11.25" customHeight="1" x14ac:dyDescent="0.25">
      <c r="A824" s="62" t="s">
        <v>591</v>
      </c>
      <c r="B824" s="62" t="str">
        <f>LEFT(Таблица1[[#This Row],[Номер плавки]],7)</f>
        <v>2050663</v>
      </c>
      <c r="C824" s="62" t="s">
        <v>8</v>
      </c>
      <c r="D824" s="62" t="s">
        <v>171</v>
      </c>
      <c r="E824" s="63">
        <v>543</v>
      </c>
      <c r="F824" s="64">
        <f>(Таблица1[[#This Row],[Предел текучести, Н/мм²]]-SUMIF('Сводный отчет'!$B$7:$B$17,Таблица1[[#This Row],[Профиль / размер]],'Сводный отчет'!$F$7:$F$17))^2</f>
        <v>10.010481053480213</v>
      </c>
      <c r="G824" s="63">
        <v>634</v>
      </c>
      <c r="H824" s="64">
        <f>(Таблица1[[#This Row],[Временное сопротивление, Н/мм²]]-SUMIF('Сводный отчет'!$B$7:$B$17,Таблица1[[#This Row],[Профиль / размер]],'Сводный отчет'!$I$7:$I$17))^2</f>
        <v>9.7016930932545478</v>
      </c>
      <c r="I824" s="65">
        <f>Таблица1[[#This Row],[Временное сопротивление, Н/мм²]]/Таблица1[[#This Row],[Предел текучести, Н/мм²]]</f>
        <v>1.1675874769797421</v>
      </c>
      <c r="J824" s="66">
        <f>(Таблица1[[#This Row],[σв/σт]]-SUMIF('Сводный отчет'!$B$7:$B$17,Таблица1[[#This Row],[Профиль / размер]],'Сводный отчет'!$L$7:$L$17))^2</f>
        <v>9.4881427168887286E-7</v>
      </c>
      <c r="K824" s="63">
        <v>18.7</v>
      </c>
      <c r="L824" s="64">
        <f>(Таблица1[[#This Row],[Относительное удлинение, %]]-SUMIF('Сводный отчет'!$B$7:$B$17,Таблица1[[#This Row],[Профиль / размер]],'Сводный отчет'!$O$7:$O$17))^2</f>
        <v>5.3846822090835795</v>
      </c>
      <c r="M824" s="63">
        <v>7.2</v>
      </c>
      <c r="N82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3.5851249664068847</v>
      </c>
      <c r="O824" s="67">
        <v>7.5</v>
      </c>
      <c r="P82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3.6914377855415181</v>
      </c>
      <c r="Q824" s="69">
        <v>9.7000000000000003E-2</v>
      </c>
      <c r="R824" s="70">
        <f>(Таблица1[[#This Row],[fr]]-SUMIF('Сводный отчет'!$B$7:$B$17,Таблица1[[#This Row],[Профиль / размер]],'Сводный отчет'!$X$7:$X$17))^2</f>
        <v>2.2697151303413117E-4</v>
      </c>
    </row>
    <row r="825" spans="1:18" ht="11.25" customHeight="1" x14ac:dyDescent="0.25">
      <c r="A825" s="62" t="s">
        <v>591</v>
      </c>
      <c r="B825" s="62" t="str">
        <f>LEFT(Таблица1[[#This Row],[Номер плавки]],7)</f>
        <v>2050663</v>
      </c>
      <c r="C825" s="62" t="s">
        <v>8</v>
      </c>
      <c r="D825" s="62" t="s">
        <v>171</v>
      </c>
      <c r="E825" s="63">
        <v>546</v>
      </c>
      <c r="F825" s="64">
        <f>(Таблица1[[#This Row],[Предел текучести, Н/мм²]]-SUMIF('Сводный отчет'!$B$7:$B$17,Таблица1[[#This Row],[Профиль / размер]],'Сводный отчет'!$F$7:$F$17))^2</f>
        <v>2.6874496103196231E-2</v>
      </c>
      <c r="G825" s="63">
        <v>631</v>
      </c>
      <c r="H825" s="64">
        <f>(Таблица1[[#This Row],[Временное сопротивление, Н/мм²]]-SUMIF('Сводный отчет'!$B$7:$B$17,Таблица1[[#This Row],[Профиль / размер]],'Сводный отчет'!$I$7:$I$17))^2</f>
        <v>37.390217683418527</v>
      </c>
      <c r="I825" s="65">
        <f>Таблица1[[#This Row],[Временное сопротивление, Н/мм²]]/Таблица1[[#This Row],[Предел текучести, Н/мм²]]</f>
        <v>1.1556776556776556</v>
      </c>
      <c r="J825" s="66">
        <f>(Таблица1[[#This Row],[σв/σт]]-SUMIF('Сводный отчет'!$B$7:$B$17,Таблица1[[#This Row],[Профиль / размер]],'Сводный отчет'!$L$7:$L$17))^2</f>
        <v>1.1959063513383937E-4</v>
      </c>
      <c r="K825" s="63">
        <v>22.4</v>
      </c>
      <c r="L825" s="64">
        <f>(Таблица1[[#This Row],[Относительное удлинение, %]]-SUMIF('Сводный отчет'!$B$7:$B$17,Таблица1[[#This Row],[Профиль / размер]],'Сводный отчет'!$O$7:$O$17))^2</f>
        <v>1.9030428648212827</v>
      </c>
      <c r="M825" s="63">
        <v>11.3</v>
      </c>
      <c r="N82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4.8688954582101553</v>
      </c>
      <c r="O825" s="67">
        <v>11.6</v>
      </c>
      <c r="P82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4.7466836871808669</v>
      </c>
      <c r="Q825" s="69">
        <v>0.1</v>
      </c>
      <c r="R825" s="70">
        <f>(Таблица1[[#This Row],[fr]]-SUMIF('Сводный отчет'!$B$7:$B$17,Таблица1[[#This Row],[Профиль / размер]],'Сводный отчет'!$X$7:$X$17))^2</f>
        <v>3.2636495565708222E-4</v>
      </c>
    </row>
    <row r="826" spans="1:18" ht="11.25" customHeight="1" x14ac:dyDescent="0.25">
      <c r="A826" s="62" t="s">
        <v>592</v>
      </c>
      <c r="B826" s="62" t="str">
        <f>LEFT(Таблица1[[#This Row],[Номер плавки]],7)</f>
        <v>2050664</v>
      </c>
      <c r="C826" s="62" t="s">
        <v>8</v>
      </c>
      <c r="D826" s="62" t="s">
        <v>171</v>
      </c>
      <c r="E826" s="63">
        <v>539</v>
      </c>
      <c r="F826" s="64">
        <f>(Таблица1[[#This Row],[Предел текучести, Н/мм²]]-SUMIF('Сводный отчет'!$B$7:$B$17,Таблица1[[#This Row],[Профиль / размер]],'Сводный отчет'!$F$7:$F$17))^2</f>
        <v>51.321956463316234</v>
      </c>
      <c r="G826" s="63">
        <v>632</v>
      </c>
      <c r="H826" s="64">
        <f>(Таблица1[[#This Row],[Временное сопротивление, Н/мм²]]-SUMIF('Сводный отчет'!$B$7:$B$17,Таблица1[[#This Row],[Профиль / размер]],'Сводный отчет'!$I$7:$I$17))^2</f>
        <v>26.160709486697201</v>
      </c>
      <c r="I826" s="65">
        <f>Таблица1[[#This Row],[Временное сопротивление, Н/мм²]]/Таблица1[[#This Row],[Предел текучести, Н/мм²]]</f>
        <v>1.1725417439703154</v>
      </c>
      <c r="J826" s="66">
        <f>(Таблица1[[#This Row],[σв/σт]]-SUMIF('Сводный отчет'!$B$7:$B$17,Таблица1[[#This Row],[Профиль / размер]],'Сводный отчет'!$L$7:$L$17))^2</f>
        <v>3.5145191078799962E-5</v>
      </c>
      <c r="K826" s="63">
        <v>22.3</v>
      </c>
      <c r="L826" s="64">
        <f>(Таблица1[[#This Row],[Относительное удлинение, %]]-SUMIF('Сводный отчет'!$B$7:$B$17,Таблица1[[#This Row],[Профиль / размер]],'Сводный отчет'!$O$7:$O$17))^2</f>
        <v>1.6371412254770259</v>
      </c>
      <c r="M826" s="63">
        <v>8.8000000000000007</v>
      </c>
      <c r="N82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8.610857296425739E-2</v>
      </c>
      <c r="O826" s="67">
        <v>9.1</v>
      </c>
      <c r="P82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0.10324106423004541</v>
      </c>
      <c r="Q826" s="69">
        <v>0.09</v>
      </c>
      <c r="R826" s="70">
        <f>(Таблица1[[#This Row],[fr]]-SUMIF('Сводный отчет'!$B$7:$B$17,Таблица1[[#This Row],[Профиль / размер]],'Сводный отчет'!$X$7:$X$17))^2</f>
        <v>6.5053480247245565E-5</v>
      </c>
    </row>
    <row r="827" spans="1:18" ht="11.25" customHeight="1" x14ac:dyDescent="0.25">
      <c r="A827" s="62" t="s">
        <v>593</v>
      </c>
      <c r="B827" s="62" t="str">
        <f>LEFT(Таблица1[[#This Row],[Номер плавки]],7)</f>
        <v>2050665</v>
      </c>
      <c r="C827" s="62" t="s">
        <v>8</v>
      </c>
      <c r="D827" s="62" t="s">
        <v>171</v>
      </c>
      <c r="E827" s="63">
        <v>530</v>
      </c>
      <c r="F827" s="64">
        <f>(Таблица1[[#This Row],[Предел текучести, Н/мм²]]-SUMIF('Сводный отчет'!$B$7:$B$17,Таблица1[[#This Row],[Профиль / размер]],'Сводный отчет'!$F$7:$F$17))^2</f>
        <v>261.27277613544726</v>
      </c>
      <c r="G827" s="63">
        <v>621</v>
      </c>
      <c r="H827" s="64">
        <f>(Таблица1[[#This Row],[Временное сопротивление, Н/мм²]]-SUMIF('Сводный отчет'!$B$7:$B$17,Таблица1[[#This Row],[Профиль / размер]],'Сводный отчет'!$I$7:$I$17))^2</f>
        <v>259.6852996506318</v>
      </c>
      <c r="I827" s="65">
        <f>Таблица1[[#This Row],[Временное сопротивление, Н/мм²]]/Таблица1[[#This Row],[Предел текучести, Н/мм²]]</f>
        <v>1.1716981132075472</v>
      </c>
      <c r="J827" s="66">
        <f>(Таблица1[[#This Row],[σв/σт]]-SUMIF('Сводный отчет'!$B$7:$B$17,Таблица1[[#This Row],[Профиль / размер]],'Сводный отчет'!$L$7:$L$17))^2</f>
        <v>2.5854247376633572E-5</v>
      </c>
      <c r="K827" s="63">
        <v>21.6</v>
      </c>
      <c r="L827" s="64">
        <f>(Таблица1[[#This Row],[Относительное удлинение, %]]-SUMIF('Сводный отчет'!$B$7:$B$17,Таблица1[[#This Row],[Профиль / размер]],'Сводный отчет'!$O$7:$O$17))^2</f>
        <v>0.33582975006718868</v>
      </c>
      <c r="M827" s="63">
        <v>9.5</v>
      </c>
      <c r="N82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0.16528890083310815</v>
      </c>
      <c r="O827" s="67">
        <v>9.8000000000000007</v>
      </c>
      <c r="P82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0.14340499865627634</v>
      </c>
      <c r="Q827" s="69">
        <v>6.7000000000000004E-2</v>
      </c>
      <c r="R827" s="70">
        <f>(Таблица1[[#This Row],[fr]]-SUMIF('Сводный отчет'!$B$7:$B$17,Таблица1[[#This Row],[Профиль / размер]],'Сводный отчет'!$X$7:$X$17))^2</f>
        <v>2.2303708680462183E-4</v>
      </c>
    </row>
    <row r="828" spans="1:18" ht="11.25" customHeight="1" x14ac:dyDescent="0.25">
      <c r="A828" s="62" t="s">
        <v>594</v>
      </c>
      <c r="B828" s="62" t="str">
        <f>LEFT(Таблица1[[#This Row],[Номер плавки]],7)</f>
        <v>2050665</v>
      </c>
      <c r="C828" s="62" t="s">
        <v>8</v>
      </c>
      <c r="D828" s="62" t="s">
        <v>171</v>
      </c>
      <c r="E828" s="63">
        <v>528</v>
      </c>
      <c r="F828" s="64">
        <f>(Таблица1[[#This Row],[Предел текучести, Н/мм²]]-SUMIF('Сводный отчет'!$B$7:$B$17,Таблица1[[#This Row],[Профиль / размер]],'Сводный отчет'!$F$7:$F$17))^2</f>
        <v>329.92851384036527</v>
      </c>
      <c r="G828" s="63">
        <v>619</v>
      </c>
      <c r="H828" s="64">
        <f>(Таблица1[[#This Row],[Временное сопротивление, Н/мм²]]-SUMIF('Сводный отчет'!$B$7:$B$17,Таблица1[[#This Row],[Профиль / размер]],'Сводный отчет'!$I$7:$I$17))^2</f>
        <v>328.14431604407446</v>
      </c>
      <c r="I828" s="65">
        <f>Таблица1[[#This Row],[Временное сопротивление, Н/мм²]]/Таблица1[[#This Row],[Предел текучести, Н/мм²]]</f>
        <v>1.1723484848484849</v>
      </c>
      <c r="J828" s="66">
        <f>(Таблица1[[#This Row],[σв/σт]]-SUMIF('Сводный отчет'!$B$7:$B$17,Таблица1[[#This Row],[Профиль / размер]],'Сводный отчет'!$L$7:$L$17))^2</f>
        <v>3.2891129387229345E-5</v>
      </c>
      <c r="K828" s="63">
        <v>21.6</v>
      </c>
      <c r="L828" s="64">
        <f>(Таблица1[[#This Row],[Относительное удлинение, %]]-SUMIF('Сводный отчет'!$B$7:$B$17,Таблица1[[#This Row],[Профиль / размер]],'Сводный отчет'!$O$7:$O$17))^2</f>
        <v>0.33582975006718868</v>
      </c>
      <c r="M828" s="63">
        <v>10.5</v>
      </c>
      <c r="N82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1.9784036549314659</v>
      </c>
      <c r="O828" s="67">
        <v>10.8</v>
      </c>
      <c r="P82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1.9007820478366073</v>
      </c>
      <c r="Q828" s="69">
        <v>9.7000000000000003E-2</v>
      </c>
      <c r="R828" s="70">
        <f>(Таблица1[[#This Row],[fr]]-SUMIF('Сводный отчет'!$B$7:$B$17,Таблица1[[#This Row],[Профиль / размер]],'Сводный отчет'!$X$7:$X$17))^2</f>
        <v>2.2697151303413117E-4</v>
      </c>
    </row>
    <row r="829" spans="1:18" ht="11.25" customHeight="1" x14ac:dyDescent="0.25">
      <c r="A829" s="62" t="s">
        <v>594</v>
      </c>
      <c r="B829" s="62" t="str">
        <f>LEFT(Таблица1[[#This Row],[Номер плавки]],7)</f>
        <v>2050665</v>
      </c>
      <c r="C829" s="62" t="s">
        <v>8</v>
      </c>
      <c r="D829" s="62" t="s">
        <v>171</v>
      </c>
      <c r="E829" s="63">
        <v>533</v>
      </c>
      <c r="F829" s="64">
        <f>(Таблица1[[#This Row],[Предел текучести, Н/мм²]]-SUMIF('Сводный отчет'!$B$7:$B$17,Таблица1[[#This Row],[Профиль / размер]],'Сводный отчет'!$F$7:$F$17))^2</f>
        <v>173.28916957807027</v>
      </c>
      <c r="G829" s="63">
        <v>625</v>
      </c>
      <c r="H829" s="64">
        <f>(Таблица1[[#This Row],[Временное сопротивление, Н/мм²]]-SUMIF('Сводный отчет'!$B$7:$B$17,Таблица1[[#This Row],[Профиль / размер]],'Сводный отчет'!$I$7:$I$17))^2</f>
        <v>146.7672668637465</v>
      </c>
      <c r="I829" s="65">
        <f>Таблица1[[#This Row],[Временное сопротивление, Н/мм²]]/Таблица1[[#This Row],[Предел текучести, Н/мм²]]</f>
        <v>1.1726078799249531</v>
      </c>
      <c r="J829" s="66">
        <f>(Таблица1[[#This Row],[σв/σт]]-SUMIF('Сводный отчет'!$B$7:$B$17,Таблица1[[#This Row],[Профиль / размер]],'Сводный отчет'!$L$7:$L$17))^2</f>
        <v>3.5933717625330799E-5</v>
      </c>
      <c r="K829" s="63">
        <v>22.1</v>
      </c>
      <c r="L829" s="64">
        <f>(Таблица1[[#This Row],[Относительное удлинение, %]]-SUMIF('Сводный отчет'!$B$7:$B$17,Таблица1[[#This Row],[Профиль / размер]],'Сводный отчет'!$O$7:$O$17))^2</f>
        <v>1.1653379467885023</v>
      </c>
      <c r="M829" s="63">
        <v>9.6999999999999993</v>
      </c>
      <c r="N82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0.36791185165277884</v>
      </c>
      <c r="O829" s="67">
        <v>10</v>
      </c>
      <c r="P82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0.33488040849234169</v>
      </c>
      <c r="Q829" s="69">
        <v>7.2999999999999995E-2</v>
      </c>
      <c r="R829" s="70">
        <f>(Таблица1[[#This Row],[fr]]-SUMIF('Сводный отчет'!$B$7:$B$17,Таблица1[[#This Row],[Профиль / размер]],'Сводный отчет'!$X$7:$X$17))^2</f>
        <v>7.9823972050523852E-5</v>
      </c>
    </row>
    <row r="830" spans="1:18" ht="11.25" customHeight="1" x14ac:dyDescent="0.25">
      <c r="A830" s="62" t="s">
        <v>595</v>
      </c>
      <c r="B830" s="62" t="str">
        <f>LEFT(Таблица1[[#This Row],[Номер плавки]],7)</f>
        <v>2050666</v>
      </c>
      <c r="C830" s="62" t="s">
        <v>8</v>
      </c>
      <c r="D830" s="62" t="s">
        <v>171</v>
      </c>
      <c r="E830" s="63">
        <v>532</v>
      </c>
      <c r="F830" s="64">
        <f>(Таблица1[[#This Row],[Предел текучести, Н/мм²]]-SUMIF('Сводный отчет'!$B$7:$B$17,Таблица1[[#This Row],[Профиль / размер]],'Сводный отчет'!$F$7:$F$17))^2</f>
        <v>200.61703843052928</v>
      </c>
      <c r="G830" s="63">
        <v>630</v>
      </c>
      <c r="H830" s="64">
        <f>(Таблица1[[#This Row],[Временное сопротивление, Н/мм²]]-SUMIF('Сводный отчет'!$B$7:$B$17,Таблица1[[#This Row],[Профиль / размер]],'Сводный отчет'!$I$7:$I$17))^2</f>
        <v>50.619725880139853</v>
      </c>
      <c r="I830" s="65">
        <f>Таблица1[[#This Row],[Временное сопротивление, Н/мм²]]/Таблица1[[#This Row],[Предел текучести, Н/мм²]]</f>
        <v>1.1842105263157894</v>
      </c>
      <c r="J830" s="66">
        <f>(Таблица1[[#This Row],[σв/σт]]-SUMIF('Сводный отчет'!$B$7:$B$17,Таблица1[[#This Row],[Профиль / размер]],'Сводный отчет'!$L$7:$L$17))^2</f>
        <v>3.0965864337428092E-4</v>
      </c>
      <c r="K830" s="63">
        <v>19.3</v>
      </c>
      <c r="L830" s="64">
        <f>(Таблица1[[#This Row],[Относительное удлинение, %]]-SUMIF('Сводный отчет'!$B$7:$B$17,Таблица1[[#This Row],[Профиль / размер]],'Сводный отчет'!$O$7:$O$17))^2</f>
        <v>2.9600920451491488</v>
      </c>
      <c r="M830" s="63">
        <v>7.5</v>
      </c>
      <c r="N83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2.5390593926363927</v>
      </c>
      <c r="O830" s="67">
        <v>7.8</v>
      </c>
      <c r="P83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2.6286509002956175</v>
      </c>
      <c r="Q830" s="69">
        <v>8.7999999999999995E-2</v>
      </c>
      <c r="R830" s="70">
        <f>(Таблица1[[#This Row],[fr]]-SUMIF('Сводный отчет'!$B$7:$B$17,Таблица1[[#This Row],[Профиль / размер]],'Сводный отчет'!$X$7:$X$17))^2</f>
        <v>3.679118516527828E-5</v>
      </c>
    </row>
    <row r="831" spans="1:18" ht="11.25" customHeight="1" x14ac:dyDescent="0.25">
      <c r="A831" s="62" t="s">
        <v>596</v>
      </c>
      <c r="B831" s="62" t="str">
        <f>LEFT(Таблица1[[#This Row],[Номер плавки]],7)</f>
        <v>2050666</v>
      </c>
      <c r="C831" s="62" t="s">
        <v>8</v>
      </c>
      <c r="D831" s="62" t="s">
        <v>171</v>
      </c>
      <c r="E831" s="63">
        <v>550</v>
      </c>
      <c r="F831" s="64">
        <f>(Таблица1[[#This Row],[Предел текучести, Н/мм²]]-SUMIF('Сводный отчет'!$B$7:$B$17,Таблица1[[#This Row],[Профиль / размер]],'Сводный отчет'!$F$7:$F$17))^2</f>
        <v>14.715399086267176</v>
      </c>
      <c r="G831" s="63">
        <v>636</v>
      </c>
      <c r="H831" s="64">
        <f>(Таблица1[[#This Row],[Временное сопротивление, Н/мм²]]-SUMIF('Сводный отчет'!$B$7:$B$17,Таблица1[[#This Row],[Профиль / размер]],'Сводный отчет'!$I$7:$I$17))^2</f>
        <v>1.2426766998118952</v>
      </c>
      <c r="I831" s="65">
        <f>Таблица1[[#This Row],[Временное сопротивление, Н/мм²]]/Таблица1[[#This Row],[Предел текучести, Н/мм²]]</f>
        <v>1.1563636363636363</v>
      </c>
      <c r="J831" s="66">
        <f>(Таблица1[[#This Row],[σв/σт]]-SUMIF('Сводный отчет'!$B$7:$B$17,Таблица1[[#This Row],[Профиль / размер]],'Сводный отчет'!$L$7:$L$17))^2</f>
        <v>1.0505777761837833E-4</v>
      </c>
      <c r="K831" s="63">
        <v>21</v>
      </c>
      <c r="L831" s="64">
        <f>(Таблица1[[#This Row],[Относительное удлинение, %]]-SUMIF('Сводный отчет'!$B$7:$B$17,Таблица1[[#This Row],[Профиль / размер]],'Сводный отчет'!$O$7:$O$17))^2</f>
        <v>4.199140016124411E-4</v>
      </c>
      <c r="M831" s="63">
        <v>8.8000000000000007</v>
      </c>
      <c r="N83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8.610857296425739E-2</v>
      </c>
      <c r="O831" s="67">
        <v>9.1</v>
      </c>
      <c r="P83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0.10324106423004541</v>
      </c>
      <c r="Q831" s="69">
        <v>7.2999999999999995E-2</v>
      </c>
      <c r="R831" s="70">
        <f>(Таблица1[[#This Row],[fr]]-SUMIF('Сводный отчет'!$B$7:$B$17,Таблица1[[#This Row],[Профиль / размер]],'Сводный отчет'!$X$7:$X$17))^2</f>
        <v>7.9823972050523852E-5</v>
      </c>
    </row>
    <row r="832" spans="1:18" ht="11.25" customHeight="1" x14ac:dyDescent="0.25">
      <c r="A832" s="62" t="s">
        <v>597</v>
      </c>
      <c r="B832" s="62" t="str">
        <f>LEFT(Таблица1[[#This Row],[Номер плавки]],7)</f>
        <v>2050669</v>
      </c>
      <c r="C832" s="62" t="s">
        <v>8</v>
      </c>
      <c r="D832" s="62" t="s">
        <v>154</v>
      </c>
      <c r="E832" s="63">
        <v>543</v>
      </c>
      <c r="F832" s="64">
        <f>(Таблица1[[#This Row],[Предел текучести, Н/мм²]]-SUMIF('Сводный отчет'!$B$7:$B$17,Таблица1[[#This Row],[Профиль / размер]],'Сводный отчет'!$F$7:$F$17))^2</f>
        <v>80.111361631213157</v>
      </c>
      <c r="G832" s="63">
        <v>630</v>
      </c>
      <c r="H832" s="64">
        <f>(Таблица1[[#This Row],[Временное сопротивление, Н/мм²]]-SUMIF('Сводный отчет'!$B$7:$B$17,Таблица1[[#This Row],[Профиль / размер]],'Сводный отчет'!$I$7:$I$17))^2</f>
        <v>194.34016272914454</v>
      </c>
      <c r="I832" s="65">
        <f>Таблица1[[#This Row],[Временное сопротивление, Н/мм²]]/Таблица1[[#This Row],[Предел текучести, Н/мм²]]</f>
        <v>1.160220994475138</v>
      </c>
      <c r="J832" s="66">
        <f>(Таблица1[[#This Row],[σв/σт]]-SUMIF('Сводный отчет'!$B$7:$B$17,Таблица1[[#This Row],[Профиль / размер]],'Сводный отчет'!$L$7:$L$17))^2</f>
        <v>4.3100245244013293E-5</v>
      </c>
      <c r="K832" s="63">
        <v>20.7</v>
      </c>
      <c r="L832" s="64">
        <f>(Таблица1[[#This Row],[Относительное удлинение, %]]-SUMIF('Сводный отчет'!$B$7:$B$17,Таблица1[[#This Row],[Профиль / размер]],'Сводный отчет'!$O$7:$O$17))^2</f>
        <v>1.8051651798843509</v>
      </c>
      <c r="M832" s="63">
        <v>9.6999999999999993</v>
      </c>
      <c r="N83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1.5821156357219774</v>
      </c>
      <c r="O832" s="67">
        <v>10</v>
      </c>
      <c r="P83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1.4447563964317227</v>
      </c>
      <c r="Q832" s="69">
        <v>6.9000000000000006E-2</v>
      </c>
      <c r="R832" s="70">
        <f>(Таблица1[[#This Row],[fr]]-SUMIF('Сводный отчет'!$B$7:$B$17,Таблица1[[#This Row],[Профиль / размер]],'Сводный отчет'!$X$7:$X$17))^2</f>
        <v>1.8853193216351432E-4</v>
      </c>
    </row>
    <row r="833" spans="1:18" ht="11.25" customHeight="1" x14ac:dyDescent="0.25">
      <c r="A833" s="62" t="s">
        <v>598</v>
      </c>
      <c r="B833" s="62" t="str">
        <f>LEFT(Таблица1[[#This Row],[Номер плавки]],7)</f>
        <v>2050669</v>
      </c>
      <c r="C833" s="62" t="s">
        <v>8</v>
      </c>
      <c r="D833" s="62" t="s">
        <v>154</v>
      </c>
      <c r="E833" s="63">
        <v>531</v>
      </c>
      <c r="F833" s="64">
        <f>(Таблица1[[#This Row],[Предел текучести, Н/мм²]]-SUMIF('Сводный отчет'!$B$7:$B$17,Таблица1[[#This Row],[Профиль / размер]],'Сводный отчет'!$F$7:$F$17))^2</f>
        <v>438.92324281933264</v>
      </c>
      <c r="G833" s="63">
        <v>614</v>
      </c>
      <c r="H833" s="64">
        <f>(Таблица1[[#This Row],[Временное сопротивление, Н/мм²]]-SUMIF('Сводный отчет'!$B$7:$B$17,Таблица1[[#This Row],[Профиль / размер]],'Сводный отчет'!$I$7:$I$17))^2</f>
        <v>896.43917263013509</v>
      </c>
      <c r="I833" s="65">
        <f>Таблица1[[#This Row],[Временное сопротивление, Н/мм²]]/Таблица1[[#This Row],[Предел текучести, Н/мм²]]</f>
        <v>1.1563088512241055</v>
      </c>
      <c r="J833" s="66">
        <f>(Таблица1[[#This Row],[σв/σт]]-SUMIF('Сводный отчет'!$B$7:$B$17,Таблица1[[#This Row],[Профиль / размер]],'Сводный отчет'!$L$7:$L$17))^2</f>
        <v>1.097721589157646E-4</v>
      </c>
      <c r="K833" s="63">
        <v>22.2</v>
      </c>
      <c r="L833" s="64">
        <f>(Таблица1[[#This Row],[Относительное удлинение, %]]-SUMIF('Сводный отчет'!$B$7:$B$17,Таблица1[[#This Row],[Профиль / размер]],'Сводный отчет'!$O$7:$O$17))^2</f>
        <v>2.4472110577391359E-2</v>
      </c>
      <c r="M833" s="63">
        <v>9.1</v>
      </c>
      <c r="N83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0.43272949710812159</v>
      </c>
      <c r="O833" s="67">
        <v>9.4</v>
      </c>
      <c r="P83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0.36238015880796065</v>
      </c>
      <c r="Q833" s="69">
        <v>7.4999999999999997E-2</v>
      </c>
      <c r="R833" s="70">
        <f>(Таблица1[[#This Row],[fr]]-SUMIF('Сводный отчет'!$B$7:$B$17,Таблица1[[#This Row],[Профиль / размер]],'Сводный отчет'!$X$7:$X$17))^2</f>
        <v>5.9763615331830875E-5</v>
      </c>
    </row>
    <row r="834" spans="1:18" ht="11.25" customHeight="1" x14ac:dyDescent="0.25">
      <c r="A834" s="62" t="s">
        <v>599</v>
      </c>
      <c r="B834" s="62" t="str">
        <f>LEFT(Таблица1[[#This Row],[Номер плавки]],7)</f>
        <v>2002459</v>
      </c>
      <c r="C834" s="62" t="s">
        <v>66</v>
      </c>
      <c r="D834" s="62" t="s">
        <v>82</v>
      </c>
      <c r="E834" s="63">
        <v>518</v>
      </c>
      <c r="F834" s="64">
        <f>(Таблица1[[#This Row],[Предел текучести, Н/мм²]]-SUMIF('Сводный отчет'!$B$7:$B$17,Таблица1[[#This Row],[Профиль / размер]],'Сводный отчет'!$F$7:$F$17))^2</f>
        <v>857.6530612244926</v>
      </c>
      <c r="G834" s="63">
        <v>626</v>
      </c>
      <c r="H834" s="64">
        <f>(Таблица1[[#This Row],[Временное сопротивление, Н/мм²]]-SUMIF('Сводный отчет'!$B$7:$B$17,Таблица1[[#This Row],[Профиль / размер]],'Сводный отчет'!$I$7:$I$17))^2</f>
        <v>478.09161182840319</v>
      </c>
      <c r="I834" s="65">
        <f>Таблица1[[#This Row],[Временное сопротивление, Н/мм²]]/Таблица1[[#This Row],[Предел текучести, Н/мм²]]</f>
        <v>1.2084942084942085</v>
      </c>
      <c r="J834" s="66">
        <f>(Таблица1[[#This Row],[σв/σт]]-SUMIF('Сводный отчет'!$B$7:$B$17,Таблица1[[#This Row],[Профиль / размер]],'Сводный отчет'!$L$7:$L$17))^2</f>
        <v>5.9263818723056497E-4</v>
      </c>
      <c r="K834" s="63">
        <v>19.3</v>
      </c>
      <c r="L834" s="64">
        <f>(Таблица1[[#This Row],[Относительное удлинение, %]]-SUMIF('Сводный отчет'!$B$7:$B$17,Таблица1[[#This Row],[Профиль / размер]],'Сводный отчет'!$O$7:$O$17))^2</f>
        <v>0.37484381507704173</v>
      </c>
      <c r="M834" s="63">
        <v>9.6</v>
      </c>
      <c r="N83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0.35706722199083296</v>
      </c>
      <c r="O834" s="67">
        <v>9.9</v>
      </c>
      <c r="P83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0.36442165764265844</v>
      </c>
      <c r="Q834" s="69">
        <v>9.5000000000000001E-2</v>
      </c>
      <c r="R834" s="70">
        <f>(Таблица1[[#This Row],[fr]]-SUMIF('Сводный отчет'!$B$7:$B$17,Таблица1[[#This Row],[Профиль / размер]],'Сводный отчет'!$X$7:$X$17))^2</f>
        <v>1.5214467305289407E-4</v>
      </c>
    </row>
    <row r="835" spans="1:18" ht="11.25" customHeight="1" x14ac:dyDescent="0.25">
      <c r="A835" s="62" t="s">
        <v>599</v>
      </c>
      <c r="B835" s="62" t="str">
        <f>LEFT(Таблица1[[#This Row],[Номер плавки]],7)</f>
        <v>2002459</v>
      </c>
      <c r="C835" s="62" t="s">
        <v>66</v>
      </c>
      <c r="D835" s="62" t="s">
        <v>82</v>
      </c>
      <c r="E835" s="63">
        <v>522</v>
      </c>
      <c r="F835" s="64">
        <f>(Таблица1[[#This Row],[Предел текучести, Н/мм²]]-SUMIF('Сводный отчет'!$B$7:$B$17,Таблица1[[#This Row],[Профиль / размер]],'Сводный отчет'!$F$7:$F$17))^2</f>
        <v>639.36734693877793</v>
      </c>
      <c r="G835" s="63">
        <v>627</v>
      </c>
      <c r="H835" s="64">
        <f>(Таблица1[[#This Row],[Временное сопротивление, Н/мм²]]-SUMIF('Сводный отчет'!$B$7:$B$17,Таблица1[[#This Row],[Профиль / размер]],'Сводный отчет'!$I$7:$I$17))^2</f>
        <v>435.3609995835053</v>
      </c>
      <c r="I835" s="65">
        <f>Таблица1[[#This Row],[Временное сопротивление, Н/мм²]]/Таблица1[[#This Row],[Предел текучести, Н/мм²]]</f>
        <v>1.2011494252873562</v>
      </c>
      <c r="J835" s="66">
        <f>(Таблица1[[#This Row],[σв/σт]]-SUMIF('Сводный отчет'!$B$7:$B$17,Таблица1[[#This Row],[Профиль / размер]],'Сводный отчет'!$L$7:$L$17))^2</f>
        <v>2.8897885403859582E-4</v>
      </c>
      <c r="K835" s="63">
        <v>19.899999999999999</v>
      </c>
      <c r="L835" s="64">
        <f>(Таблица1[[#This Row],[Относительное удлинение, %]]-SUMIF('Сводный отчет'!$B$7:$B$17,Таблица1[[#This Row],[Профиль / размер]],'Сводный отчет'!$O$7:$O$17))^2</f>
        <v>1.4695376926280477</v>
      </c>
      <c r="M835" s="63">
        <v>10.8</v>
      </c>
      <c r="N83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0.36294477301125083</v>
      </c>
      <c r="O835" s="67">
        <v>11.1</v>
      </c>
      <c r="P83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0.35560533111202636</v>
      </c>
      <c r="Q835" s="69">
        <v>7.5999999999999998E-2</v>
      </c>
      <c r="R835" s="70">
        <f>(Таблица1[[#This Row],[fr]]-SUMIF('Сводный отчет'!$B$7:$B$17,Таблица1[[#This Row],[Профиль / размер]],'Сводный отчет'!$X$7:$X$17))^2</f>
        <v>4.4426305705956193E-5</v>
      </c>
    </row>
    <row r="836" spans="1:18" ht="11.25" customHeight="1" x14ac:dyDescent="0.25">
      <c r="A836" s="62" t="s">
        <v>600</v>
      </c>
      <c r="B836" s="62" t="str">
        <f>LEFT(Таблица1[[#This Row],[Номер плавки]],7)</f>
        <v>2072462</v>
      </c>
      <c r="C836" s="62" t="s">
        <v>66</v>
      </c>
      <c r="D836" s="62" t="s">
        <v>82</v>
      </c>
      <c r="E836" s="63">
        <v>533</v>
      </c>
      <c r="F836" s="64">
        <f>(Таблица1[[#This Row],[Предел текучести, Н/мм²]]-SUMIF('Сводный отчет'!$B$7:$B$17,Таблица1[[#This Row],[Профиль / размер]],'Сводный отчет'!$F$7:$F$17))^2</f>
        <v>204.08163265306263</v>
      </c>
      <c r="G836" s="63">
        <v>636</v>
      </c>
      <c r="H836" s="64">
        <f>(Таблица1[[#This Row],[Временное сопротивление, Н/мм²]]-SUMIF('Сводный отчет'!$B$7:$B$17,Таблица1[[#This Row],[Профиль / размер]],'Сводный отчет'!$I$7:$I$17))^2</f>
        <v>140.78548937942435</v>
      </c>
      <c r="I836" s="65">
        <f>Таблица1[[#This Row],[Временное сопротивление, Н/мм²]]/Таблица1[[#This Row],[Предел текучести, Н/мм²]]</f>
        <v>1.1932457786116322</v>
      </c>
      <c r="J836" s="66">
        <f>(Таблица1[[#This Row],[σв/σт]]-SUMIF('Сводный отчет'!$B$7:$B$17,Таблица1[[#This Row],[Профиль / размер]],'Сводный отчет'!$L$7:$L$17))^2</f>
        <v>8.2732329207183507E-5</v>
      </c>
      <c r="K836" s="63">
        <v>17.7</v>
      </c>
      <c r="L836" s="64">
        <f>(Таблица1[[#This Row],[Относительное удлинение, %]]-SUMIF('Сводный отчет'!$B$7:$B$17,Таблица1[[#This Row],[Профиль / размер]],'Сводный отчет'!$O$7:$O$17))^2</f>
        <v>0.97566014160768155</v>
      </c>
      <c r="M836" s="63">
        <v>8.5</v>
      </c>
      <c r="N83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2.8816794668887833</v>
      </c>
      <c r="O836" s="67">
        <v>8.8000000000000007</v>
      </c>
      <c r="P83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2.9025032902957357</v>
      </c>
      <c r="Q836" s="69">
        <v>8.8999999999999996E-2</v>
      </c>
      <c r="R836" s="70">
        <f>(Таблица1[[#This Row],[fr]]-SUMIF('Сводный отчет'!$B$7:$B$17,Таблица1[[#This Row],[Профиль / размер]],'Сводный отчет'!$X$7:$X$17))^2</f>
        <v>4.0128346522282032E-5</v>
      </c>
    </row>
    <row r="837" spans="1:18" ht="11.25" customHeight="1" x14ac:dyDescent="0.25">
      <c r="A837" s="62" t="s">
        <v>600</v>
      </c>
      <c r="B837" s="62" t="str">
        <f>LEFT(Таблица1[[#This Row],[Номер плавки]],7)</f>
        <v>2072462</v>
      </c>
      <c r="C837" s="62" t="s">
        <v>66</v>
      </c>
      <c r="D837" s="62" t="s">
        <v>82</v>
      </c>
      <c r="E837" s="63">
        <v>513</v>
      </c>
      <c r="F837" s="64">
        <f>(Таблица1[[#This Row],[Предел текучести, Н/мм²]]-SUMIF('Сводный отчет'!$B$7:$B$17,Таблица1[[#This Row],[Профиль / размер]],'Сводный отчет'!$F$7:$F$17))^2</f>
        <v>1175.5102040816359</v>
      </c>
      <c r="G837" s="63">
        <v>619</v>
      </c>
      <c r="H837" s="64">
        <f>(Таблица1[[#This Row],[Временное сопротивление, Н/мм²]]-SUMIF('Сводный отчет'!$B$7:$B$17,Таблица1[[#This Row],[Профиль / размер]],'Сводный отчет'!$I$7:$I$17))^2</f>
        <v>833.20589754268838</v>
      </c>
      <c r="I837" s="65">
        <f>Таблица1[[#This Row],[Временное сопротивление, Н/мм²]]/Таблица1[[#This Row],[Предел текучести, Н/мм²]]</f>
        <v>1.2066276803118909</v>
      </c>
      <c r="J837" s="66">
        <f>(Таблица1[[#This Row],[σв/σт]]-SUMIF('Сводный отчет'!$B$7:$B$17,Таблица1[[#This Row],[Профиль / размер]],'Сводный отчет'!$L$7:$L$17))^2</f>
        <v>5.0524398856964872E-4</v>
      </c>
      <c r="K837" s="63">
        <v>18.399999999999999</v>
      </c>
      <c r="L837" s="64">
        <f>(Таблица1[[#This Row],[Относительное удлинение, %]]-SUMIF('Сводный отчет'!$B$7:$B$17,Таблица1[[#This Row],[Профиль / размер]],'Сводный отчет'!$O$7:$O$17))^2</f>
        <v>8.280299875052631E-2</v>
      </c>
      <c r="M837" s="63">
        <v>7.6</v>
      </c>
      <c r="N83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6.7472713036234717</v>
      </c>
      <c r="O837" s="67">
        <v>7.9</v>
      </c>
      <c r="P83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6.7791155351937107</v>
      </c>
      <c r="Q837" s="69">
        <v>8.5999999999999993E-2</v>
      </c>
      <c r="R837" s="70">
        <f>(Таблица1[[#This Row],[fr]]-SUMIF('Сводный отчет'!$B$7:$B$17,Таблица1[[#This Row],[Профиль / размер]],'Сводный отчет'!$X$7:$X$17))^2</f>
        <v>1.1120183256976056E-5</v>
      </c>
    </row>
    <row r="838" spans="1:18" ht="11.25" customHeight="1" x14ac:dyDescent="0.25">
      <c r="A838" s="62" t="s">
        <v>601</v>
      </c>
      <c r="B838" s="62" t="str">
        <f>LEFT(Таблица1[[#This Row],[Номер плавки]],7)</f>
        <v>2002462</v>
      </c>
      <c r="C838" s="62" t="s">
        <v>66</v>
      </c>
      <c r="D838" s="62" t="s">
        <v>82</v>
      </c>
      <c r="E838" s="63">
        <v>524</v>
      </c>
      <c r="F838" s="64">
        <f>(Таблица1[[#This Row],[Предел текучести, Н/мм²]]-SUMIF('Сводный отчет'!$B$7:$B$17,Таблица1[[#This Row],[Профиль / размер]],'Сводный отчет'!$F$7:$F$17))^2</f>
        <v>542.22448979592059</v>
      </c>
      <c r="G838" s="63">
        <v>625</v>
      </c>
      <c r="H838" s="64">
        <f>(Таблица1[[#This Row],[Временное сопротивление, Н/мм²]]-SUMIF('Сводный отчет'!$B$7:$B$17,Таблица1[[#This Row],[Профиль / размер]],'Сводный отчет'!$I$7:$I$17))^2</f>
        <v>522.82222407330107</v>
      </c>
      <c r="I838" s="65">
        <f>Таблица1[[#This Row],[Временное сопротивление, Н/мм²]]/Таблица1[[#This Row],[Предел текучести, Н/мм²]]</f>
        <v>1.1927480916030535</v>
      </c>
      <c r="J838" s="66">
        <f>(Таблица1[[#This Row],[σв/σт]]-SUMIF('Сводный отчет'!$B$7:$B$17,Таблица1[[#This Row],[Профиль / размер]],'Сводный отчет'!$L$7:$L$17))^2</f>
        <v>7.3926366890106441E-5</v>
      </c>
      <c r="K838" s="63">
        <v>21.5</v>
      </c>
      <c r="L838" s="64">
        <f>(Таблица1[[#This Row],[Относительное удлинение, %]]-SUMIF('Сводный отчет'!$B$7:$B$17,Таблица1[[#This Row],[Профиль / размер]],'Сводный отчет'!$O$7:$O$17))^2</f>
        <v>7.9087213660974118</v>
      </c>
      <c r="M838" s="63">
        <v>10.9</v>
      </c>
      <c r="N83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0.49343456892961857</v>
      </c>
      <c r="O838" s="67">
        <v>11.2</v>
      </c>
      <c r="P83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0.48487063723447316</v>
      </c>
      <c r="Q838" s="69">
        <v>7.0999999999999994E-2</v>
      </c>
      <c r="R838" s="70">
        <f>(Таблица1[[#This Row],[fr]]-SUMIF('Сводный отчет'!$B$7:$B$17,Таблица1[[#This Row],[Профиль / размер]],'Сводный отчет'!$X$7:$X$17))^2</f>
        <v>1.3607936693044634E-4</v>
      </c>
    </row>
    <row r="839" spans="1:18" ht="11.25" customHeight="1" x14ac:dyDescent="0.25">
      <c r="A839" s="62" t="s">
        <v>601</v>
      </c>
      <c r="B839" s="62" t="str">
        <f>LEFT(Таблица1[[#This Row],[Номер плавки]],7)</f>
        <v>2002462</v>
      </c>
      <c r="C839" s="62" t="s">
        <v>66</v>
      </c>
      <c r="D839" s="62" t="s">
        <v>82</v>
      </c>
      <c r="E839" s="63">
        <v>517</v>
      </c>
      <c r="F839" s="64">
        <f>(Таблица1[[#This Row],[Предел текучести, Н/мм²]]-SUMIF('Сводный отчет'!$B$7:$B$17,Таблица1[[#This Row],[Профиль / размер]],'Сводный отчет'!$F$7:$F$17))^2</f>
        <v>917.22448979592127</v>
      </c>
      <c r="G839" s="63">
        <v>625</v>
      </c>
      <c r="H839" s="64">
        <f>(Таблица1[[#This Row],[Временное сопротивление, Н/мм²]]-SUMIF('Сводный отчет'!$B$7:$B$17,Таблица1[[#This Row],[Профиль / размер]],'Сводный отчет'!$I$7:$I$17))^2</f>
        <v>522.82222407330107</v>
      </c>
      <c r="I839" s="65">
        <f>Таблица1[[#This Row],[Временное сопротивление, Н/мм²]]/Таблица1[[#This Row],[Предел текучести, Н/мм²]]</f>
        <v>1.2088974854932302</v>
      </c>
      <c r="J839" s="66">
        <f>(Таблица1[[#This Row],[σв/σт]]-SUMIF('Сводный отчет'!$B$7:$B$17,Таблица1[[#This Row],[Профиль / размер]],'Сводный отчет'!$L$7:$L$17))^2</f>
        <v>6.1243570015808585E-4</v>
      </c>
      <c r="K839" s="63">
        <v>19.100000000000001</v>
      </c>
      <c r="L839" s="64">
        <f>(Таблица1[[#This Row],[Относительное удлинение, %]]-SUMIF('Сводный отчет'!$B$7:$B$17,Таблица1[[#This Row],[Профиль / размер]],'Сводный отчет'!$O$7:$O$17))^2</f>
        <v>0.16994585589337194</v>
      </c>
      <c r="M839" s="63">
        <v>9.6</v>
      </c>
      <c r="N83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0.35706722199083296</v>
      </c>
      <c r="O839" s="67">
        <v>9.9</v>
      </c>
      <c r="P83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0.36442165764265844</v>
      </c>
      <c r="Q839" s="69">
        <v>7.6999999999999999E-2</v>
      </c>
      <c r="R839" s="70">
        <f>(Таблица1[[#This Row],[fr]]-SUMIF('Сводный отчет'!$B$7:$B$17,Таблица1[[#This Row],[Профиль / размер]],'Сводный отчет'!$X$7:$X$17))^2</f>
        <v>3.2095693461058172E-5</v>
      </c>
    </row>
    <row r="840" spans="1:18" ht="11.25" customHeight="1" x14ac:dyDescent="0.25">
      <c r="A840" s="62" t="s">
        <v>602</v>
      </c>
      <c r="B840" s="62" t="str">
        <f>LEFT(Таблица1[[#This Row],[Номер плавки]],7)</f>
        <v>2002460</v>
      </c>
      <c r="C840" s="62" t="s">
        <v>66</v>
      </c>
      <c r="D840" s="62" t="s">
        <v>82</v>
      </c>
      <c r="E840" s="63">
        <v>529</v>
      </c>
      <c r="F840" s="64">
        <f>(Таблица1[[#This Row],[Предел текучести, Н/мм²]]-SUMIF('Сводный отчет'!$B$7:$B$17,Таблица1[[#This Row],[Профиль / размер]],'Сводный отчет'!$F$7:$F$17))^2</f>
        <v>334.3673469387773</v>
      </c>
      <c r="G840" s="63">
        <v>630</v>
      </c>
      <c r="H840" s="64">
        <f>(Таблица1[[#This Row],[Временное сопротивление, Н/мм²]]-SUMIF('Сводный отчет'!$B$7:$B$17,Таблица1[[#This Row],[Профиль / размер]],'Сводный отчет'!$I$7:$I$17))^2</f>
        <v>319.16916284881165</v>
      </c>
      <c r="I840" s="65">
        <f>Таблица1[[#This Row],[Временное сопротивление, Н/мм²]]/Таблица1[[#This Row],[Предел текучести, Н/мм²]]</f>
        <v>1.1909262759924386</v>
      </c>
      <c r="J840" s="66">
        <f>(Таблица1[[#This Row],[σв/σт]]-SUMIF('Сводный отчет'!$B$7:$B$17,Таблица1[[#This Row],[Профиль / размер]],'Сводный отчет'!$L$7:$L$17))^2</f>
        <v>4.5917276121981468E-5</v>
      </c>
      <c r="K840" s="63">
        <v>17.899999999999999</v>
      </c>
      <c r="L840" s="64">
        <f>(Таблица1[[#This Row],[Относительное удлинение, %]]-SUMIF('Сводный отчет'!$B$7:$B$17,Таблица1[[#This Row],[Профиль / размер]],'Сводный отчет'!$O$7:$O$17))^2</f>
        <v>0.62055810079135254</v>
      </c>
      <c r="M840" s="63">
        <v>10.7</v>
      </c>
      <c r="N84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0.25245497709288112</v>
      </c>
      <c r="O840" s="67">
        <v>11</v>
      </c>
      <c r="P84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0.24634002498957946</v>
      </c>
      <c r="Q840" s="69">
        <v>8.3000000000000004E-2</v>
      </c>
      <c r="R840" s="70">
        <f>(Таблица1[[#This Row],[fr]]-SUMIF('Сводный отчет'!$B$7:$B$17,Таблица1[[#This Row],[Профиль / размер]],'Сводный отчет'!$X$7:$X$17))^2</f>
        <v>1.1201999167012452E-7</v>
      </c>
    </row>
    <row r="841" spans="1:18" ht="11.25" customHeight="1" x14ac:dyDescent="0.25">
      <c r="A841" s="62" t="s">
        <v>602</v>
      </c>
      <c r="B841" s="62" t="str">
        <f>LEFT(Таблица1[[#This Row],[Номер плавки]],7)</f>
        <v>2002460</v>
      </c>
      <c r="C841" s="62" t="s">
        <v>66</v>
      </c>
      <c r="D841" s="62" t="s">
        <v>82</v>
      </c>
      <c r="E841" s="63">
        <v>531</v>
      </c>
      <c r="F841" s="64">
        <f>(Таблица1[[#This Row],[Предел текучести, Н/мм²]]-SUMIF('Сводный отчет'!$B$7:$B$17,Таблица1[[#This Row],[Профиль / размер]],'Сводный отчет'!$F$7:$F$17))^2</f>
        <v>265.22448979591996</v>
      </c>
      <c r="G841" s="63">
        <v>629</v>
      </c>
      <c r="H841" s="64">
        <f>(Таблица1[[#This Row],[Временное сопротивление, Н/мм²]]-SUMIF('Сводный отчет'!$B$7:$B$17,Таблица1[[#This Row],[Профиль / размер]],'Сводный отчет'!$I$7:$I$17))^2</f>
        <v>355.89977509370954</v>
      </c>
      <c r="I841" s="65">
        <f>Таблица1[[#This Row],[Временное сопротивление, Н/мм²]]/Таблица1[[#This Row],[Предел текучести, Н/мм²]]</f>
        <v>1.1845574387947269</v>
      </c>
      <c r="J841" s="66">
        <f>(Таблица1[[#This Row],[σв/σт]]-SUMIF('Сводный отчет'!$B$7:$B$17,Таблица1[[#This Row],[Профиль / размер]],'Сводный отчет'!$L$7:$L$17))^2</f>
        <v>1.659678798611157E-7</v>
      </c>
      <c r="K841" s="63">
        <v>21.9</v>
      </c>
      <c r="L841" s="64">
        <f>(Таблица1[[#This Row],[Относительное удлинение, %]]-SUMIF('Сводный отчет'!$B$7:$B$17,Таблица1[[#This Row],[Профиль / размер]],'Сводный отчет'!$O$7:$O$17))^2</f>
        <v>10.318517284464743</v>
      </c>
      <c r="M841" s="63">
        <v>12</v>
      </c>
      <c r="N84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3.2488223240316674</v>
      </c>
      <c r="O841" s="67">
        <v>12.3</v>
      </c>
      <c r="P84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3.2267890045813972</v>
      </c>
      <c r="Q841" s="69">
        <v>8.6999999999999994E-2</v>
      </c>
      <c r="R841" s="70">
        <f>(Таблица1[[#This Row],[fr]]-SUMIF('Сводный отчет'!$B$7:$B$17,Таблица1[[#This Row],[Профиль / размер]],'Сводный отчет'!$X$7:$X$17))^2</f>
        <v>1.8789571012078044E-5</v>
      </c>
    </row>
    <row r="842" spans="1:18" ht="11.25" customHeight="1" x14ac:dyDescent="0.25">
      <c r="A842" s="62" t="s">
        <v>603</v>
      </c>
      <c r="B842" s="62" t="str">
        <f>LEFT(Таблица1[[#This Row],[Номер плавки]],7)</f>
        <v>2072425</v>
      </c>
      <c r="C842" s="62" t="s">
        <v>66</v>
      </c>
      <c r="D842" s="62" t="s">
        <v>82</v>
      </c>
      <c r="E842" s="63">
        <v>544</v>
      </c>
      <c r="F842" s="64">
        <f>(Таблица1[[#This Row],[Предел текучести, Н/мм²]]-SUMIF('Сводный отчет'!$B$7:$B$17,Таблица1[[#This Row],[Профиль / размер]],'Сводный отчет'!$F$7:$F$17))^2</f>
        <v>10.795918367347259</v>
      </c>
      <c r="G842" s="63">
        <v>648</v>
      </c>
      <c r="H842" s="64">
        <f>(Таблица1[[#This Row],[Временное сопротивление, Н/мм²]]-SUMIF('Сводный отчет'!$B$7:$B$17,Таблица1[[#This Row],[Профиль / размер]],'Сводный отчет'!$I$7:$I$17))^2</f>
        <v>1.8142440649739404E-2</v>
      </c>
      <c r="I842" s="65">
        <f>Таблица1[[#This Row],[Временное сопротивление, Н/мм²]]/Таблица1[[#This Row],[Предел текучести, Н/мм²]]</f>
        <v>1.1911764705882353</v>
      </c>
      <c r="J842" s="66">
        <f>(Таблица1[[#This Row],[σв/σт]]-SUMIF('Сводный отчет'!$B$7:$B$17,Таблица1[[#This Row],[Профиль / размер]],'Сводный отчет'!$L$7:$L$17))^2</f>
        <v>4.937062508584477E-5</v>
      </c>
      <c r="K842" s="63">
        <v>18.899999999999999</v>
      </c>
      <c r="L842" s="64">
        <f>(Таблица1[[#This Row],[Относительное удлинение, %]]-SUMIF('Сводный отчет'!$B$7:$B$17,Таблица1[[#This Row],[Профиль / размер]],'Сводный отчет'!$O$7:$O$17))^2</f>
        <v>4.5047896709700094E-2</v>
      </c>
      <c r="M842" s="63">
        <v>10.6</v>
      </c>
      <c r="N84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0.16196518117451345</v>
      </c>
      <c r="O842" s="67">
        <v>10.9</v>
      </c>
      <c r="P84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0.15707471886713242</v>
      </c>
      <c r="Q842" s="69">
        <v>7.0999999999999994E-2</v>
      </c>
      <c r="R842" s="70">
        <f>(Таблица1[[#This Row],[fr]]-SUMIF('Сводный отчет'!$B$7:$B$17,Таблица1[[#This Row],[Профиль / размер]],'Сводный отчет'!$X$7:$X$17))^2</f>
        <v>1.3607936693044634E-4</v>
      </c>
    </row>
    <row r="843" spans="1:18" ht="11.25" customHeight="1" x14ac:dyDescent="0.25">
      <c r="A843" s="62" t="s">
        <v>603</v>
      </c>
      <c r="B843" s="62" t="str">
        <f>LEFT(Таблица1[[#This Row],[Номер плавки]],7)</f>
        <v>2072425</v>
      </c>
      <c r="C843" s="62" t="s">
        <v>66</v>
      </c>
      <c r="D843" s="62" t="s">
        <v>82</v>
      </c>
      <c r="E843" s="63">
        <v>536</v>
      </c>
      <c r="F843" s="64">
        <f>(Таблица1[[#This Row],[Предел текучести, Н/мм²]]-SUMIF('Сводный отчет'!$B$7:$B$17,Таблица1[[#This Row],[Профиль / размер]],'Сводный отчет'!$F$7:$F$17))^2</f>
        <v>127.36734693877661</v>
      </c>
      <c r="G843" s="63">
        <v>647</v>
      </c>
      <c r="H843" s="64">
        <f>(Таблица1[[#This Row],[Временное сопротивление, Н/мм²]]-SUMIF('Сводный отчет'!$B$7:$B$17,Таблица1[[#This Row],[Профиль / размер]],'Сводный отчет'!$I$7:$I$17))^2</f>
        <v>0.74875468554762337</v>
      </c>
      <c r="I843" s="65">
        <f>Таблица1[[#This Row],[Временное сопротивление, Н/мм²]]/Таблица1[[#This Row],[Предел текучести, Н/мм²]]</f>
        <v>1.2070895522388059</v>
      </c>
      <c r="J843" s="66">
        <f>(Таблица1[[#This Row],[σв/σт]]-SUMIF('Сводный отчет'!$B$7:$B$17,Таблица1[[#This Row],[Профиль / размер]],'Сводный отчет'!$L$7:$L$17))^2</f>
        <v>5.2622088964645502E-4</v>
      </c>
      <c r="K843" s="63">
        <v>17.600000000000001</v>
      </c>
      <c r="L843" s="64">
        <f>(Таблица1[[#This Row],[Относительное удлинение, %]]-SUMIF('Сводный отчет'!$B$7:$B$17,Таблица1[[#This Row],[Профиль / размер]],'Сводный отчет'!$O$7:$O$17))^2</f>
        <v>1.1832111620158421</v>
      </c>
      <c r="M843" s="63">
        <v>10.7</v>
      </c>
      <c r="N84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0.25245497709288112</v>
      </c>
      <c r="O843" s="67">
        <v>11</v>
      </c>
      <c r="P84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0.24634002498957946</v>
      </c>
      <c r="Q843" s="69">
        <v>0.08</v>
      </c>
      <c r="R843" s="70">
        <f>(Таблица1[[#This Row],[fr]]-SUMIF('Сводный отчет'!$B$7:$B$17,Таблица1[[#This Row],[Профиль / размер]],'Сводный отчет'!$X$7:$X$17))^2</f>
        <v>7.1038567263641325E-6</v>
      </c>
    </row>
    <row r="844" spans="1:18" ht="11.25" customHeight="1" x14ac:dyDescent="0.25">
      <c r="A844" s="62" t="s">
        <v>604</v>
      </c>
      <c r="B844" s="62" t="str">
        <f>LEFT(Таблица1[[#This Row],[Номер плавки]],7)</f>
        <v>2072463</v>
      </c>
      <c r="C844" s="62" t="s">
        <v>66</v>
      </c>
      <c r="D844" s="62" t="s">
        <v>82</v>
      </c>
      <c r="E844" s="63">
        <v>535</v>
      </c>
      <c r="F844" s="64">
        <f>(Таблица1[[#This Row],[Предел текучести, Н/мм²]]-SUMIF('Сводный отчет'!$B$7:$B$17,Таблица1[[#This Row],[Профиль / размер]],'Сводный отчет'!$F$7:$F$17))^2</f>
        <v>150.93877551020529</v>
      </c>
      <c r="G844" s="63">
        <v>646</v>
      </c>
      <c r="H844" s="64">
        <f>(Таблица1[[#This Row],[Временное сопротивление, Н/мм²]]-SUMIF('Сводный отчет'!$B$7:$B$17,Таблица1[[#This Row],[Профиль / размер]],'Сводный отчет'!$I$7:$I$17))^2</f>
        <v>3.4793669304455075</v>
      </c>
      <c r="I844" s="65">
        <f>Таблица1[[#This Row],[Временное сопротивление, Н/мм²]]/Таблица1[[#This Row],[Предел текучести, Н/мм²]]</f>
        <v>1.2074766355140187</v>
      </c>
      <c r="J844" s="66">
        <f>(Таблица1[[#This Row],[σв/σт]]-SUMIF('Сводный отчет'!$B$7:$B$17,Таблица1[[#This Row],[Профиль / размер]],'Сводный отчет'!$L$7:$L$17))^2</f>
        <v>5.4412972056275234E-4</v>
      </c>
      <c r="K844" s="63">
        <v>19.2</v>
      </c>
      <c r="L844" s="64">
        <f>(Таблица1[[#This Row],[Относительное удлинение, %]]-SUMIF('Сводный отчет'!$B$7:$B$17,Таблица1[[#This Row],[Профиль / размер]],'Сводный отчет'!$O$7:$O$17))^2</f>
        <v>0.26239483548520509</v>
      </c>
      <c r="M844" s="63">
        <v>11.8</v>
      </c>
      <c r="N84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2.5678427321949333</v>
      </c>
      <c r="O844" s="67">
        <v>12.1</v>
      </c>
      <c r="P84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2.548258392336499</v>
      </c>
      <c r="Q844" s="69">
        <v>9.4E-2</v>
      </c>
      <c r="R844" s="70">
        <f>(Таблица1[[#This Row],[fr]]-SUMIF('Сводный отчет'!$B$7:$B$17,Таблица1[[#This Row],[Профиль / размер]],'Сводный отчет'!$X$7:$X$17))^2</f>
        <v>1.2847528529779206E-4</v>
      </c>
    </row>
    <row r="845" spans="1:18" ht="11.25" customHeight="1" x14ac:dyDescent="0.25">
      <c r="A845" s="62" t="s">
        <v>604</v>
      </c>
      <c r="B845" s="62" t="str">
        <f>LEFT(Таблица1[[#This Row],[Номер плавки]],7)</f>
        <v>2072463</v>
      </c>
      <c r="C845" s="62" t="s">
        <v>66</v>
      </c>
      <c r="D845" s="62" t="s">
        <v>82</v>
      </c>
      <c r="E845" s="63">
        <v>541</v>
      </c>
      <c r="F845" s="64">
        <f>(Таблица1[[#This Row],[Предел текучести, Н/мм²]]-SUMIF('Сводный отчет'!$B$7:$B$17,Таблица1[[#This Row],[Профиль / размер]],'Сводный отчет'!$F$7:$F$17))^2</f>
        <v>39.510204081633269</v>
      </c>
      <c r="G845" s="63">
        <v>647</v>
      </c>
      <c r="H845" s="64">
        <f>(Таблица1[[#This Row],[Временное сопротивление, Н/мм²]]-SUMIF('Сводный отчет'!$B$7:$B$17,Таблица1[[#This Row],[Профиль / размер]],'Сводный отчет'!$I$7:$I$17))^2</f>
        <v>0.74875468554762337</v>
      </c>
      <c r="I845" s="65">
        <f>Таблица1[[#This Row],[Временное сопротивление, Н/мм²]]/Таблица1[[#This Row],[Предел текучести, Н/мм²]]</f>
        <v>1.1959334565619224</v>
      </c>
      <c r="J845" s="66">
        <f>(Таблица1[[#This Row],[σв/σт]]-SUMIF('Сводный отчет'!$B$7:$B$17,Таблица1[[#This Row],[Профиль / размер]],'Сводный отчет'!$L$7:$L$17))^2</f>
        <v>1.3884873527684409E-4</v>
      </c>
      <c r="K845" s="63">
        <v>20.7</v>
      </c>
      <c r="L845" s="64">
        <f>(Таблица1[[#This Row],[Относительное удлинение, %]]-SUMIF('Сводный отчет'!$B$7:$B$17,Таблица1[[#This Row],[Профиль / размер]],'Сводный отчет'!$O$7:$O$17))^2</f>
        <v>4.0491295293627285</v>
      </c>
      <c r="M845" s="63">
        <v>12.2</v>
      </c>
      <c r="N84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4.0098019158684011</v>
      </c>
      <c r="O845" s="67">
        <v>12.5</v>
      </c>
      <c r="P84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3.9853196168262892</v>
      </c>
      <c r="Q845" s="69">
        <v>0.09</v>
      </c>
      <c r="R845" s="70">
        <f>(Таблица1[[#This Row],[fr]]-SUMIF('Сводный отчет'!$B$7:$B$17,Таблица1[[#This Row],[Профиль / размер]],'Сводный отчет'!$X$7:$X$17))^2</f>
        <v>5.3797734277384027E-5</v>
      </c>
    </row>
    <row r="846" spans="1:18" ht="11.25" customHeight="1" x14ac:dyDescent="0.25">
      <c r="A846" s="62" t="s">
        <v>605</v>
      </c>
      <c r="B846" s="62" t="str">
        <f>LEFT(Таблица1[[#This Row],[Номер плавки]],7)</f>
        <v>2072408</v>
      </c>
      <c r="C846" s="62" t="s">
        <v>66</v>
      </c>
      <c r="D846" s="62" t="s">
        <v>82</v>
      </c>
      <c r="E846" s="63">
        <v>542</v>
      </c>
      <c r="F846" s="64">
        <f>(Таблица1[[#This Row],[Предел текучести, Н/мм²]]-SUMIF('Сводный отчет'!$B$7:$B$17,Таблица1[[#This Row],[Профиль / размер]],'Сводный отчет'!$F$7:$F$17))^2</f>
        <v>27.938775510204596</v>
      </c>
      <c r="G846" s="63">
        <v>646</v>
      </c>
      <c r="H846" s="64">
        <f>(Таблица1[[#This Row],[Временное сопротивление, Н/мм²]]-SUMIF('Сводный отчет'!$B$7:$B$17,Таблица1[[#This Row],[Профиль / размер]],'Сводный отчет'!$I$7:$I$17))^2</f>
        <v>3.4793669304455075</v>
      </c>
      <c r="I846" s="65">
        <f>Таблица1[[#This Row],[Временное сопротивление, Н/мм²]]/Таблица1[[#This Row],[Предел текучести, Н/мм²]]</f>
        <v>1.1918819188191883</v>
      </c>
      <c r="J846" s="66">
        <f>(Таблица1[[#This Row],[σв/σт]]-SUMIF('Сводный отчет'!$B$7:$B$17,Таблица1[[#This Row],[Профиль / размер]],'Сводный отчет'!$L$7:$L$17))^2</f>
        <v>5.9781838136006754E-5</v>
      </c>
      <c r="K846" s="63">
        <v>20.8</v>
      </c>
      <c r="L846" s="64">
        <f>(Таблица1[[#This Row],[Относительное удлинение, %]]-SUMIF('Сводный отчет'!$B$7:$B$17,Таблица1[[#This Row],[Профиль / размер]],'Сводный отчет'!$O$7:$O$17))^2</f>
        <v>4.4615785089545694</v>
      </c>
      <c r="M846" s="63">
        <v>9.6999999999999993</v>
      </c>
      <c r="N84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0.24755701790920137</v>
      </c>
      <c r="O846" s="67">
        <v>10</v>
      </c>
      <c r="P84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0.25368696376510619</v>
      </c>
      <c r="Q846" s="69">
        <v>8.5999999999999993E-2</v>
      </c>
      <c r="R846" s="70">
        <f>(Таблица1[[#This Row],[fr]]-SUMIF('Сводный отчет'!$B$7:$B$17,Таблица1[[#This Row],[Профиль / размер]],'Сводный отчет'!$X$7:$X$17))^2</f>
        <v>1.1120183256976056E-5</v>
      </c>
    </row>
    <row r="847" spans="1:18" ht="11.25" customHeight="1" x14ac:dyDescent="0.25">
      <c r="A847" s="62" t="s">
        <v>605</v>
      </c>
      <c r="B847" s="62" t="str">
        <f>LEFT(Таблица1[[#This Row],[Номер плавки]],7)</f>
        <v>2072408</v>
      </c>
      <c r="C847" s="62" t="s">
        <v>66</v>
      </c>
      <c r="D847" s="62" t="s">
        <v>82</v>
      </c>
      <c r="E847" s="63">
        <v>537</v>
      </c>
      <c r="F847" s="64">
        <f>(Таблица1[[#This Row],[Предел текучести, Н/мм²]]-SUMIF('Сводный отчет'!$B$7:$B$17,Таблица1[[#This Row],[Профиль / размер]],'Сводный отчет'!$F$7:$F$17))^2</f>
        <v>105.79591836734794</v>
      </c>
      <c r="G847" s="63">
        <v>645</v>
      </c>
      <c r="H847" s="64">
        <f>(Таблица1[[#This Row],[Временное сопротивление, Н/мм²]]-SUMIF('Сводный отчет'!$B$7:$B$17,Таблица1[[#This Row],[Профиль / размер]],'Сводный отчет'!$I$7:$I$17))^2</f>
        <v>8.2099791753433919</v>
      </c>
      <c r="I847" s="65">
        <f>Таблица1[[#This Row],[Временное сопротивление, Н/мм²]]/Таблица1[[#This Row],[Предел текучести, Н/мм²]]</f>
        <v>1.2011173184357542</v>
      </c>
      <c r="J847" s="66">
        <f>(Таблица1[[#This Row],[σв/σт]]-SUMIF('Сводный отчет'!$B$7:$B$17,Таблица1[[#This Row],[Профиль / размер]],'Сводный отчет'!$L$7:$L$17))^2</f>
        <v>2.8788829187184996E-4</v>
      </c>
      <c r="K847" s="63">
        <v>17.899999999999999</v>
      </c>
      <c r="L847" s="64">
        <f>(Таблица1[[#This Row],[Относительное удлинение, %]]-SUMIF('Сводный отчет'!$B$7:$B$17,Таблица1[[#This Row],[Профиль / размер]],'Сводный отчет'!$O$7:$O$17))^2</f>
        <v>0.62055810079135254</v>
      </c>
      <c r="M847" s="63">
        <v>11.7</v>
      </c>
      <c r="N84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2.2573529362765608</v>
      </c>
      <c r="O847" s="67">
        <v>12</v>
      </c>
      <c r="P84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2.2389930862140526</v>
      </c>
      <c r="Q847" s="69">
        <v>9.4E-2</v>
      </c>
      <c r="R847" s="70">
        <f>(Таблица1[[#This Row],[fr]]-SUMIF('Сводный отчет'!$B$7:$B$17,Таблица1[[#This Row],[Профиль / размер]],'Сводный отчет'!$X$7:$X$17))^2</f>
        <v>1.2847528529779206E-4</v>
      </c>
    </row>
    <row r="848" spans="1:18" ht="11.25" customHeight="1" x14ac:dyDescent="0.25">
      <c r="A848" s="62" t="s">
        <v>606</v>
      </c>
      <c r="B848" s="62" t="str">
        <f>LEFT(Таблица1[[#This Row],[Номер плавки]],7)</f>
        <v>2002461</v>
      </c>
      <c r="C848" s="62" t="s">
        <v>66</v>
      </c>
      <c r="D848" s="62" t="s">
        <v>82</v>
      </c>
      <c r="E848" s="63">
        <v>536</v>
      </c>
      <c r="F848" s="64">
        <f>(Таблица1[[#This Row],[Предел текучести, Н/мм²]]-SUMIF('Сводный отчет'!$B$7:$B$17,Таблица1[[#This Row],[Профиль / размер]],'Сводный отчет'!$F$7:$F$17))^2</f>
        <v>127.36734693877661</v>
      </c>
      <c r="G848" s="63">
        <v>633</v>
      </c>
      <c r="H848" s="64">
        <f>(Таблица1[[#This Row],[Временное сопротивление, Н/мм²]]-SUMIF('Сводный отчет'!$B$7:$B$17,Таблица1[[#This Row],[Профиль / размер]],'Сводный отчет'!$I$7:$I$17))^2</f>
        <v>220.977326114118</v>
      </c>
      <c r="I848" s="65">
        <f>Таблица1[[#This Row],[Временное сопротивление, Н/мм²]]/Таблица1[[#This Row],[Предел текучести, Н/мм²]]</f>
        <v>1.1809701492537314</v>
      </c>
      <c r="J848" s="66">
        <f>(Таблица1[[#This Row],[σв/σт]]-SUMIF('Сводный отчет'!$B$7:$B$17,Таблица1[[#This Row],[Профиль / размер]],'Сводный отчет'!$L$7:$L$17))^2</f>
        <v>1.0111751195282161E-5</v>
      </c>
      <c r="K848" s="63">
        <v>20.100000000000001</v>
      </c>
      <c r="L848" s="64">
        <f>(Таблица1[[#This Row],[Относительное удлинение, %]]-SUMIF('Сводный отчет'!$B$7:$B$17,Таблица1[[#This Row],[Профиль / размер]],'Сводный отчет'!$O$7:$O$17))^2</f>
        <v>1.9944356518117252</v>
      </c>
      <c r="M848" s="63">
        <v>10.3</v>
      </c>
      <c r="N84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1.0495793419409514E-2</v>
      </c>
      <c r="O848" s="67">
        <v>10.6</v>
      </c>
      <c r="P84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9.2788004997900932E-3</v>
      </c>
      <c r="Q848" s="69">
        <v>8.4000000000000005E-2</v>
      </c>
      <c r="R848" s="70">
        <f>(Таблица1[[#This Row],[fr]]-SUMIF('Сводный отчет'!$B$7:$B$17,Таблица1[[#This Row],[Профиль / размер]],'Сводный отчет'!$X$7:$X$17))^2</f>
        <v>1.7814077467721291E-6</v>
      </c>
    </row>
    <row r="849" spans="1:18" ht="11.25" customHeight="1" x14ac:dyDescent="0.25">
      <c r="A849" s="62" t="s">
        <v>606</v>
      </c>
      <c r="B849" s="62" t="str">
        <f>LEFT(Таблица1[[#This Row],[Номер плавки]],7)</f>
        <v>2002461</v>
      </c>
      <c r="C849" s="62" t="s">
        <v>66</v>
      </c>
      <c r="D849" s="62" t="s">
        <v>82</v>
      </c>
      <c r="E849" s="63">
        <v>541</v>
      </c>
      <c r="F849" s="64">
        <f>(Таблица1[[#This Row],[Предел текучести, Н/мм²]]-SUMIF('Сводный отчет'!$B$7:$B$17,Таблица1[[#This Row],[Профиль / размер]],'Сводный отчет'!$F$7:$F$17))^2</f>
        <v>39.510204081633269</v>
      </c>
      <c r="G849" s="63">
        <v>638</v>
      </c>
      <c r="H849" s="64">
        <f>(Таблица1[[#This Row],[Временное сопротивление, Н/мм²]]-SUMIF('Сводный отчет'!$B$7:$B$17,Таблица1[[#This Row],[Профиль / размер]],'Сводный отчет'!$I$7:$I$17))^2</f>
        <v>97.32426488962858</v>
      </c>
      <c r="I849" s="65">
        <f>Таблица1[[#This Row],[Временное сопротивление, Н/мм²]]/Таблица1[[#This Row],[Предел текучести, Н/мм²]]</f>
        <v>1.1792975970425139</v>
      </c>
      <c r="J849" s="66">
        <f>(Таблица1[[#This Row],[σв/σт]]-SUMIF('Сводный отчет'!$B$7:$B$17,Таблица1[[#This Row],[Профиль / размер]],'Сводный отчет'!$L$7:$L$17))^2</f>
        <v>2.3546272907191414E-5</v>
      </c>
      <c r="K849" s="63">
        <v>21.4</v>
      </c>
      <c r="L849" s="64">
        <f>(Таблица1[[#This Row],[Относительное удлинение, %]]-SUMIF('Сводный отчет'!$B$7:$B$17,Таблица1[[#This Row],[Профиль / размер]],'Сводный отчет'!$O$7:$O$17))^2</f>
        <v>7.3562723865055686</v>
      </c>
      <c r="M849" s="63">
        <v>10.6</v>
      </c>
      <c r="N84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0.16196518117451345</v>
      </c>
      <c r="O849" s="67">
        <v>10.9</v>
      </c>
      <c r="P84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0.15707471886713242</v>
      </c>
      <c r="Q849" s="69">
        <v>7.9000000000000001E-2</v>
      </c>
      <c r="R849" s="70">
        <f>(Таблица1[[#This Row],[fr]]-SUMIF('Сводный отчет'!$B$7:$B$17,Таблица1[[#This Row],[Профиль / размер]],'Сводный отчет'!$X$7:$X$17))^2</f>
        <v>1.3434468971262142E-5</v>
      </c>
    </row>
    <row r="850" spans="1:18" ht="11.25" customHeight="1" x14ac:dyDescent="0.25">
      <c r="A850" s="62" t="s">
        <v>607</v>
      </c>
      <c r="B850" s="62" t="str">
        <f>LEFT(Таблица1[[#This Row],[Номер плавки]],7)</f>
        <v>2072403</v>
      </c>
      <c r="C850" s="62" t="s">
        <v>66</v>
      </c>
      <c r="D850" s="62" t="s">
        <v>90</v>
      </c>
      <c r="E850" s="63">
        <v>543</v>
      </c>
      <c r="F850" s="64">
        <f>(Таблица1[[#This Row],[Предел текучести, Н/мм²]]-SUMIF('Сводный отчет'!$B$7:$B$17,Таблица1[[#This Row],[Профиль / размер]],'Сводный отчет'!$F$7:$F$17))^2</f>
        <v>45.768718728647968</v>
      </c>
      <c r="G850" s="63">
        <v>655</v>
      </c>
      <c r="H850" s="64">
        <f>(Таблица1[[#This Row],[Временное сопротивление, Н/мм²]]-SUMIF('Сводный отчет'!$B$7:$B$17,Таблица1[[#This Row],[Профиль / размер]],'Сводный отчет'!$I$7:$I$17))^2</f>
        <v>31.160506072428692</v>
      </c>
      <c r="I850" s="65">
        <f>Таблица1[[#This Row],[Временное сопротивление, Н/мм²]]/Таблица1[[#This Row],[Предел текучести, Н/мм²]]</f>
        <v>1.2062615101289134</v>
      </c>
      <c r="J850" s="66">
        <f>(Таблица1[[#This Row],[σв/σт]]-SUMIF('Сводный отчет'!$B$7:$B$17,Таблица1[[#This Row],[Профиль / размер]],'Сводный отчет'!$L$7:$L$17))^2</f>
        <v>2.3499447599556543E-5</v>
      </c>
      <c r="K850" s="63">
        <v>17.3</v>
      </c>
      <c r="L850" s="64">
        <f>(Таблица1[[#This Row],[Относительное удлинение, %]]-SUMIF('Сводный отчет'!$B$7:$B$17,Таблица1[[#This Row],[Профиль / размер]],'Сводный отчет'!$O$7:$O$17))^2</f>
        <v>1.6930530207851662</v>
      </c>
      <c r="M850" s="63">
        <v>9.1</v>
      </c>
      <c r="N85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1.665069155149981</v>
      </c>
      <c r="O850" s="67">
        <v>9.4</v>
      </c>
      <c r="P85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1.682683991271583</v>
      </c>
      <c r="Q850" s="69">
        <v>6.8000000000000005E-2</v>
      </c>
      <c r="R850" s="70">
        <f>(Таблица1[[#This Row],[fr]]-SUMIF('Сводный отчет'!$B$7:$B$17,Таблица1[[#This Row],[Профиль / размер]],'Сводный отчет'!$X$7:$X$17))^2</f>
        <v>2.393049218629466E-4</v>
      </c>
    </row>
    <row r="851" spans="1:18" ht="11.25" customHeight="1" x14ac:dyDescent="0.25">
      <c r="A851" s="62" t="s">
        <v>607</v>
      </c>
      <c r="B851" s="62" t="str">
        <f>LEFT(Таблица1[[#This Row],[Номер плавки]],7)</f>
        <v>2072403</v>
      </c>
      <c r="C851" s="62" t="s">
        <v>66</v>
      </c>
      <c r="D851" s="62" t="s">
        <v>90</v>
      </c>
      <c r="E851" s="63">
        <v>538</v>
      </c>
      <c r="F851" s="64">
        <f>(Таблица1[[#This Row],[Предел текучести, Н/мм²]]-SUMIF('Сводный отчет'!$B$7:$B$17,Таблица1[[#This Row],[Профиль / размер]],'Сводный отчет'!$F$7:$F$17))^2</f>
        <v>3.1161365690230727</v>
      </c>
      <c r="G851" s="63">
        <v>652</v>
      </c>
      <c r="H851" s="64">
        <f>(Таблица1[[#This Row],[Временное сопротивление, Н/мм²]]-SUMIF('Сводный отчет'!$B$7:$B$17,Таблица1[[#This Row],[Профиль / размер]],'Сводный отчет'!$I$7:$I$17))^2</f>
        <v>6.6675483259496131</v>
      </c>
      <c r="I851" s="65">
        <f>Таблица1[[#This Row],[Временное сопротивление, Н/мм²]]/Таблица1[[#This Row],[Предел текучести, Н/мм²]]</f>
        <v>1.2118959107806691</v>
      </c>
      <c r="J851" s="66">
        <f>(Таблица1[[#This Row],[σв/σт]]-SUMIF('Сводный отчет'!$B$7:$B$17,Таблица1[[#This Row],[Профиль / размер]],'Сводный отчет'!$L$7:$L$17))^2</f>
        <v>6.1901926004212476E-7</v>
      </c>
      <c r="K851" s="63">
        <v>16.899999999999999</v>
      </c>
      <c r="L851" s="64">
        <f>(Таблица1[[#This Row],[Относительное удлинение, %]]-SUMIF('Сводный отчет'!$B$7:$B$17,Таблица1[[#This Row],[Профиль / размер]],'Сводный отчет'!$O$7:$O$17))^2</f>
        <v>2.8939919879213387</v>
      </c>
      <c r="M851" s="63">
        <v>11.1</v>
      </c>
      <c r="N85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0.50356680773215812</v>
      </c>
      <c r="O851" s="67">
        <v>11.4</v>
      </c>
      <c r="P85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0.49395159690537055</v>
      </c>
      <c r="Q851" s="69">
        <v>0.08</v>
      </c>
      <c r="R851" s="70">
        <f>(Таблица1[[#This Row],[fr]]-SUMIF('Сводный отчет'!$B$7:$B$17,Таблица1[[#This Row],[Профиль / размер]],'Сводный отчет'!$X$7:$X$17))^2</f>
        <v>1.2037316229143389E-5</v>
      </c>
    </row>
    <row r="852" spans="1:18" ht="11.25" customHeight="1" x14ac:dyDescent="0.25">
      <c r="A852" s="62" t="s">
        <v>608</v>
      </c>
      <c r="B852" s="62" t="str">
        <f>LEFT(Таблица1[[#This Row],[Номер плавки]],7)</f>
        <v>2072424</v>
      </c>
      <c r="C852" s="62" t="s">
        <v>66</v>
      </c>
      <c r="D852" s="62" t="s">
        <v>90</v>
      </c>
      <c r="E852" s="63">
        <v>544</v>
      </c>
      <c r="F852" s="64">
        <f>(Таблица1[[#This Row],[Предел текучести, Н/мм²]]-SUMIF('Сводный отчет'!$B$7:$B$17,Таблица1[[#This Row],[Профиль / размер]],'Сводный отчет'!$F$7:$F$17))^2</f>
        <v>60.299235160572948</v>
      </c>
      <c r="G852" s="63">
        <v>652</v>
      </c>
      <c r="H852" s="64">
        <f>(Таблица1[[#This Row],[Временное сопротивление, Н/мм²]]-SUMIF('Сводный отчет'!$B$7:$B$17,Таблица1[[#This Row],[Профиль / размер]],'Сводный отчет'!$I$7:$I$17))^2</f>
        <v>6.6675483259496131</v>
      </c>
      <c r="I852" s="65">
        <f>Таблица1[[#This Row],[Временное сопротивление, Н/мм²]]/Таблица1[[#This Row],[Предел текучести, Н/мм²]]</f>
        <v>1.1985294117647058</v>
      </c>
      <c r="J852" s="66">
        <f>(Таблица1[[#This Row],[σв/σт]]-SUMIF('Сводный отчет'!$B$7:$B$17,Таблица1[[#This Row],[Профиль / размер]],'Сводный отчет'!$L$7:$L$17))^2</f>
        <v>1.5824938661533036E-4</v>
      </c>
      <c r="K852" s="63">
        <v>18.5</v>
      </c>
      <c r="L852" s="64">
        <f>(Таблица1[[#This Row],[Относительное удлинение, %]]-SUMIF('Сводный отчет'!$B$7:$B$17,Таблица1[[#This Row],[Профиль / размер]],'Сводный отчет'!$O$7:$O$17))^2</f>
        <v>1.0236119376670806E-2</v>
      </c>
      <c r="M852" s="63">
        <v>9.4</v>
      </c>
      <c r="N85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0.98084380303730623</v>
      </c>
      <c r="O852" s="67">
        <v>9.6999999999999993</v>
      </c>
      <c r="P85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0.99437413211665326</v>
      </c>
      <c r="Q852" s="69">
        <v>7.0999999999999994E-2</v>
      </c>
      <c r="R852" s="70">
        <f>(Таблица1[[#This Row],[fr]]-SUMIF('Сводный отчет'!$B$7:$B$17,Таблица1[[#This Row],[Профиль / размер]],'Сводный отчет'!$X$7:$X$17))^2</f>
        <v>1.5548802045449607E-4</v>
      </c>
    </row>
    <row r="853" spans="1:18" ht="11.25" customHeight="1" x14ac:dyDescent="0.25">
      <c r="A853" s="62" t="s">
        <v>608</v>
      </c>
      <c r="B853" s="62" t="str">
        <f>LEFT(Таблица1[[#This Row],[Номер плавки]],7)</f>
        <v>2072424</v>
      </c>
      <c r="C853" s="62" t="s">
        <v>66</v>
      </c>
      <c r="D853" s="62" t="s">
        <v>90</v>
      </c>
      <c r="E853" s="63">
        <v>540</v>
      </c>
      <c r="F853" s="64">
        <f>(Таблица1[[#This Row],[Предел текучести, Н/мм²]]-SUMIF('Сводный отчет'!$B$7:$B$17,Таблица1[[#This Row],[Профиль / размер]],'Сводный отчет'!$F$7:$F$17))^2</f>
        <v>14.177169432873033</v>
      </c>
      <c r="G853" s="63">
        <v>651</v>
      </c>
      <c r="H853" s="64">
        <f>(Таблица1[[#This Row],[Временное сопротивление, Н/мм²]]-SUMIF('Сводный отчет'!$B$7:$B$17,Таблица1[[#This Row],[Профиль / размер]],'Сводный отчет'!$I$7:$I$17))^2</f>
        <v>2.5032290771232537</v>
      </c>
      <c r="I853" s="65">
        <f>Таблица1[[#This Row],[Временное сопротивление, Н/мм²]]/Таблица1[[#This Row],[Предел текучести, Н/мм²]]</f>
        <v>1.2055555555555555</v>
      </c>
      <c r="J853" s="66">
        <f>(Таблица1[[#This Row],[σв/σт]]-SUMIF('Сводный отчет'!$B$7:$B$17,Таблица1[[#This Row],[Профиль / размер]],'Сводный отчет'!$L$7:$L$17))^2</f>
        <v>3.0842222545174292E-5</v>
      </c>
      <c r="K853" s="63">
        <v>18.8</v>
      </c>
      <c r="L853" s="64">
        <f>(Таблица1[[#This Row],[Относительное удлинение, %]]-SUMIF('Сводный отчет'!$B$7:$B$17,Таблица1[[#This Row],[Профиль / размер]],'Сводный отчет'!$O$7:$O$17))^2</f>
        <v>3.9531894024546793E-2</v>
      </c>
      <c r="M853" s="63">
        <v>12.4</v>
      </c>
      <c r="N85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4.0385902819105759</v>
      </c>
      <c r="O853" s="67">
        <v>12.7</v>
      </c>
      <c r="P85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4.0112755405673282</v>
      </c>
      <c r="Q853" s="69">
        <v>9.5000000000000001E-2</v>
      </c>
      <c r="R853" s="70">
        <f>(Таблица1[[#This Row],[fr]]-SUMIF('Сводный отчет'!$B$7:$B$17,Таблица1[[#This Row],[Профиль / размер]],'Сводный отчет'!$X$7:$X$17))^2</f>
        <v>1.3295280918688924E-4</v>
      </c>
    </row>
    <row r="854" spans="1:18" ht="11.25" customHeight="1" x14ac:dyDescent="0.25">
      <c r="A854" s="62" t="s">
        <v>609</v>
      </c>
      <c r="B854" s="62" t="str">
        <f>LEFT(Таблица1[[#This Row],[Номер плавки]],7)</f>
        <v>2072469</v>
      </c>
      <c r="C854" s="62" t="s">
        <v>66</v>
      </c>
      <c r="D854" s="62" t="s">
        <v>90</v>
      </c>
      <c r="E854" s="63">
        <v>541</v>
      </c>
      <c r="F854" s="64">
        <f>(Таблица1[[#This Row],[Предел текучести, Н/мм²]]-SUMIF('Сводный отчет'!$B$7:$B$17,Таблица1[[#This Row],[Профиль / размер]],'Сводный отчет'!$F$7:$F$17))^2</f>
        <v>22.707685864798012</v>
      </c>
      <c r="G854" s="63">
        <v>672</v>
      </c>
      <c r="H854" s="64">
        <f>(Таблица1[[#This Row],[Временное сопротивление, Н/мм²]]-SUMIF('Сводный отчет'!$B$7:$B$17,Таблица1[[#This Row],[Профиль / размер]],'Сводный отчет'!$I$7:$I$17))^2</f>
        <v>509.9539333024768</v>
      </c>
      <c r="I854" s="65">
        <f>Таблица1[[#This Row],[Временное сопротивление, Н/мм²]]/Таблица1[[#This Row],[Предел текучести, Н/мм²]]</f>
        <v>1.2421441774491682</v>
      </c>
      <c r="J854" s="66">
        <f>(Таблица1[[#This Row],[σв/σт]]-SUMIF('Сводный отчет'!$B$7:$B$17,Таблица1[[#This Row],[Профиль / размер]],'Сводный отчет'!$L$7:$L$17))^2</f>
        <v>9.6317398332627815E-4</v>
      </c>
      <c r="K854" s="63">
        <v>17.899999999999999</v>
      </c>
      <c r="L854" s="64">
        <f>(Таблица1[[#This Row],[Относительное удлинение, %]]-SUMIF('Сводный отчет'!$B$7:$B$17,Таблица1[[#This Row],[Профиль / размер]],'Сводный отчет'!$O$7:$O$17))^2</f>
        <v>0.49164457008092138</v>
      </c>
      <c r="M854" s="63">
        <v>11.4</v>
      </c>
      <c r="N85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1.019341455619486</v>
      </c>
      <c r="O854" s="67">
        <v>11.7</v>
      </c>
      <c r="P85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1.0056417377504365</v>
      </c>
      <c r="Q854" s="69">
        <v>6.6000000000000003E-2</v>
      </c>
      <c r="R854" s="70">
        <f>(Таблица1[[#This Row],[fr]]-SUMIF('Сводный отчет'!$B$7:$B$17,Таблица1[[#This Row],[Профиль / размер]],'Сводный отчет'!$X$7:$X$17))^2</f>
        <v>3.051828561352472E-4</v>
      </c>
    </row>
    <row r="855" spans="1:18" ht="11.25" customHeight="1" x14ac:dyDescent="0.25">
      <c r="A855" s="62" t="s">
        <v>609</v>
      </c>
      <c r="B855" s="62" t="str">
        <f>LEFT(Таблица1[[#This Row],[Номер плавки]],7)</f>
        <v>2072469</v>
      </c>
      <c r="C855" s="62" t="s">
        <v>66</v>
      </c>
      <c r="D855" s="62" t="s">
        <v>90</v>
      </c>
      <c r="E855" s="63">
        <v>537</v>
      </c>
      <c r="F855" s="64">
        <f>(Таблица1[[#This Row],[Предел текучести, Н/мм²]]-SUMIF('Сводный отчет'!$B$7:$B$17,Таблица1[[#This Row],[Профиль / размер]],'Сводный отчет'!$F$7:$F$17))^2</f>
        <v>0.5856201370980928</v>
      </c>
      <c r="G855" s="63">
        <v>672</v>
      </c>
      <c r="H855" s="64">
        <f>(Таблица1[[#This Row],[Временное сопротивление, Н/мм²]]-SUMIF('Сводный отчет'!$B$7:$B$17,Таблица1[[#This Row],[Профиль / размер]],'Сводный отчет'!$I$7:$I$17))^2</f>
        <v>509.9539333024768</v>
      </c>
      <c r="I855" s="65">
        <f>Таблица1[[#This Row],[Временное сопротивление, Н/мм²]]/Таблица1[[#This Row],[Предел текучести, Н/мм²]]</f>
        <v>1.2513966480446927</v>
      </c>
      <c r="J855" s="66">
        <f>(Таблица1[[#This Row],[σв/σт]]-SUMIF('Сводный отчет'!$B$7:$B$17,Таблица1[[#This Row],[Профиль / размер]],'Сводный отчет'!$L$7:$L$17))^2</f>
        <v>1.6230838676512982E-3</v>
      </c>
      <c r="K855" s="63">
        <v>16.399999999999999</v>
      </c>
      <c r="L855" s="64">
        <f>(Таблица1[[#This Row],[Относительное удлинение, %]]-SUMIF('Сводный отчет'!$B$7:$B$17,Таблица1[[#This Row],[Профиль / размер]],'Сводный отчет'!$O$7:$O$17))^2</f>
        <v>4.8451656968415469</v>
      </c>
      <c r="M855" s="63">
        <v>10.8</v>
      </c>
      <c r="N85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0.16779215984483239</v>
      </c>
      <c r="O855" s="67">
        <v>11.1</v>
      </c>
      <c r="P85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0.16226145606030185</v>
      </c>
      <c r="Q855" s="69">
        <v>0.09</v>
      </c>
      <c r="R855" s="70">
        <f>(Таблица1[[#This Row],[fr]]-SUMIF('Сводный отчет'!$B$7:$B$17,Таблица1[[#This Row],[Профиль / размер]],'Сводный отчет'!$X$7:$X$17))^2</f>
        <v>4.2647644867640569E-5</v>
      </c>
    </row>
    <row r="856" spans="1:18" ht="11.25" customHeight="1" x14ac:dyDescent="0.25">
      <c r="A856" s="62" t="s">
        <v>610</v>
      </c>
      <c r="B856" s="62" t="str">
        <f>LEFT(Таблица1[[#This Row],[Номер плавки]],7)</f>
        <v>2072425</v>
      </c>
      <c r="C856" s="62" t="s">
        <v>66</v>
      </c>
      <c r="D856" s="62" t="s">
        <v>90</v>
      </c>
      <c r="E856" s="63">
        <v>542</v>
      </c>
      <c r="F856" s="64">
        <f>(Таблица1[[#This Row],[Предел текучести, Н/мм²]]-SUMIF('Сводный отчет'!$B$7:$B$17,Таблица1[[#This Row],[Профиль / размер]],'Сводный отчет'!$F$7:$F$17))^2</f>
        <v>33.238202296722989</v>
      </c>
      <c r="G856" s="63">
        <v>654</v>
      </c>
      <c r="H856" s="64">
        <f>(Таблица1[[#This Row],[Временное сопротивление, Н/мм²]]-SUMIF('Сводный отчет'!$B$7:$B$17,Таблица1[[#This Row],[Профиль / размер]],'Сводный отчет'!$I$7:$I$17))^2</f>
        <v>20.996186823602333</v>
      </c>
      <c r="I856" s="65">
        <f>Таблица1[[#This Row],[Временное сопротивление, Н/мм²]]/Таблица1[[#This Row],[Предел текучести, Н/мм²]]</f>
        <v>1.2066420664206643</v>
      </c>
      <c r="J856" s="66">
        <f>(Таблица1[[#This Row],[σв/σт]]-SUMIF('Сводный отчет'!$B$7:$B$17,Таблица1[[#This Row],[Профиль / размер]],'Сводный отчет'!$L$7:$L$17))^2</f>
        <v>1.9954683915698883E-5</v>
      </c>
      <c r="K856" s="63">
        <v>18</v>
      </c>
      <c r="L856" s="64">
        <f>(Таблица1[[#This Row],[Относительное удлинение, %]]-SUMIF('Сводный отчет'!$B$7:$B$17,Таблица1[[#This Row],[Профиль / размер]],'Сводный отчет'!$O$7:$O$17))^2</f>
        <v>0.36140982829687796</v>
      </c>
      <c r="M856" s="63">
        <v>8.8000000000000007</v>
      </c>
      <c r="N85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2.5292945072626511</v>
      </c>
      <c r="O856" s="67">
        <v>9.1</v>
      </c>
      <c r="P85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2.5509938504265173</v>
      </c>
      <c r="Q856" s="69">
        <v>9.4E-2</v>
      </c>
      <c r="R856" s="70">
        <f>(Таблица1[[#This Row],[fr]]-SUMIF('Сводный отчет'!$B$7:$B$17,Таблица1[[#This Row],[Профиль / размер]],'Сводный отчет'!$X$7:$X$17))^2</f>
        <v>1.108917763230395E-4</v>
      </c>
    </row>
    <row r="857" spans="1:18" ht="11.25" customHeight="1" x14ac:dyDescent="0.25">
      <c r="A857" s="62" t="s">
        <v>610</v>
      </c>
      <c r="B857" s="62" t="str">
        <f>LEFT(Таблица1[[#This Row],[Номер плавки]],7)</f>
        <v>2072425</v>
      </c>
      <c r="C857" s="62" t="s">
        <v>66</v>
      </c>
      <c r="D857" s="62" t="s">
        <v>90</v>
      </c>
      <c r="E857" s="63">
        <v>547</v>
      </c>
      <c r="F857" s="64">
        <f>(Таблица1[[#This Row],[Предел текучести, Н/мм²]]-SUMIF('Сводный отчет'!$B$7:$B$17,Таблица1[[#This Row],[Профиль / размер]],'Сводный отчет'!$F$7:$F$17))^2</f>
        <v>115.89078445634789</v>
      </c>
      <c r="G857" s="63">
        <v>655</v>
      </c>
      <c r="H857" s="64">
        <f>(Таблица1[[#This Row],[Временное сопротивление, Н/мм²]]-SUMIF('Сводный отчет'!$B$7:$B$17,Таблица1[[#This Row],[Профиль / размер]],'Сводный отчет'!$I$7:$I$17))^2</f>
        <v>31.160506072428692</v>
      </c>
      <c r="I857" s="65">
        <f>Таблица1[[#This Row],[Временное сопротивление, Н/мм²]]/Таблица1[[#This Row],[Предел текучести, Н/мм²]]</f>
        <v>1.1974405850091407</v>
      </c>
      <c r="J857" s="66">
        <f>(Таблица1[[#This Row],[σв/σт]]-SUMIF('Сводный отчет'!$B$7:$B$17,Таблица1[[#This Row],[Профиль / размер]],'Сводный отчет'!$L$7:$L$17))^2</f>
        <v>1.8682920445834021E-4</v>
      </c>
      <c r="K857" s="63">
        <v>18.3</v>
      </c>
      <c r="L857" s="64">
        <f>(Таблица1[[#This Row],[Относительное удлинение, %]]-SUMIF('Сводный отчет'!$B$7:$B$17,Таблица1[[#This Row],[Профиль / размер]],'Сводный отчет'!$O$7:$O$17))^2</f>
        <v>9.0705602944753244E-2</v>
      </c>
      <c r="M857" s="63">
        <v>8.8000000000000007</v>
      </c>
      <c r="N85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2.5292945072626511</v>
      </c>
      <c r="O857" s="67">
        <v>9.1</v>
      </c>
      <c r="P85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2.5509938504265173</v>
      </c>
      <c r="Q857" s="69">
        <v>9.4E-2</v>
      </c>
      <c r="R857" s="70">
        <f>(Таблица1[[#This Row],[fr]]-SUMIF('Сводный отчет'!$B$7:$B$17,Таблица1[[#This Row],[Профиль / размер]],'Сводный отчет'!$X$7:$X$17))^2</f>
        <v>1.108917763230395E-4</v>
      </c>
    </row>
    <row r="858" spans="1:18" ht="11.25" customHeight="1" x14ac:dyDescent="0.25">
      <c r="A858" s="62" t="s">
        <v>611</v>
      </c>
      <c r="B858" s="62" t="str">
        <f>LEFT(Таблица1[[#This Row],[Номер плавки]],7)</f>
        <v>2050670</v>
      </c>
      <c r="C858" s="62" t="s">
        <v>8</v>
      </c>
      <c r="D858" s="62" t="s">
        <v>154</v>
      </c>
      <c r="E858" s="63">
        <v>574</v>
      </c>
      <c r="F858" s="64">
        <f>(Таблица1[[#This Row],[Предел текучести, Н/мм²]]-SUMIF('Сводный отчет'!$B$7:$B$17,Таблица1[[#This Row],[Профиль / размер]],'Сводный отчет'!$F$7:$F$17))^2</f>
        <v>486.18066856190438</v>
      </c>
      <c r="G858" s="63">
        <v>667</v>
      </c>
      <c r="H858" s="64">
        <f>(Таблица1[[#This Row],[Временное сопротивление, Н/мм²]]-SUMIF('Сводный отчет'!$B$7:$B$17,Таблица1[[#This Row],[Профиль / размер]],'Сводный отчет'!$I$7:$I$17))^2</f>
        <v>531.73620233310407</v>
      </c>
      <c r="I858" s="65">
        <f>Таблица1[[#This Row],[Временное сопротивление, Н/мм²]]/Таблица1[[#This Row],[Предел текучести, Н/мм²]]</f>
        <v>1.1620209059233448</v>
      </c>
      <c r="J858" s="66">
        <f>(Таблица1[[#This Row],[σв/σт]]-SUMIF('Сводный отчет'!$B$7:$B$17,Таблица1[[#This Row],[Профиль / размер]],'Сводный отчет'!$L$7:$L$17))^2</f>
        <v>2.2706809434067423E-5</v>
      </c>
      <c r="K858" s="63">
        <v>20.5</v>
      </c>
      <c r="L858" s="64">
        <f>(Таблица1[[#This Row],[Относительное удлинение, %]]-SUMIF('Сводный отчет'!$B$7:$B$17,Таблица1[[#This Row],[Профиль / размер]],'Сводный отчет'!$O$7:$O$17))^2</f>
        <v>2.3825909224586099</v>
      </c>
      <c r="M858" s="63">
        <v>9.1999999999999993</v>
      </c>
      <c r="N85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0.57429385354376383</v>
      </c>
      <c r="O858" s="67">
        <v>9.5</v>
      </c>
      <c r="P85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0.49277619841192066</v>
      </c>
      <c r="Q858" s="69">
        <v>8.1000000000000003E-2</v>
      </c>
      <c r="R858" s="70">
        <f>(Таблица1[[#This Row],[fr]]-SUMIF('Сводный отчет'!$B$7:$B$17,Таблица1[[#This Row],[Профиль / размер]],'Сводный отчет'!$X$7:$X$17))^2</f>
        <v>2.9952985001471745E-6</v>
      </c>
    </row>
    <row r="859" spans="1:18" ht="11.25" customHeight="1" x14ac:dyDescent="0.25">
      <c r="A859" s="62" t="s">
        <v>611</v>
      </c>
      <c r="B859" s="62" t="str">
        <f>LEFT(Таблица1[[#This Row],[Номер плавки]],7)</f>
        <v>2050670</v>
      </c>
      <c r="C859" s="62" t="s">
        <v>8</v>
      </c>
      <c r="D859" s="62" t="s">
        <v>154</v>
      </c>
      <c r="E859" s="63">
        <v>567</v>
      </c>
      <c r="F859" s="64">
        <f>(Таблица1[[#This Row],[Предел текучести, Н/мм²]]-SUMIF('Сводный отчет'!$B$7:$B$17,Таблица1[[#This Row],[Профиль / размер]],'Сводный отчет'!$F$7:$F$17))^2</f>
        <v>226.48759925497413</v>
      </c>
      <c r="G859" s="63">
        <v>659</v>
      </c>
      <c r="H859" s="64">
        <f>(Таблица1[[#This Row],[Временное сопротивление, Н/мм²]]-SUMIF('Сводный отчет'!$B$7:$B$17,Таблица1[[#This Row],[Профиль / размер]],'Сводный отчет'!$I$7:$I$17))^2</f>
        <v>226.78570728359927</v>
      </c>
      <c r="I859" s="65">
        <f>Таблица1[[#This Row],[Временное сопротивление, Н/мм²]]/Таблица1[[#This Row],[Предел текучести, Н/мм²]]</f>
        <v>1.1622574955908289</v>
      </c>
      <c r="J859" s="66">
        <f>(Таблица1[[#This Row],[σв/σт]]-SUMIF('Сводный отчет'!$B$7:$B$17,Таблица1[[#This Row],[Профиль / размер]],'Сводный отчет'!$L$7:$L$17))^2</f>
        <v>2.050800590545892E-5</v>
      </c>
      <c r="K859" s="63">
        <v>22.3</v>
      </c>
      <c r="L859" s="64">
        <f>(Таблица1[[#This Row],[Относительное удлинение, %]]-SUMIF('Сводный отчет'!$B$7:$B$17,Таблица1[[#This Row],[Профиль / размер]],'Сводный отчет'!$O$7:$O$17))^2</f>
        <v>6.5759239290261451E-2</v>
      </c>
      <c r="M859" s="63">
        <v>9.1</v>
      </c>
      <c r="N85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0.43272949710812159</v>
      </c>
      <c r="O859" s="67">
        <v>9.4</v>
      </c>
      <c r="P85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0.36238015880796065</v>
      </c>
      <c r="Q859" s="69">
        <v>8.2000000000000003E-2</v>
      </c>
      <c r="R859" s="70">
        <f>(Таблица1[[#This Row],[fr]]-SUMIF('Сводный отчет'!$B$7:$B$17,Таблица1[[#This Row],[Профиль / размер]],'Сводный отчет'!$X$7:$X$17))^2</f>
        <v>5.3391236153323671E-7</v>
      </c>
    </row>
    <row r="860" spans="1:18" ht="11.25" customHeight="1" x14ac:dyDescent="0.25">
      <c r="A860" s="62" t="s">
        <v>612</v>
      </c>
      <c r="B860" s="62" t="str">
        <f>LEFT(Таблица1[[#This Row],[Номер плавки]],7)</f>
        <v>2050670</v>
      </c>
      <c r="C860" s="62" t="s">
        <v>8</v>
      </c>
      <c r="D860" s="62" t="s">
        <v>154</v>
      </c>
      <c r="E860" s="63">
        <v>539</v>
      </c>
      <c r="F860" s="64">
        <f>(Таблица1[[#This Row],[Предел текучести, Н/мм²]]-SUMIF('Сводный отчет'!$B$7:$B$17,Таблица1[[#This Row],[Профиль / размер]],'Сводный отчет'!$F$7:$F$17))^2</f>
        <v>167.71532202725299</v>
      </c>
      <c r="G860" s="63">
        <v>628</v>
      </c>
      <c r="H860" s="64">
        <f>(Таблица1[[#This Row],[Временное сопротивление, Н/мм²]]-SUMIF('Сводный отчет'!$B$7:$B$17,Таблица1[[#This Row],[Профиль / размер]],'Сводный отчет'!$I$7:$I$17))^2</f>
        <v>254.10253896676835</v>
      </c>
      <c r="I860" s="65">
        <f>Таблица1[[#This Row],[Временное сопротивление, Н/мм²]]/Таблица1[[#This Row],[Предел текучести, Н/мм²]]</f>
        <v>1.1651205936920224</v>
      </c>
      <c r="J860" s="66">
        <f>(Таблица1[[#This Row],[σв/σт]]-SUMIF('Сводный отчет'!$B$7:$B$17,Таблица1[[#This Row],[Профиль / размер]],'Сводный отчет'!$L$7:$L$17))^2</f>
        <v>2.7738185871016569E-6</v>
      </c>
      <c r="K860" s="63">
        <v>24.3</v>
      </c>
      <c r="L860" s="64">
        <f>(Таблица1[[#This Row],[Относительное удлинение, %]]-SUMIF('Сводный отчет'!$B$7:$B$17,Таблица1[[#This Row],[Профиль / размер]],'Сводный отчет'!$O$7:$O$17))^2</f>
        <v>5.0915018135476542</v>
      </c>
      <c r="M860" s="63">
        <v>8.5</v>
      </c>
      <c r="N86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3.3433584942648632E-3</v>
      </c>
      <c r="O860" s="67">
        <v>8.8000000000000007</v>
      </c>
      <c r="P86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3.9211841976312081E-6</v>
      </c>
      <c r="Q860" s="69">
        <v>8.2000000000000003E-2</v>
      </c>
      <c r="R860" s="70">
        <f>(Таблица1[[#This Row],[fr]]-SUMIF('Сводный отчет'!$B$7:$B$17,Таблица1[[#This Row],[Профиль / размер]],'Сводный отчет'!$X$7:$X$17))^2</f>
        <v>5.3391236153323671E-7</v>
      </c>
    </row>
    <row r="861" spans="1:18" ht="11.25" customHeight="1" x14ac:dyDescent="0.25">
      <c r="A861" s="62" t="s">
        <v>612</v>
      </c>
      <c r="B861" s="62" t="str">
        <f>LEFT(Таблица1[[#This Row],[Номер плавки]],7)</f>
        <v>2050670</v>
      </c>
      <c r="C861" s="62" t="s">
        <v>8</v>
      </c>
      <c r="D861" s="62" t="s">
        <v>154</v>
      </c>
      <c r="E861" s="63">
        <v>531</v>
      </c>
      <c r="F861" s="64">
        <f>(Таблица1[[#This Row],[Предел текучести, Н/мм²]]-SUMIF('Сводный отчет'!$B$7:$B$17,Таблица1[[#This Row],[Профиль / размер]],'Сводный отчет'!$F$7:$F$17))^2</f>
        <v>438.92324281933264</v>
      </c>
      <c r="G861" s="63">
        <v>620</v>
      </c>
      <c r="H861" s="64">
        <f>(Таблица1[[#This Row],[Временное сопротивление, Н/мм²]]-SUMIF('Сводный отчет'!$B$7:$B$17,Таблица1[[#This Row],[Профиль / размер]],'Сводный отчет'!$I$7:$I$17))^2</f>
        <v>573.15204391726365</v>
      </c>
      <c r="I861" s="65">
        <f>Таблица1[[#This Row],[Временное сопротивление, Н/мм²]]/Таблица1[[#This Row],[Предел текучести, Н/мм²]]</f>
        <v>1.167608286252354</v>
      </c>
      <c r="J861" s="66">
        <f>(Таблица1[[#This Row],[σв/σт]]-SUMIF('Сводный отчет'!$B$7:$B$17,Таблица1[[#This Row],[Профиль / размер]],'Сводный отчет'!$L$7:$L$17))^2</f>
        <v>6.7603598414122332E-7</v>
      </c>
      <c r="K861" s="63">
        <v>24</v>
      </c>
      <c r="L861" s="64">
        <f>(Таблица1[[#This Row],[Относительное удлинение, %]]-SUMIF('Сводный отчет'!$B$7:$B$17,Таблица1[[#This Row],[Профиль / размер]],'Сводный отчет'!$O$7:$O$17))^2</f>
        <v>3.8276404274090425</v>
      </c>
      <c r="M861" s="63">
        <v>9.6</v>
      </c>
      <c r="N86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1.3405512792863354</v>
      </c>
      <c r="O861" s="67">
        <v>9.9</v>
      </c>
      <c r="P86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1.2143603568277632</v>
      </c>
      <c r="Q861" s="69">
        <v>0.08</v>
      </c>
      <c r="R861" s="70">
        <f>(Таблица1[[#This Row],[fr]]-SUMIF('Сводный отчет'!$B$7:$B$17,Таблица1[[#This Row],[Профиль / размер]],'Сводный отчет'!$X$7:$X$17))^2</f>
        <v>7.4566846387611164E-6</v>
      </c>
    </row>
    <row r="862" spans="1:18" ht="11.25" customHeight="1" x14ac:dyDescent="0.25">
      <c r="A862" s="62" t="s">
        <v>613</v>
      </c>
      <c r="B862" s="62" t="str">
        <f>LEFT(Таблица1[[#This Row],[Номер плавки]],7)</f>
        <v>2062658</v>
      </c>
      <c r="C862" s="62" t="s">
        <v>8</v>
      </c>
      <c r="D862" s="62" t="s">
        <v>154</v>
      </c>
      <c r="E862" s="63">
        <v>519</v>
      </c>
      <c r="F862" s="64">
        <f>(Таблица1[[#This Row],[Предел текучести, Н/мм²]]-SUMIF('Сводный отчет'!$B$7:$B$17,Таблица1[[#This Row],[Профиль / размер]],'Сводный отчет'!$F$7:$F$17))^2</f>
        <v>1085.7351240074522</v>
      </c>
      <c r="G862" s="63">
        <v>609</v>
      </c>
      <c r="H862" s="64">
        <f>(Таблица1[[#This Row],[Временное сопротивление, Н/мм²]]-SUMIF('Сводный отчет'!$B$7:$B$17,Таблица1[[#This Row],[Профиль / размер]],'Сводный отчет'!$I$7:$I$17))^2</f>
        <v>1220.8451132241946</v>
      </c>
      <c r="I862" s="65">
        <f>Таблица1[[#This Row],[Временное сопротивление, Н/мм²]]/Таблица1[[#This Row],[Предел текучести, Н/мм²]]</f>
        <v>1.1734104046242775</v>
      </c>
      <c r="J862" s="66">
        <f>(Таблица1[[#This Row],[σв/σт]]-SUMIF('Сводный отчет'!$B$7:$B$17,Таблица1[[#This Row],[Профиль / размер]],'Сводный отчет'!$L$7:$L$17))^2</f>
        <v>4.3881780359411932E-5</v>
      </c>
      <c r="K862" s="63">
        <v>22.5</v>
      </c>
      <c r="L862" s="64">
        <f>(Таблица1[[#This Row],[Относительное удлинение, %]]-SUMIF('Сводный отчет'!$B$7:$B$17,Таблица1[[#This Row],[Профиль / размер]],'Сводный отчет'!$O$7:$O$17))^2</f>
        <v>0.2083334967160001</v>
      </c>
      <c r="M862" s="63">
        <v>8.6</v>
      </c>
      <c r="N86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2.4907714929907614E-2</v>
      </c>
      <c r="O862" s="67">
        <v>8.9</v>
      </c>
      <c r="P86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1.0399960788158132E-2</v>
      </c>
      <c r="Q862" s="69">
        <v>9.1999999999999998E-2</v>
      </c>
      <c r="R862" s="70">
        <f>(Таблица1[[#This Row],[fr]]-SUMIF('Сводный отчет'!$B$7:$B$17,Таблица1[[#This Row],[Профиль / размер]],'Сводный отчет'!$X$7:$X$17))^2</f>
        <v>8.5920050975393791E-5</v>
      </c>
    </row>
    <row r="863" spans="1:18" ht="11.25" customHeight="1" x14ac:dyDescent="0.25">
      <c r="A863" s="62" t="s">
        <v>614</v>
      </c>
      <c r="B863" s="62" t="str">
        <f>LEFT(Таблица1[[#This Row],[Номер плавки]],7)</f>
        <v>2002457</v>
      </c>
      <c r="C863" s="62" t="s">
        <v>66</v>
      </c>
      <c r="D863" s="62" t="s">
        <v>72</v>
      </c>
      <c r="E863" s="63">
        <v>549</v>
      </c>
      <c r="F863" s="64">
        <f>(Таблица1[[#This Row],[Предел текучести, Н/мм²]]-SUMIF('Сводный отчет'!$B$7:$B$17,Таблица1[[#This Row],[Профиль / размер]],'Сводный отчет'!$F$7:$F$17))^2</f>
        <v>3.2283032586421898</v>
      </c>
      <c r="G863" s="63">
        <v>641</v>
      </c>
      <c r="H863" s="64">
        <f>(Таблица1[[#This Row],[Временное сопротивление, Н/мм²]]-SUMIF('Сводный отчет'!$B$7:$B$17,Таблица1[[#This Row],[Профиль / размер]],'Сводный отчет'!$I$7:$I$17))^2</f>
        <v>53.420649084538844</v>
      </c>
      <c r="I863" s="65">
        <f>Таблица1[[#This Row],[Временное сопротивление, Н/мм²]]/Таблица1[[#This Row],[Предел текучести, Н/мм²]]</f>
        <v>1.1675774134790529</v>
      </c>
      <c r="J863" s="66">
        <f>(Таблица1[[#This Row],[σв/σт]]-SUMIF('Сводный отчет'!$B$7:$B$17,Таблица1[[#This Row],[Профиль / размер]],'Сводный отчет'!$L$7:$L$17))^2</f>
        <v>9.1971477716678679E-5</v>
      </c>
      <c r="K863" s="63">
        <v>19.3</v>
      </c>
      <c r="L863" s="64">
        <f>(Таблица1[[#This Row],[Относительное удлинение, %]]-SUMIF('Сводный отчет'!$B$7:$B$17,Таблица1[[#This Row],[Профиль / размер]],'Сводный отчет'!$O$7:$O$17))^2</f>
        <v>0.12952196297030771</v>
      </c>
      <c r="M863" s="63">
        <v>9.6</v>
      </c>
      <c r="N86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0.23901234567900892</v>
      </c>
      <c r="O863" s="67">
        <v>9.9</v>
      </c>
      <c r="P86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0.24140311836723014</v>
      </c>
      <c r="Q863" s="69">
        <v>8.7999999999999995E-2</v>
      </c>
      <c r="R863" s="70">
        <f>(Таблица1[[#This Row],[fr]]-SUMIF('Сводный отчет'!$B$7:$B$17,Таблица1[[#This Row],[Профиль / размер]],'Сводный отчет'!$X$7:$X$17))^2</f>
        <v>3.2976850933821138E-5</v>
      </c>
    </row>
    <row r="864" spans="1:18" ht="11.25" customHeight="1" x14ac:dyDescent="0.25">
      <c r="A864" s="62" t="s">
        <v>614</v>
      </c>
      <c r="B864" s="62" t="str">
        <f>LEFT(Таблица1[[#This Row],[Номер плавки]],7)</f>
        <v>2002457</v>
      </c>
      <c r="C864" s="62" t="s">
        <v>66</v>
      </c>
      <c r="D864" s="62" t="s">
        <v>72</v>
      </c>
      <c r="E864" s="63">
        <v>544</v>
      </c>
      <c r="F864" s="64">
        <f>(Таблица1[[#This Row],[Предел текучести, Н/мм²]]-SUMIF('Сводный отчет'!$B$7:$B$17,Таблица1[[#This Row],[Профиль / размер]],'Сводный отчет'!$F$7:$F$17))^2</f>
        <v>46.195782933438515</v>
      </c>
      <c r="G864" s="63">
        <v>638</v>
      </c>
      <c r="H864" s="64">
        <f>(Таблица1[[#This Row],[Временное сопротивление, Н/мм²]]-SUMIF('Сводный отчет'!$B$7:$B$17,Таблица1[[#This Row],[Профиль / размер]],'Сводный отчет'!$I$7:$I$17))^2</f>
        <v>106.27430762112388</v>
      </c>
      <c r="I864" s="65">
        <f>Таблица1[[#This Row],[Временное сопротивление, Н/мм²]]/Таблица1[[#This Row],[Предел текучести, Н/мм²]]</f>
        <v>1.1727941176470589</v>
      </c>
      <c r="J864" s="66">
        <f>(Таблица1[[#This Row],[σв/σт]]-SUMIF('Сводный отчет'!$B$7:$B$17,Таблица1[[#This Row],[Профиль / размер]],'Сводный отчет'!$L$7:$L$17))^2</f>
        <v>1.9127256779918785E-5</v>
      </c>
      <c r="K864" s="63">
        <v>18.5</v>
      </c>
      <c r="L864" s="64">
        <f>(Таблица1[[#This Row],[Относительное удлинение, %]]-SUMIF('Сводный отчет'!$B$7:$B$17,Таблица1[[#This Row],[Профиль / размер]],'Сводный отчет'!$O$7:$O$17))^2</f>
        <v>0.19369540470472454</v>
      </c>
      <c r="M864" s="63">
        <v>9.6999999999999993</v>
      </c>
      <c r="N86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0.1512345679012321</v>
      </c>
      <c r="O864" s="67">
        <v>10</v>
      </c>
      <c r="P86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0.15313753571140321</v>
      </c>
      <c r="Q864" s="69">
        <v>9.2999999999999999E-2</v>
      </c>
      <c r="R864" s="70">
        <f>(Таблица1[[#This Row],[fr]]-SUMIF('Сводный отчет'!$B$7:$B$17,Таблица1[[#This Row],[Профиль / размер]],'Сводный отчет'!$X$7:$X$17))^2</f>
        <v>1.1540232518856391E-4</v>
      </c>
    </row>
    <row r="865" spans="1:18" ht="11.25" customHeight="1" x14ac:dyDescent="0.25">
      <c r="A865" s="62" t="s">
        <v>615</v>
      </c>
      <c r="B865" s="62" t="str">
        <f>LEFT(Таблица1[[#This Row],[Номер плавки]],7)</f>
        <v>2002456</v>
      </c>
      <c r="C865" s="62" t="s">
        <v>66</v>
      </c>
      <c r="D865" s="62" t="s">
        <v>72</v>
      </c>
      <c r="E865" s="63">
        <v>546</v>
      </c>
      <c r="F865" s="64">
        <f>(Таблица1[[#This Row],[Предел текучести, Н/мм²]]-SUMIF('Сводный отчет'!$B$7:$B$17,Таблица1[[#This Row],[Профиль / размер]],'Сводный отчет'!$F$7:$F$17))^2</f>
        <v>23.008791063519983</v>
      </c>
      <c r="G865" s="63">
        <v>639</v>
      </c>
      <c r="H865" s="64">
        <f>(Таблица1[[#This Row],[Временное сопротивление, Н/мм²]]-SUMIF('Сводный отчет'!$B$7:$B$17,Таблица1[[#This Row],[Профиль / размер]],'Сводный отчет'!$I$7:$I$17))^2</f>
        <v>86.6564214422622</v>
      </c>
      <c r="I865" s="65">
        <f>Таблица1[[#This Row],[Временное сопротивление, Н/мм²]]/Таблица1[[#This Row],[Предел текучести, Н/мм²]]</f>
        <v>1.1703296703296704</v>
      </c>
      <c r="J865" s="66">
        <f>(Таблица1[[#This Row],[σв/σт]]-SUMIF('Сводный отчет'!$B$7:$B$17,Таблица1[[#This Row],[Профиль / размер]],'Сводный отчет'!$L$7:$L$17))^2</f>
        <v>4.6757139723583364E-5</v>
      </c>
      <c r="K865" s="63">
        <v>18.600000000000001</v>
      </c>
      <c r="L865" s="64">
        <f>(Таблица1[[#This Row],[Относительное удлинение, %]]-SUMIF('Сводный отчет'!$B$7:$B$17,Таблица1[[#This Row],[Профиль / размер]],'Сводный отчет'!$O$7:$O$17))^2</f>
        <v>0.11567372448792142</v>
      </c>
      <c r="M865" s="63">
        <v>8.3000000000000007</v>
      </c>
      <c r="N86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3.2001234567901071</v>
      </c>
      <c r="O865" s="67">
        <v>8.6</v>
      </c>
      <c r="P86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3.2088556928929863</v>
      </c>
      <c r="Q865" s="69">
        <v>7.8E-2</v>
      </c>
      <c r="R865" s="70">
        <f>(Таблица1[[#This Row],[fr]]-SUMIF('Сводный отчет'!$B$7:$B$17,Таблица1[[#This Row],[Профиль / размер]],'Сводный отчет'!$X$7:$X$17))^2</f>
        <v>1.8125902424335745E-5</v>
      </c>
    </row>
    <row r="866" spans="1:18" ht="11.25" customHeight="1" x14ac:dyDescent="0.25">
      <c r="A866" s="62" t="s">
        <v>615</v>
      </c>
      <c r="B866" s="62" t="str">
        <f>LEFT(Таблица1[[#This Row],[Номер плавки]],7)</f>
        <v>2002456</v>
      </c>
      <c r="C866" s="62" t="s">
        <v>66</v>
      </c>
      <c r="D866" s="62" t="s">
        <v>72</v>
      </c>
      <c r="E866" s="63">
        <v>547</v>
      </c>
      <c r="F866" s="64">
        <f>(Таблица1[[#This Row],[Предел текучести, Н/мм²]]-SUMIF('Сводный отчет'!$B$7:$B$17,Таблица1[[#This Row],[Профиль / размер]],'Сводный отчет'!$F$7:$F$17))^2</f>
        <v>14.415295128560718</v>
      </c>
      <c r="G866" s="63">
        <v>642</v>
      </c>
      <c r="H866" s="64">
        <f>(Таблица1[[#This Row],[Временное сопротивление, Н/мм²]]-SUMIF('Сводный отчет'!$B$7:$B$17,Таблица1[[#This Row],[Профиль / размер]],'Сводный отчет'!$I$7:$I$17))^2</f>
        <v>39.802762905677163</v>
      </c>
      <c r="I866" s="65">
        <f>Таблица1[[#This Row],[Временное сопротивление, Н/мм²]]/Таблица1[[#This Row],[Предел текучести, Н/мм²]]</f>
        <v>1.1736745886654478</v>
      </c>
      <c r="J866" s="66">
        <f>(Таблица1[[#This Row],[σв/σт]]-SUMIF('Сводный отчет'!$B$7:$B$17,Таблица1[[#This Row],[Профиль / размер]],'Сводный отчет'!$L$7:$L$17))^2</f>
        <v>1.2201055414376466E-5</v>
      </c>
      <c r="K866" s="63">
        <v>20</v>
      </c>
      <c r="L866" s="64">
        <f>(Таблица1[[#This Row],[Относительное удлинение, %]]-SUMIF('Сводный отчет'!$B$7:$B$17,Таблица1[[#This Row],[Профиль / размер]],'Сводный отчет'!$O$7:$O$17))^2</f>
        <v>1.1233702014526921</v>
      </c>
      <c r="M866" s="63">
        <v>11.4</v>
      </c>
      <c r="N86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1.7190123456790234</v>
      </c>
      <c r="O866" s="67">
        <v>11.7</v>
      </c>
      <c r="P86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1.712622630562338</v>
      </c>
      <c r="Q866" s="69">
        <v>6.6000000000000003E-2</v>
      </c>
      <c r="R866" s="70">
        <f>(Таблица1[[#This Row],[fr]]-SUMIF('Сводный отчет'!$B$7:$B$17,Таблица1[[#This Row],[Профиль / размер]],'Сводный отчет'!$X$7:$X$17))^2</f>
        <v>2.643047642129531E-4</v>
      </c>
    </row>
    <row r="867" spans="1:18" ht="11.25" customHeight="1" x14ac:dyDescent="0.25">
      <c r="A867" s="62" t="s">
        <v>616</v>
      </c>
      <c r="B867" s="62" t="str">
        <f>LEFT(Таблица1[[#This Row],[Номер плавки]],7)</f>
        <v>2062661</v>
      </c>
      <c r="C867" s="62" t="s">
        <v>66</v>
      </c>
      <c r="D867" s="62" t="s">
        <v>154</v>
      </c>
      <c r="E867" s="63">
        <v>571</v>
      </c>
      <c r="F867" s="64">
        <f>(Таблица1[[#This Row],[Предел текучести, Н/мм²]]-SUMIF('Сводный отчет'!$B$7:$B$17,Таблица1[[#This Row],[Профиль / размер]],'Сводный отчет'!$F$7:$F$17))^2</f>
        <v>362.88363885893426</v>
      </c>
      <c r="G867" s="63">
        <v>660</v>
      </c>
      <c r="H867" s="64">
        <f>(Таблица1[[#This Row],[Временное сопротивление, Н/мм²]]-SUMIF('Сводный отчет'!$B$7:$B$17,Таблица1[[#This Row],[Профиль / размер]],'Сводный отчет'!$I$7:$I$17))^2</f>
        <v>257.90451916478736</v>
      </c>
      <c r="I867" s="65">
        <f>Таблица1[[#This Row],[Временное сопротивление, Н/мм²]]/Таблица1[[#This Row],[Предел текучести, Н/мм²]]</f>
        <v>1.1558669001751314</v>
      </c>
      <c r="J867" s="66">
        <f>(Таблица1[[#This Row],[σв/σт]]-SUMIF('Сводный отчет'!$B$7:$B$17,Таблица1[[#This Row],[Профиль / размер]],'Сводный отчет'!$L$7:$L$17))^2</f>
        <v>1.1922831722722872E-4</v>
      </c>
      <c r="K867" s="63">
        <v>23.2</v>
      </c>
      <c r="L867" s="64">
        <f>(Таблица1[[#This Row],[Относительное удлинение, %]]-SUMIF('Сводный отчет'!$B$7:$B$17,Таблица1[[#This Row],[Профиль / размер]],'Сводный отчет'!$O$7:$O$17))^2</f>
        <v>1.3373433977060849</v>
      </c>
      <c r="M867" s="63">
        <v>6.9</v>
      </c>
      <c r="N86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2.3783136555239781</v>
      </c>
      <c r="O867" s="67">
        <v>7.2</v>
      </c>
      <c r="P86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2.5536672875208302</v>
      </c>
      <c r="Q867" s="69">
        <v>6.5000000000000002E-2</v>
      </c>
      <c r="R867" s="70">
        <f>(Таблица1[[#This Row],[fr]]-SUMIF('Сводный отчет'!$B$7:$B$17,Таблица1[[#This Row],[Профиль / размер]],'Сводный отчет'!$X$7:$X$17))^2</f>
        <v>3.1437747671797018E-4</v>
      </c>
    </row>
    <row r="868" spans="1:18" ht="11.25" customHeight="1" x14ac:dyDescent="0.25">
      <c r="A868" s="62" t="s">
        <v>617</v>
      </c>
      <c r="B868" s="62" t="str">
        <f>LEFT(Таблица1[[#This Row],[Номер плавки]],7)</f>
        <v>2002458</v>
      </c>
      <c r="C868" s="62" t="s">
        <v>66</v>
      </c>
      <c r="D868" s="62" t="s">
        <v>72</v>
      </c>
      <c r="E868" s="63">
        <v>511</v>
      </c>
      <c r="F868" s="64">
        <f>(Таблица1[[#This Row],[Предел текучести, Н/мм²]]-SUMIF('Сводный отчет'!$B$7:$B$17,Таблица1[[#This Row],[Профиль / размер]],'Сводный отчет'!$F$7:$F$17))^2</f>
        <v>1583.7811487870943</v>
      </c>
      <c r="G868" s="63">
        <v>605</v>
      </c>
      <c r="H868" s="64">
        <f>(Таблица1[[#This Row],[Временное сопротивление, Н/мм²]]-SUMIF('Сводный отчет'!$B$7:$B$17,Таблица1[[#This Row],[Профиль / размер]],'Сводный отчет'!$I$7:$I$17))^2</f>
        <v>1875.6645515235593</v>
      </c>
      <c r="I868" s="65">
        <f>Таблица1[[#This Row],[Временное сопротивление, Н/мм²]]/Таблица1[[#This Row],[Предел текучести, Н/мм²]]</f>
        <v>1.1839530332681019</v>
      </c>
      <c r="J868" s="66">
        <f>(Таблица1[[#This Row],[σв/σт]]-SUMIF('Сводный отчет'!$B$7:$B$17,Таблица1[[#This Row],[Профиль / размер]],'Сводный отчет'!$L$7:$L$17))^2</f>
        <v>4.6042245995226573E-5</v>
      </c>
      <c r="K868" s="63">
        <v>22.7</v>
      </c>
      <c r="L868" s="64">
        <f>(Таблица1[[#This Row],[Относительное удлинение, %]]-SUMIF('Сводный отчет'!$B$7:$B$17,Таблица1[[#This Row],[Профиль / размер]],'Сводный отчет'!$O$7:$O$17))^2</f>
        <v>14.136784835599029</v>
      </c>
      <c r="M868" s="63">
        <v>13.3</v>
      </c>
      <c r="N86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10.311234567901264</v>
      </c>
      <c r="O868" s="67">
        <v>13.6</v>
      </c>
      <c r="P86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10.295576560101619</v>
      </c>
      <c r="Q868" s="69">
        <v>9.8000000000000004E-2</v>
      </c>
      <c r="R868" s="70">
        <f>(Таблица1[[#This Row],[fr]]-SUMIF('Сводный отчет'!$B$7:$B$17,Таблица1[[#This Row],[Профиль / размер]],'Сводный отчет'!$X$7:$X$17))^2</f>
        <v>2.4782779944330674E-4</v>
      </c>
    </row>
    <row r="869" spans="1:18" ht="11.25" customHeight="1" x14ac:dyDescent="0.25">
      <c r="A869" s="62" t="s">
        <v>617</v>
      </c>
      <c r="B869" s="62" t="str">
        <f>LEFT(Таблица1[[#This Row],[Номер плавки]],7)</f>
        <v>2002458</v>
      </c>
      <c r="C869" s="62" t="s">
        <v>66</v>
      </c>
      <c r="D869" s="62" t="s">
        <v>72</v>
      </c>
      <c r="E869" s="63">
        <v>548</v>
      </c>
      <c r="F869" s="64">
        <f>(Таблица1[[#This Row],[Предел текучести, Н/мм²]]-SUMIF('Сводный отчет'!$B$7:$B$17,Таблица1[[#This Row],[Профиль / размер]],'Сводный отчет'!$F$7:$F$17))^2</f>
        <v>7.8217991936014544</v>
      </c>
      <c r="G869" s="63">
        <v>640</v>
      </c>
      <c r="H869" s="64">
        <f>(Таблица1[[#This Row],[Временное сопротивление, Н/мм²]]-SUMIF('Сводный отчет'!$B$7:$B$17,Таблица1[[#This Row],[Профиль / размер]],'Сводный отчет'!$I$7:$I$17))^2</f>
        <v>69.038535263400519</v>
      </c>
      <c r="I869" s="65">
        <f>Таблица1[[#This Row],[Временное сопротивление, Н/мм²]]/Таблица1[[#This Row],[Предел текучести, Н/мм²]]</f>
        <v>1.167883211678832</v>
      </c>
      <c r="J869" s="66">
        <f>(Таблица1[[#This Row],[σв/σт]]-SUMIF('Сводный отчет'!$B$7:$B$17,Таблица1[[#This Row],[Профиль / размер]],'Сводный отчет'!$L$7:$L$17))^2</f>
        <v>8.619967307898116E-5</v>
      </c>
      <c r="K869" s="63">
        <v>19.100000000000001</v>
      </c>
      <c r="L869" s="64">
        <f>(Таблица1[[#This Row],[Относительное удлинение, %]]-SUMIF('Сводный отчет'!$B$7:$B$17,Таблица1[[#This Row],[Профиль / размер]],'Сводный отчет'!$O$7:$O$17))^2</f>
        <v>2.5565323403912002E-2</v>
      </c>
      <c r="M869" s="63">
        <v>9.6999999999999993</v>
      </c>
      <c r="N86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0.1512345679012321</v>
      </c>
      <c r="O869" s="67">
        <v>10</v>
      </c>
      <c r="P86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0.15313753571140321</v>
      </c>
      <c r="Q869" s="69">
        <v>9.8000000000000004E-2</v>
      </c>
      <c r="R869" s="70">
        <f>(Таблица1[[#This Row],[fr]]-SUMIF('Сводный отчет'!$B$7:$B$17,Таблица1[[#This Row],[Профиль / размер]],'Сводный отчет'!$X$7:$X$17))^2</f>
        <v>2.4782779944330674E-4</v>
      </c>
    </row>
    <row r="870" spans="1:18" ht="11.25" customHeight="1" x14ac:dyDescent="0.25">
      <c r="A870" s="62" t="s">
        <v>618</v>
      </c>
      <c r="B870" s="62" t="str">
        <f>LEFT(Таблица1[[#This Row],[Номер плавки]],7)</f>
        <v>2002455</v>
      </c>
      <c r="C870" s="62" t="s">
        <v>66</v>
      </c>
      <c r="D870" s="62" t="s">
        <v>72</v>
      </c>
      <c r="E870" s="63">
        <v>549</v>
      </c>
      <c r="F870" s="64">
        <f>(Таблица1[[#This Row],[Предел текучести, Н/мм²]]-SUMIF('Сводный отчет'!$B$7:$B$17,Таблица1[[#This Row],[Профиль / размер]],'Сводный отчет'!$F$7:$F$17))^2</f>
        <v>3.2283032586421898</v>
      </c>
      <c r="G870" s="63">
        <v>645</v>
      </c>
      <c r="H870" s="64">
        <f>(Таблица1[[#This Row],[Временное сопротивление, Н/мм²]]-SUMIF('Сводный отчет'!$B$7:$B$17,Таблица1[[#This Row],[Профиль / размер]],'Сводный отчет'!$I$7:$I$17))^2</f>
        <v>10.949104369092117</v>
      </c>
      <c r="I870" s="65">
        <f>Таблица1[[#This Row],[Временное сопротивление, Н/мм²]]/Таблица1[[#This Row],[Предел текучести, Н/мм²]]</f>
        <v>1.174863387978142</v>
      </c>
      <c r="J870" s="66">
        <f>(Таблица1[[#This Row],[σв/σт]]-SUMIF('Сводный отчет'!$B$7:$B$17,Таблица1[[#This Row],[Профиль / размер]],'Сводный отчет'!$L$7:$L$17))^2</f>
        <v>5.3093450387035407E-6</v>
      </c>
      <c r="K870" s="63">
        <v>18</v>
      </c>
      <c r="L870" s="64">
        <f>(Таблица1[[#This Row],[Относительное удлинение, %]]-SUMIF('Сводный отчет'!$B$7:$B$17,Таблица1[[#This Row],[Профиль / размер]],'Сводный отчет'!$O$7:$O$17))^2</f>
        <v>0.88380380578873541</v>
      </c>
      <c r="M870" s="63">
        <v>10.5</v>
      </c>
      <c r="N87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0.16901234567901552</v>
      </c>
      <c r="O870" s="67">
        <v>10.8</v>
      </c>
      <c r="P87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0.16701287446478572</v>
      </c>
      <c r="Q870" s="69">
        <v>7.9000000000000001E-2</v>
      </c>
      <c r="R870" s="70">
        <f>(Таблица1[[#This Row],[fr]]-SUMIF('Сводный отчет'!$B$7:$B$17,Таблица1[[#This Row],[Профиль / размер]],'Сводный отчет'!$X$7:$X$17))^2</f>
        <v>1.0610997275284284E-5</v>
      </c>
    </row>
    <row r="871" spans="1:18" ht="11.25" customHeight="1" x14ac:dyDescent="0.25">
      <c r="A871" s="62" t="s">
        <v>618</v>
      </c>
      <c r="B871" s="62" t="str">
        <f>LEFT(Таблица1[[#This Row],[Номер плавки]],7)</f>
        <v>2002455</v>
      </c>
      <c r="C871" s="62" t="s">
        <v>66</v>
      </c>
      <c r="D871" s="62" t="s">
        <v>72</v>
      </c>
      <c r="E871" s="63">
        <v>550</v>
      </c>
      <c r="F871" s="64">
        <f>(Таблица1[[#This Row],[Предел текучести, Н/мм²]]-SUMIF('Сводный отчет'!$B$7:$B$17,Таблица1[[#This Row],[Профиль / размер]],'Сводный отчет'!$F$7:$F$17))^2</f>
        <v>0.63480732368292514</v>
      </c>
      <c r="G871" s="63">
        <v>644</v>
      </c>
      <c r="H871" s="64">
        <f>(Таблица1[[#This Row],[Временное сопротивление, Н/мм²]]-SUMIF('Сводный отчет'!$B$7:$B$17,Таблица1[[#This Row],[Профиль / размер]],'Сводный отчет'!$I$7:$I$17))^2</f>
        <v>18.566990547953797</v>
      </c>
      <c r="I871" s="65">
        <f>Таблица1[[#This Row],[Временное сопротивление, Н/мм²]]/Таблица1[[#This Row],[Предел текучести, Н/мм²]]</f>
        <v>1.1709090909090909</v>
      </c>
      <c r="J871" s="66">
        <f>(Таблица1[[#This Row],[σв/σт]]-SUMIF('Сводный отчет'!$B$7:$B$17,Таблица1[[#This Row],[Профиль / размер]],'Сводный отчет'!$L$7:$L$17))^2</f>
        <v>3.9168805659126979E-5</v>
      </c>
      <c r="K871" s="63">
        <v>16.7</v>
      </c>
      <c r="L871" s="64">
        <f>(Таблица1[[#This Row],[Относительное удлинение, %]]-SUMIF('Сводный отчет'!$B$7:$B$17,Таблица1[[#This Row],[Профиль / размер]],'Сводный отчет'!$O$7:$O$17))^2</f>
        <v>5.0180856486071663</v>
      </c>
      <c r="M871" s="63">
        <v>10</v>
      </c>
      <c r="N87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7.9012345679005461E-3</v>
      </c>
      <c r="O871" s="67">
        <v>10.3</v>
      </c>
      <c r="P87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8.3407877439213105E-3</v>
      </c>
      <c r="Q871" s="69">
        <v>0.1</v>
      </c>
      <c r="R871" s="70">
        <f>(Таблица1[[#This Row],[fr]]-SUMIF('Сводный отчет'!$B$7:$B$17,Таблица1[[#This Row],[Профиль / размер]],'Сводный отчет'!$X$7:$X$17))^2</f>
        <v>3.1479798914520391E-4</v>
      </c>
    </row>
    <row r="872" spans="1:18" ht="11.25" customHeight="1" x14ac:dyDescent="0.25">
      <c r="A872" s="62" t="s">
        <v>619</v>
      </c>
      <c r="B872" s="62" t="str">
        <f>LEFT(Таблица1[[#This Row],[Номер плавки]],7)</f>
        <v>2062665</v>
      </c>
      <c r="C872" s="62" t="s">
        <v>8</v>
      </c>
      <c r="D872" s="62" t="s">
        <v>154</v>
      </c>
      <c r="E872" s="63">
        <v>575</v>
      </c>
      <c r="F872" s="64">
        <f>(Таблица1[[#This Row],[Предел текучести, Н/мм²]]-SUMIF('Сводный отчет'!$B$7:$B$17,Таблица1[[#This Row],[Профиль / размер]],'Сводный отчет'!$F$7:$F$17))^2</f>
        <v>531.27967846289448</v>
      </c>
      <c r="G872" s="63">
        <v>666</v>
      </c>
      <c r="H872" s="64">
        <f>(Таблица1[[#This Row],[Временное сопротивление, Н/мм²]]-SUMIF('Сводный отчет'!$B$7:$B$17,Таблица1[[#This Row],[Профиль / размер]],'Сводный отчет'!$I$7:$I$17))^2</f>
        <v>486.61739045191592</v>
      </c>
      <c r="I872" s="65">
        <f>Таблица1[[#This Row],[Временное сопротивление, Н/мм²]]/Таблица1[[#This Row],[Предел текучести, Н/мм²]]</f>
        <v>1.1582608695652175</v>
      </c>
      <c r="J872" s="66">
        <f>(Таблица1[[#This Row],[σв/σт]]-SUMIF('Сводный отчет'!$B$7:$B$17,Таблица1[[#This Row],[Профиль / размер]],'Сводный отчет'!$L$7:$L$17))^2</f>
        <v>7.2679079588212729E-5</v>
      </c>
      <c r="K872" s="63">
        <v>21.8</v>
      </c>
      <c r="L872" s="64">
        <f>(Таблица1[[#This Row],[Относительное удлинение, %]]-SUMIF('Сводный отчет'!$B$7:$B$17,Таблица1[[#This Row],[Профиль / размер]],'Сводный отчет'!$O$7:$O$17))^2</f>
        <v>5.9323595725913225E-2</v>
      </c>
      <c r="M872" s="63">
        <v>8.3000000000000007</v>
      </c>
      <c r="N87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2.0214645622978932E-2</v>
      </c>
      <c r="O872" s="67">
        <v>8.6</v>
      </c>
      <c r="P87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3.9211841976276904E-2</v>
      </c>
      <c r="Q872" s="69">
        <v>9.4E-2</v>
      </c>
      <c r="R872" s="70">
        <f>(Таблица1[[#This Row],[fr]]-SUMIF('Сводный отчет'!$B$7:$B$17,Таблица1[[#This Row],[Профиль / размер]],'Сводный отчет'!$X$7:$X$17))^2</f>
        <v>1.2699727869816595E-4</v>
      </c>
    </row>
    <row r="873" spans="1:18" ht="11.25" customHeight="1" x14ac:dyDescent="0.25">
      <c r="A873" s="62" t="s">
        <v>620</v>
      </c>
      <c r="B873" s="62" t="str">
        <f>LEFT(Таблица1[[#This Row],[Номер плавки]],7)</f>
        <v>2062665</v>
      </c>
      <c r="C873" s="62" t="s">
        <v>8</v>
      </c>
      <c r="D873" s="62" t="s">
        <v>154</v>
      </c>
      <c r="E873" s="63">
        <v>564</v>
      </c>
      <c r="F873" s="64">
        <f>(Таблица1[[#This Row],[Предел текучести, Н/мм²]]-SUMIF('Сводный отчет'!$B$7:$B$17,Таблица1[[#This Row],[Профиль / размер]],'Сводный отчет'!$F$7:$F$17))^2</f>
        <v>145.19056955200401</v>
      </c>
      <c r="G873" s="63">
        <v>658</v>
      </c>
      <c r="H873" s="64">
        <f>(Таблица1[[#This Row],[Временное сопротивление, Н/мм²]]-SUMIF('Сводный отчет'!$B$7:$B$17,Таблица1[[#This Row],[Профиль / размер]],'Сводный отчет'!$I$7:$I$17))^2</f>
        <v>197.66689540241117</v>
      </c>
      <c r="I873" s="65">
        <f>Таблица1[[#This Row],[Временное сопротивление, Н/мм²]]/Таблица1[[#This Row],[Предел текучести, Н/мм²]]</f>
        <v>1.1666666666666667</v>
      </c>
      <c r="J873" s="66">
        <f>(Таблица1[[#This Row],[σв/σт]]-SUMIF('Сводный отчет'!$B$7:$B$17,Таблица1[[#This Row],[Профиль / размер]],'Сводный отчет'!$L$7:$L$17))^2</f>
        <v>1.4257676125809746E-8</v>
      </c>
      <c r="K873" s="63">
        <v>19.7</v>
      </c>
      <c r="L873" s="64">
        <f>(Таблица1[[#This Row],[Относительное удлинение, %]]-SUMIF('Сводный отчет'!$B$7:$B$17,Таблица1[[#This Row],[Профиль / размер]],'Сводный отчет'!$O$7:$O$17))^2</f>
        <v>5.492293892755657</v>
      </c>
      <c r="M873" s="63">
        <v>8.6</v>
      </c>
      <c r="N87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2.4907714929907614E-2</v>
      </c>
      <c r="O873" s="67">
        <v>8.9</v>
      </c>
      <c r="P87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1.0399960788158132E-2</v>
      </c>
      <c r="Q873" s="69">
        <v>8.5999999999999993E-2</v>
      </c>
      <c r="R873" s="70">
        <f>(Таблица1[[#This Row],[fr]]-SUMIF('Сводный отчет'!$B$7:$B$17,Таблица1[[#This Row],[Профиль / размер]],'Сводный отчет'!$X$7:$X$17))^2</f>
        <v>1.068836780707743E-5</v>
      </c>
    </row>
    <row r="874" spans="1:18" ht="11.25" customHeight="1" x14ac:dyDescent="0.25">
      <c r="A874" s="62" t="s">
        <v>621</v>
      </c>
      <c r="B874" s="62" t="str">
        <f>LEFT(Таблица1[[#This Row],[Номер плавки]],7)</f>
        <v>2002631</v>
      </c>
      <c r="C874" s="62" t="s">
        <v>8</v>
      </c>
      <c r="D874" s="62" t="s">
        <v>154</v>
      </c>
      <c r="E874" s="63">
        <v>568</v>
      </c>
      <c r="F874" s="64">
        <f>(Таблица1[[#This Row],[Предел текучести, Н/мм²]]-SUMIF('Сводный отчет'!$B$7:$B$17,Таблица1[[#This Row],[Профиль / размер]],'Сводный отчет'!$F$7:$F$17))^2</f>
        <v>257.58660915596414</v>
      </c>
      <c r="G874" s="63">
        <v>657</v>
      </c>
      <c r="H874" s="64">
        <f>(Таблица1[[#This Row],[Временное сопротивление, Н/мм²]]-SUMIF('Сводный отчет'!$B$7:$B$17,Таблица1[[#This Row],[Профиль / размер]],'Сводный отчет'!$I$7:$I$17))^2</f>
        <v>170.54808352122308</v>
      </c>
      <c r="I874" s="65">
        <f>Таблица1[[#This Row],[Временное сопротивление, Н/мм²]]/Таблица1[[#This Row],[Предел текучести, Н/мм²]]</f>
        <v>1.1566901408450705</v>
      </c>
      <c r="J874" s="66">
        <f>(Таблица1[[#This Row],[σв/σт]]-SUMIF('Сводный отчет'!$B$7:$B$17,Таблица1[[#This Row],[Профиль / размер]],'Сводный отчет'!$L$7:$L$17))^2</f>
        <v>1.0192782947830218E-4</v>
      </c>
      <c r="K874" s="63">
        <v>22.5</v>
      </c>
      <c r="L874" s="64">
        <f>(Таблица1[[#This Row],[Относительное удлинение, %]]-SUMIF('Сводный отчет'!$B$7:$B$17,Таблица1[[#This Row],[Профиль / размер]],'Сводный отчет'!$O$7:$O$17))^2</f>
        <v>0.2083334967160001</v>
      </c>
      <c r="M874" s="63">
        <v>8.3000000000000007</v>
      </c>
      <c r="N87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2.0214645622978932E-2</v>
      </c>
      <c r="O874" s="67">
        <v>8.6</v>
      </c>
      <c r="P87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3.9211841976276904E-2</v>
      </c>
      <c r="Q874" s="69">
        <v>8.1000000000000003E-2</v>
      </c>
      <c r="R874" s="70">
        <f>(Таблица1[[#This Row],[fr]]-SUMIF('Сводный отчет'!$B$7:$B$17,Таблица1[[#This Row],[Профиль / размер]],'Сводный отчет'!$X$7:$X$17))^2</f>
        <v>2.9952985001471745E-6</v>
      </c>
    </row>
    <row r="875" spans="1:18" ht="11.25" customHeight="1" x14ac:dyDescent="0.25">
      <c r="A875" s="62" t="s">
        <v>622</v>
      </c>
      <c r="B875" s="62" t="str">
        <f>LEFT(Таблица1[[#This Row],[Номер плавки]],7)</f>
        <v>2002631</v>
      </c>
      <c r="C875" s="62" t="s">
        <v>8</v>
      </c>
      <c r="D875" s="62" t="s">
        <v>154</v>
      </c>
      <c r="E875" s="63">
        <v>560</v>
      </c>
      <c r="F875" s="64">
        <f>(Таблица1[[#This Row],[Предел текучести, Н/мм²]]-SUMIF('Сводный отчет'!$B$7:$B$17,Таблица1[[#This Row],[Профиль / размер]],'Сводный отчет'!$F$7:$F$17))^2</f>
        <v>64.794529948043845</v>
      </c>
      <c r="G875" s="63">
        <v>648</v>
      </c>
      <c r="H875" s="64">
        <f>(Таблица1[[#This Row],[Временное сопротивление, Н/мм²]]-SUMIF('Сводный отчет'!$B$7:$B$17,Таблица1[[#This Row],[Профиль / размер]],'Сводный отчет'!$I$7:$I$17))^2</f>
        <v>16.478776590530238</v>
      </c>
      <c r="I875" s="65">
        <f>Таблица1[[#This Row],[Временное сопротивление, Н/мм²]]/Таблица1[[#This Row],[Предел текучести, Н/мм²]]</f>
        <v>1.1571428571428573</v>
      </c>
      <c r="J875" s="66">
        <f>(Таблица1[[#This Row],[σв/σт]]-SUMIF('Сводный отчет'!$B$7:$B$17,Таблица1[[#This Row],[Профиль / размер]],'Сводный отчет'!$L$7:$L$17))^2</f>
        <v>9.2991596213119068E-5</v>
      </c>
      <c r="K875" s="63">
        <v>22.3</v>
      </c>
      <c r="L875" s="64">
        <f>(Таблица1[[#This Row],[Относительное удлинение, %]]-SUMIF('Сводный отчет'!$B$7:$B$17,Таблица1[[#This Row],[Профиль / размер]],'Сводный отчет'!$O$7:$O$17))^2</f>
        <v>6.5759239290261451E-2</v>
      </c>
      <c r="M875" s="63">
        <v>9.1999999999999993</v>
      </c>
      <c r="N87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0.57429385354376383</v>
      </c>
      <c r="O875" s="67">
        <v>9.5</v>
      </c>
      <c r="P87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0.49277619841192066</v>
      </c>
      <c r="Q875" s="69">
        <v>7.0999999999999994E-2</v>
      </c>
      <c r="R875" s="70">
        <f>(Таблица1[[#This Row],[fr]]-SUMIF('Сводный отчет'!$B$7:$B$17,Таблица1[[#This Row],[Профиль / размер]],'Сводный отчет'!$X$7:$X$17))^2</f>
        <v>1.3760915988628674E-4</v>
      </c>
    </row>
    <row r="876" spans="1:18" ht="11.25" customHeight="1" x14ac:dyDescent="0.25">
      <c r="A876" s="62" t="s">
        <v>623</v>
      </c>
      <c r="B876" s="62" t="str">
        <f>LEFT(Таблица1[[#This Row],[Номер плавки]],7)</f>
        <v>2002459</v>
      </c>
      <c r="C876" s="62" t="s">
        <v>66</v>
      </c>
      <c r="D876" s="62" t="s">
        <v>72</v>
      </c>
      <c r="E876" s="63">
        <v>548</v>
      </c>
      <c r="F876" s="64">
        <f>(Таблица1[[#This Row],[Предел текучести, Н/мм²]]-SUMIF('Сводный отчет'!$B$7:$B$17,Таблица1[[#This Row],[Профиль / размер]],'Сводный отчет'!$F$7:$F$17))^2</f>
        <v>7.8217991936014544</v>
      </c>
      <c r="G876" s="63">
        <v>644</v>
      </c>
      <c r="H876" s="64">
        <f>(Таблица1[[#This Row],[Временное сопротивление, Н/мм²]]-SUMIF('Сводный отчет'!$B$7:$B$17,Таблица1[[#This Row],[Профиль / размер]],'Сводный отчет'!$I$7:$I$17))^2</f>
        <v>18.566990547953797</v>
      </c>
      <c r="I876" s="65">
        <f>Таблица1[[#This Row],[Временное сопротивление, Н/мм²]]/Таблица1[[#This Row],[Предел текучести, Н/мм²]]</f>
        <v>1.1751824817518248</v>
      </c>
      <c r="J876" s="66">
        <f>(Таблица1[[#This Row],[σв/σт]]-SUMIF('Сводный отчет'!$B$7:$B$17,Таблица1[[#This Row],[Профиль / размер]],'Сводный отчет'!$L$7:$L$17))^2</f>
        <v>3.9406531038686425E-6</v>
      </c>
      <c r="K876" s="63">
        <v>19.8</v>
      </c>
      <c r="L876" s="64">
        <f>(Таблица1[[#This Row],[Относительное удлинение, %]]-SUMIF('Сводный отчет'!$B$7:$B$17,Таблица1[[#This Row],[Профиль / размер]],'Сводный отчет'!$O$7:$O$17))^2</f>
        <v>0.73941356188629759</v>
      </c>
      <c r="M876" s="63">
        <v>9.9</v>
      </c>
      <c r="N87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3.5679012345677413E-2</v>
      </c>
      <c r="O876" s="67">
        <v>10.199999999999999</v>
      </c>
      <c r="P87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3.6606370399748969E-2</v>
      </c>
      <c r="Q876" s="69">
        <v>8.1000000000000003E-2</v>
      </c>
      <c r="R876" s="70">
        <f>(Таблица1[[#This Row],[fr]]-SUMIF('Сводный отчет'!$B$7:$B$17,Таблица1[[#This Row],[Профиль / размер]],'Сводный отчет'!$X$7:$X$17))^2</f>
        <v>1.5811869771813733E-6</v>
      </c>
    </row>
    <row r="877" spans="1:18" ht="11.25" customHeight="1" x14ac:dyDescent="0.25">
      <c r="A877" s="62" t="s">
        <v>623</v>
      </c>
      <c r="B877" s="62" t="str">
        <f>LEFT(Таблица1[[#This Row],[Номер плавки]],7)</f>
        <v>2002459</v>
      </c>
      <c r="C877" s="62" t="s">
        <v>66</v>
      </c>
      <c r="D877" s="62" t="s">
        <v>72</v>
      </c>
      <c r="E877" s="63">
        <v>547</v>
      </c>
      <c r="F877" s="64">
        <f>(Таблица1[[#This Row],[Предел текучести, Н/мм²]]-SUMIF('Сводный отчет'!$B$7:$B$17,Таблица1[[#This Row],[Профиль / размер]],'Сводный отчет'!$F$7:$F$17))^2</f>
        <v>14.415295128560718</v>
      </c>
      <c r="G877" s="63">
        <v>645</v>
      </c>
      <c r="H877" s="64">
        <f>(Таблица1[[#This Row],[Временное сопротивление, Н/мм²]]-SUMIF('Сводный отчет'!$B$7:$B$17,Таблица1[[#This Row],[Профиль / размер]],'Сводный отчет'!$I$7:$I$17))^2</f>
        <v>10.949104369092117</v>
      </c>
      <c r="I877" s="65">
        <f>Таблица1[[#This Row],[Временное сопротивление, Н/мм²]]/Таблица1[[#This Row],[Предел текучести, Н/мм²]]</f>
        <v>1.1791590493601463</v>
      </c>
      <c r="J877" s="66">
        <f>(Таблица1[[#This Row],[σв/σт]]-SUMIF('Сводный отчет'!$B$7:$B$17,Таблица1[[#This Row],[Профиль / размер]],'Сводный отчет'!$L$7:$L$17))^2</f>
        <v>3.9659120415078746E-6</v>
      </c>
      <c r="K877" s="63">
        <v>20.2</v>
      </c>
      <c r="L877" s="64">
        <f>(Таблица1[[#This Row],[Относительное удлинение, %]]-SUMIF('Сводный отчет'!$B$7:$B$17,Таблица1[[#This Row],[Профиль / размер]],'Сводный отчет'!$O$7:$O$17))^2</f>
        <v>1.5873268410190859</v>
      </c>
      <c r="M877" s="63">
        <v>11.3</v>
      </c>
      <c r="N87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1.4667901234568013</v>
      </c>
      <c r="O877" s="67">
        <v>11.6</v>
      </c>
      <c r="P87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1.4608882132181662</v>
      </c>
      <c r="Q877" s="69">
        <v>6.6000000000000003E-2</v>
      </c>
      <c r="R877" s="70">
        <f>(Таблица1[[#This Row],[fr]]-SUMIF('Сводный отчет'!$B$7:$B$17,Таблица1[[#This Row],[Профиль / размер]],'Сводный отчет'!$X$7:$X$17))^2</f>
        <v>2.643047642129531E-4</v>
      </c>
    </row>
    <row r="878" spans="1:18" ht="11.25" customHeight="1" x14ac:dyDescent="0.25">
      <c r="A878" s="62" t="s">
        <v>624</v>
      </c>
      <c r="B878" s="62" t="str">
        <f>LEFT(Таблица1[[#This Row],[Номер плавки]],7)</f>
        <v>2002454</v>
      </c>
      <c r="C878" s="62" t="s">
        <v>66</v>
      </c>
      <c r="D878" s="62" t="s">
        <v>72</v>
      </c>
      <c r="E878" s="63">
        <v>537</v>
      </c>
      <c r="F878" s="64">
        <f>(Таблица1[[#This Row],[Предел текучести, Н/мм²]]-SUMIF('Сводный отчет'!$B$7:$B$17,Таблица1[[#This Row],[Профиль / размер]],'Сводный отчет'!$F$7:$F$17))^2</f>
        <v>190.35025447815337</v>
      </c>
      <c r="G878" s="63">
        <v>628</v>
      </c>
      <c r="H878" s="64">
        <f>(Таблица1[[#This Row],[Временное сопротивление, Н/мм²]]-SUMIF('Сводный отчет'!$B$7:$B$17,Таблица1[[#This Row],[Профиль / размер]],'Сводный отчет'!$I$7:$I$17))^2</f>
        <v>412.45316940974072</v>
      </c>
      <c r="I878" s="65">
        <f>Таблица1[[#This Row],[Временное сопротивление, Н/мм²]]/Таблица1[[#This Row],[Предел текучести, Н/мм²]]</f>
        <v>1.1694599627560522</v>
      </c>
      <c r="J878" s="66">
        <f>(Таблица1[[#This Row],[σв/σт]]-SUMIF('Сводный отчет'!$B$7:$B$17,Таблица1[[#This Row],[Профиль / размер]],'Сводный отчет'!$L$7:$L$17))^2</f>
        <v>5.9407511313097008E-5</v>
      </c>
      <c r="K878" s="63">
        <v>19.399999999999999</v>
      </c>
      <c r="L878" s="64">
        <f>(Таблица1[[#This Row],[Относительное удлинение, %]]-SUMIF('Сводный отчет'!$B$7:$B$17,Таблица1[[#This Row],[Профиль / размер]],'Сводный отчет'!$O$7:$O$17))^2</f>
        <v>0.21150028275350374</v>
      </c>
      <c r="M878" s="63">
        <v>10.8</v>
      </c>
      <c r="N87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0.50567901234568557</v>
      </c>
      <c r="O878" s="67">
        <v>11.1</v>
      </c>
      <c r="P87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0.50221612649730285</v>
      </c>
      <c r="Q878" s="69">
        <v>9.5000000000000001E-2</v>
      </c>
      <c r="R878" s="70">
        <f>(Таблица1[[#This Row],[fr]]-SUMIF('Сводный отчет'!$B$7:$B$17,Таблица1[[#This Row],[Профиль / размер]],'Сводный отчет'!$X$7:$X$17))^2</f>
        <v>1.6237251489046103E-4</v>
      </c>
    </row>
    <row r="879" spans="1:18" ht="11.25" customHeight="1" x14ac:dyDescent="0.25">
      <c r="A879" s="62" t="s">
        <v>625</v>
      </c>
      <c r="B879" s="62" t="str">
        <f>LEFT(Таблица1[[#This Row],[Номер плавки]],7)</f>
        <v>2062668</v>
      </c>
      <c r="C879" s="62" t="s">
        <v>8</v>
      </c>
      <c r="D879" s="62" t="s">
        <v>154</v>
      </c>
      <c r="E879" s="63">
        <v>553</v>
      </c>
      <c r="F879" s="64">
        <f>(Таблица1[[#This Row],[Предел текучести, Н/мм²]]-SUMIF('Сводный отчет'!$B$7:$B$17,Таблица1[[#This Row],[Профиль / размер]],'Сводный отчет'!$F$7:$F$17))^2</f>
        <v>1.1014606411135548</v>
      </c>
      <c r="G879" s="63">
        <v>651</v>
      </c>
      <c r="H879" s="64">
        <f>(Таблица1[[#This Row],[Временное сопротивление, Н/мм²]]-SUMIF('Сводный отчет'!$B$7:$B$17,Таблица1[[#This Row],[Профиль / размер]],'Сводный отчет'!$I$7:$I$17))^2</f>
        <v>49.83521223409452</v>
      </c>
      <c r="I879" s="65">
        <f>Таблица1[[#This Row],[Временное сопротивление, Н/мм²]]/Таблица1[[#This Row],[Предел текучести, Н/мм²]]</f>
        <v>1.1772151898734178</v>
      </c>
      <c r="J879" s="66">
        <f>(Таблица1[[#This Row],[σв/σт]]-SUMIF('Сводный отчет'!$B$7:$B$17,Таблица1[[#This Row],[Профиль / размер]],'Сводный отчет'!$L$7:$L$17))^2</f>
        <v>1.0876649590583238E-4</v>
      </c>
      <c r="K879" s="63">
        <v>24.5</v>
      </c>
      <c r="L879" s="64">
        <f>(Таблица1[[#This Row],[Относительное удлинение, %]]-SUMIF('Сводный отчет'!$B$7:$B$17,Таблица1[[#This Row],[Профиль / размер]],'Сводный отчет'!$O$7:$O$17))^2</f>
        <v>6.0340760709733905</v>
      </c>
      <c r="M879" s="63">
        <v>9.9</v>
      </c>
      <c r="N87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2.1252443485932662</v>
      </c>
      <c r="O879" s="67">
        <v>10.199999999999999</v>
      </c>
      <c r="P87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1.9655484756396417</v>
      </c>
      <c r="Q879" s="69">
        <v>8.3000000000000004E-2</v>
      </c>
      <c r="R879" s="70">
        <f>(Таблица1[[#This Row],[fr]]-SUMIF('Сводный отчет'!$B$7:$B$17,Таблица1[[#This Row],[Профиль / размер]],'Сводный отчет'!$X$7:$X$17))^2</f>
        <v>7.2526222919302336E-8</v>
      </c>
    </row>
    <row r="880" spans="1:18" ht="11.25" customHeight="1" x14ac:dyDescent="0.25">
      <c r="A880" s="62" t="s">
        <v>624</v>
      </c>
      <c r="B880" s="62" t="str">
        <f>LEFT(Таблица1[[#This Row],[Номер плавки]],7)</f>
        <v>2002454</v>
      </c>
      <c r="C880" s="62" t="s">
        <v>66</v>
      </c>
      <c r="D880" s="62" t="s">
        <v>72</v>
      </c>
      <c r="E880" s="63">
        <v>546</v>
      </c>
      <c r="F880" s="64">
        <f>(Таблица1[[#This Row],[Предел текучести, Н/мм²]]-SUMIF('Сводный отчет'!$B$7:$B$17,Таблица1[[#This Row],[Профиль / размер]],'Сводный отчет'!$F$7:$F$17))^2</f>
        <v>23.008791063519983</v>
      </c>
      <c r="G880" s="63">
        <v>631</v>
      </c>
      <c r="H880" s="64">
        <f>(Таблица1[[#This Row],[Временное сопротивление, Н/мм²]]-SUMIF('Сводный отчет'!$B$7:$B$17,Таблица1[[#This Row],[Профиль / размер]],'Сводный отчет'!$I$7:$I$17))^2</f>
        <v>299.59951087315568</v>
      </c>
      <c r="I880" s="65">
        <f>Таблица1[[#This Row],[Временное сопротивление, Н/мм²]]/Таблица1[[#This Row],[Предел текучести, Н/мм²]]</f>
        <v>1.1556776556776556</v>
      </c>
      <c r="J880" s="66">
        <f>(Таблица1[[#This Row],[σв/σт]]-SUMIF('Сводный отчет'!$B$7:$B$17,Таблица1[[#This Row],[Профиль / размер]],'Сводный отчет'!$L$7:$L$17))^2</f>
        <v>4.6181725928287235E-4</v>
      </c>
      <c r="K880" s="63">
        <v>20.2</v>
      </c>
      <c r="L880" s="64">
        <f>(Таблица1[[#This Row],[Относительное удлинение, %]]-SUMIF('Сводный отчет'!$B$7:$B$17,Таблица1[[#This Row],[Профиль / размер]],'Сводный отчет'!$O$7:$O$17))^2</f>
        <v>1.5873268410190859</v>
      </c>
      <c r="M880" s="63">
        <v>9.9</v>
      </c>
      <c r="N88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3.5679012345677413E-2</v>
      </c>
      <c r="O880" s="67">
        <v>10.199999999999999</v>
      </c>
      <c r="P88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3.6606370399748969E-2</v>
      </c>
      <c r="Q880" s="69">
        <v>8.5999999999999993E-2</v>
      </c>
      <c r="R880" s="70">
        <f>(Таблица1[[#This Row],[fr]]-SUMIF('Сводный отчет'!$B$7:$B$17,Таблица1[[#This Row],[Профиль / размер]],'Сводный отчет'!$X$7:$X$17))^2</f>
        <v>1.4006661231924054E-5</v>
      </c>
    </row>
    <row r="881" spans="1:18" ht="11.25" customHeight="1" x14ac:dyDescent="0.25">
      <c r="A881" s="62" t="s">
        <v>626</v>
      </c>
      <c r="B881" s="62" t="str">
        <f>LEFT(Таблица1[[#This Row],[Номер плавки]],7)</f>
        <v>2062668</v>
      </c>
      <c r="C881" s="62" t="s">
        <v>8</v>
      </c>
      <c r="D881" s="62" t="s">
        <v>154</v>
      </c>
      <c r="E881" s="63">
        <v>564</v>
      </c>
      <c r="F881" s="64">
        <f>(Таблица1[[#This Row],[Предел текучести, Н/мм²]]-SUMIF('Сводный отчет'!$B$7:$B$17,Таблица1[[#This Row],[Профиль / размер]],'Сводный отчет'!$F$7:$F$17))^2</f>
        <v>145.19056955200401</v>
      </c>
      <c r="G881" s="63">
        <v>665</v>
      </c>
      <c r="H881" s="64">
        <f>(Таблица1[[#This Row],[Временное сопротивление, Н/мм²]]-SUMIF('Сводный отчет'!$B$7:$B$17,Таблица1[[#This Row],[Профиль / размер]],'Сводный отчет'!$I$7:$I$17))^2</f>
        <v>443.49857857072783</v>
      </c>
      <c r="I881" s="65">
        <f>Таблица1[[#This Row],[Временное сопротивление, Н/мм²]]/Таблица1[[#This Row],[Предел текучести, Н/мм²]]</f>
        <v>1.1790780141843971</v>
      </c>
      <c r="J881" s="66">
        <f>(Таблица1[[#This Row],[σв/σт]]-SUMIF('Сводный отчет'!$B$7:$B$17,Таблица1[[#This Row],[Профиль / размер]],'Сводный отчет'!$L$7:$L$17))^2</f>
        <v>1.5109183828975554E-4</v>
      </c>
      <c r="K881" s="63">
        <v>23.5</v>
      </c>
      <c r="L881" s="64">
        <f>(Таблица1[[#This Row],[Относительное удлинение, %]]-SUMIF('Сводный отчет'!$B$7:$B$17,Таблица1[[#This Row],[Профиль / размер]],'Сводный отчет'!$O$7:$O$17))^2</f>
        <v>2.121204783844695</v>
      </c>
      <c r="M881" s="63">
        <v>8.6</v>
      </c>
      <c r="N88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2.4907714929907614E-2</v>
      </c>
      <c r="O881" s="67">
        <v>8.9</v>
      </c>
      <c r="P88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1.0399960788158132E-2</v>
      </c>
      <c r="Q881" s="69">
        <v>9.9000000000000005E-2</v>
      </c>
      <c r="R881" s="70">
        <f>(Таблица1[[#This Row],[fr]]-SUMIF('Сводный отчет'!$B$7:$B$17,Таблица1[[#This Row],[Профиль / размер]],'Сводный отчет'!$X$7:$X$17))^2</f>
        <v>2.6469034800509641E-4</v>
      </c>
    </row>
    <row r="882" spans="1:18" ht="11.25" customHeight="1" x14ac:dyDescent="0.25">
      <c r="A882" s="62" t="s">
        <v>627</v>
      </c>
      <c r="B882" s="62" t="str">
        <f>LEFT(Таблица1[[#This Row],[Номер плавки]],7)</f>
        <v>2002453</v>
      </c>
      <c r="C882" s="62" t="s">
        <v>66</v>
      </c>
      <c r="D882" s="62" t="s">
        <v>72</v>
      </c>
      <c r="E882" s="63">
        <v>551</v>
      </c>
      <c r="F882" s="64">
        <f>(Таблица1[[#This Row],[Предел текучести, Н/мм²]]-SUMIF('Сводный отчет'!$B$7:$B$17,Таблица1[[#This Row],[Профиль / размер]],'Сводный отчет'!$F$7:$F$17))^2</f>
        <v>4.1311388723660615E-2</v>
      </c>
      <c r="G882" s="63">
        <v>641</v>
      </c>
      <c r="H882" s="64">
        <f>(Таблица1[[#This Row],[Временное сопротивление, Н/мм²]]-SUMIF('Сводный отчет'!$B$7:$B$17,Таблица1[[#This Row],[Профиль / размер]],'Сводный отчет'!$I$7:$I$17))^2</f>
        <v>53.420649084538844</v>
      </c>
      <c r="I882" s="65">
        <f>Таблица1[[#This Row],[Временное сопротивление, Н/мм²]]/Таблица1[[#This Row],[Предел текучести, Н/мм²]]</f>
        <v>1.1633393829401089</v>
      </c>
      <c r="J882" s="66">
        <f>(Таблица1[[#This Row],[σв/σт]]-SUMIF('Сводный отчет'!$B$7:$B$17,Таблица1[[#This Row],[Профиль / размер]],'Сводный отчет'!$L$7:$L$17))^2</f>
        <v>1.9121929897574397E-4</v>
      </c>
      <c r="K882" s="63">
        <v>20.5</v>
      </c>
      <c r="L882" s="64">
        <f>(Таблица1[[#This Row],[Относительное удлинение, %]]-SUMIF('Сводный отчет'!$B$7:$B$17,Таблица1[[#This Row],[Профиль / размер]],'Сводный отчет'!$O$7:$O$17))^2</f>
        <v>2.433261800368681</v>
      </c>
      <c r="M882" s="63">
        <v>10.3</v>
      </c>
      <c r="N88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4.4567901234569836E-2</v>
      </c>
      <c r="O882" s="67">
        <v>10.6</v>
      </c>
      <c r="P88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4.3544039776439517E-2</v>
      </c>
      <c r="Q882" s="69">
        <v>6.7000000000000004E-2</v>
      </c>
      <c r="R882" s="70">
        <f>(Таблица1[[#This Row],[fr]]-SUMIF('Сводный отчет'!$B$7:$B$17,Таблица1[[#This Row],[Профиль / размер]],'Сводный отчет'!$X$7:$X$17))^2</f>
        <v>2.3278985906390162E-4</v>
      </c>
    </row>
    <row r="883" spans="1:18" ht="11.25" customHeight="1" x14ac:dyDescent="0.25">
      <c r="A883" s="62" t="s">
        <v>628</v>
      </c>
      <c r="B883" s="62" t="str">
        <f>LEFT(Таблица1[[#This Row],[Номер плавки]],7)</f>
        <v>2062668</v>
      </c>
      <c r="C883" s="62" t="s">
        <v>8</v>
      </c>
      <c r="D883" s="62" t="s">
        <v>154</v>
      </c>
      <c r="E883" s="63">
        <v>550</v>
      </c>
      <c r="F883" s="64">
        <f>(Таблица1[[#This Row],[Предел текучести, Н/мм²]]-SUMIF('Сводный отчет'!$B$7:$B$17,Таблица1[[#This Row],[Профиль / размер]],'Сводный отчет'!$F$7:$F$17))^2</f>
        <v>3.8044309381434336</v>
      </c>
      <c r="G883" s="63">
        <v>648</v>
      </c>
      <c r="H883" s="64">
        <f>(Таблица1[[#This Row],[Временное сопротивление, Н/мм²]]-SUMIF('Сводный отчет'!$B$7:$B$17,Таблица1[[#This Row],[Профиль / размер]],'Сводный отчет'!$I$7:$I$17))^2</f>
        <v>16.478776590530238</v>
      </c>
      <c r="I883" s="65">
        <f>Таблица1[[#This Row],[Временное сопротивление, Н/мм²]]/Таблица1[[#This Row],[Предел текучести, Н/мм²]]</f>
        <v>1.1781818181818182</v>
      </c>
      <c r="J883" s="66">
        <f>(Таблица1[[#This Row],[σв/σт]]-SUMIF('Сводный отчет'!$B$7:$B$17,Таблица1[[#This Row],[Профиль / размер]],'Сводный отчет'!$L$7:$L$17))^2</f>
        <v>1.298630269845837E-4</v>
      </c>
      <c r="K883" s="63">
        <v>23.5</v>
      </c>
      <c r="L883" s="64">
        <f>(Таблица1[[#This Row],[Относительное удлинение, %]]-SUMIF('Сводный отчет'!$B$7:$B$17,Таблица1[[#This Row],[Профиль / размер]],'Сводный отчет'!$O$7:$O$17))^2</f>
        <v>2.121204783844695</v>
      </c>
      <c r="M883" s="63">
        <v>8.4</v>
      </c>
      <c r="N88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1.7790020586219691E-3</v>
      </c>
      <c r="O883" s="67">
        <v>8.6999999999999993</v>
      </c>
      <c r="P88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9.607881580237336E-3</v>
      </c>
      <c r="Q883" s="69">
        <v>7.3999999999999996E-2</v>
      </c>
      <c r="R883" s="70">
        <f>(Таблица1[[#This Row],[fr]]-SUMIF('Сводный отчет'!$B$7:$B$17,Таблица1[[#This Row],[Профиль / размер]],'Сводный отчет'!$X$7:$X$17))^2</f>
        <v>7.6225001470444842E-5</v>
      </c>
    </row>
    <row r="884" spans="1:18" ht="11.25" customHeight="1" x14ac:dyDescent="0.25">
      <c r="A884" s="62" t="s">
        <v>627</v>
      </c>
      <c r="B884" s="62" t="str">
        <f>LEFT(Таблица1[[#This Row],[Номер плавки]],7)</f>
        <v>2002453</v>
      </c>
      <c r="C884" s="62" t="s">
        <v>66</v>
      </c>
      <c r="D884" s="62" t="s">
        <v>72</v>
      </c>
      <c r="E884" s="63">
        <v>550</v>
      </c>
      <c r="F884" s="64">
        <f>(Таблица1[[#This Row],[Предел текучести, Н/мм²]]-SUMIF('Сводный отчет'!$B$7:$B$17,Таблица1[[#This Row],[Профиль / размер]],'Сводный отчет'!$F$7:$F$17))^2</f>
        <v>0.63480732368292514</v>
      </c>
      <c r="G884" s="63">
        <v>642</v>
      </c>
      <c r="H884" s="64">
        <f>(Таблица1[[#This Row],[Временное сопротивление, Н/мм²]]-SUMIF('Сводный отчет'!$B$7:$B$17,Таблица1[[#This Row],[Профиль / размер]],'Сводный отчет'!$I$7:$I$17))^2</f>
        <v>39.802762905677163</v>
      </c>
      <c r="I884" s="65">
        <f>Таблица1[[#This Row],[Временное сопротивление, Н/мм²]]/Таблица1[[#This Row],[Предел текучести, Н/мм²]]</f>
        <v>1.1672727272727272</v>
      </c>
      <c r="J884" s="66">
        <f>(Таблица1[[#This Row],[σв/σт]]-SUMIF('Сводный отчет'!$B$7:$B$17,Таблица1[[#This Row],[Профиль / размер]],'Сводный отчет'!$L$7:$L$17))^2</f>
        <v>9.7908300151596325E-5</v>
      </c>
      <c r="K884" s="63">
        <v>20.399999999999999</v>
      </c>
      <c r="L884" s="64">
        <f>(Таблица1[[#This Row],[Относительное удлинение, %]]-SUMIF('Сводный отчет'!$B$7:$B$17,Таблица1[[#This Row],[Профиль / размер]],'Сводный отчет'!$O$7:$O$17))^2</f>
        <v>2.1312834805854792</v>
      </c>
      <c r="M884" s="63">
        <v>9.4</v>
      </c>
      <c r="N88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0.47456790123456211</v>
      </c>
      <c r="O884" s="67">
        <v>9.6999999999999993</v>
      </c>
      <c r="P88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0.47793428367888596</v>
      </c>
      <c r="Q884" s="69">
        <v>9.1999999999999998E-2</v>
      </c>
      <c r="R884" s="70">
        <f>(Таблица1[[#This Row],[fr]]-SUMIF('Сводный отчет'!$B$7:$B$17,Таблица1[[#This Row],[Профиль / размер]],'Сводный отчет'!$X$7:$X$17))^2</f>
        <v>9.4917230337615354E-5</v>
      </c>
    </row>
    <row r="885" spans="1:18" ht="11.25" customHeight="1" x14ac:dyDescent="0.25">
      <c r="A885" s="62" t="s">
        <v>629</v>
      </c>
      <c r="B885" s="62" t="str">
        <f>LEFT(Таблица1[[#This Row],[Номер плавки]],7)</f>
        <v>2062658</v>
      </c>
      <c r="C885" s="62" t="s">
        <v>8</v>
      </c>
      <c r="D885" s="62" t="s">
        <v>154</v>
      </c>
      <c r="E885" s="63">
        <v>574</v>
      </c>
      <c r="F885" s="64">
        <f>(Таблица1[[#This Row],[Предел текучести, Н/мм²]]-SUMIF('Сводный отчет'!$B$7:$B$17,Таблица1[[#This Row],[Профиль / размер]],'Сводный отчет'!$F$7:$F$17))^2</f>
        <v>486.18066856190438</v>
      </c>
      <c r="G885" s="63">
        <v>665</v>
      </c>
      <c r="H885" s="64">
        <f>(Таблица1[[#This Row],[Временное сопротивление, Н/мм²]]-SUMIF('Сводный отчет'!$B$7:$B$17,Таблица1[[#This Row],[Профиль / размер]],'Сводный отчет'!$I$7:$I$17))^2</f>
        <v>443.49857857072783</v>
      </c>
      <c r="I885" s="65">
        <f>Таблица1[[#This Row],[Временное сопротивление, Н/мм²]]/Таблица1[[#This Row],[Предел текучести, Н/мм²]]</f>
        <v>1.1585365853658536</v>
      </c>
      <c r="J885" s="66">
        <f>(Таблица1[[#This Row],[σв/σт]]-SUMIF('Сводный отчет'!$B$7:$B$17,Таблица1[[#This Row],[Профиль / размер]],'Сводный отчет'!$L$7:$L$17))^2</f>
        <v>6.8054032663021413E-5</v>
      </c>
      <c r="K885" s="63">
        <v>21.2</v>
      </c>
      <c r="L885" s="64">
        <f>(Таблица1[[#This Row],[Относительное удлинение, %]]-SUMIF('Сводный отчет'!$B$7:$B$17,Таблица1[[#This Row],[Профиль / размер]],'Сводный отчет'!$O$7:$O$17))^2</f>
        <v>0.71160082344869779</v>
      </c>
      <c r="M885" s="63">
        <v>9.1</v>
      </c>
      <c r="N88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0.43272949710812159</v>
      </c>
      <c r="O885" s="67">
        <v>9.4</v>
      </c>
      <c r="P88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0.36238015880796065</v>
      </c>
      <c r="Q885" s="69">
        <v>9.1999999999999998E-2</v>
      </c>
      <c r="R885" s="70">
        <f>(Таблица1[[#This Row],[fr]]-SUMIF('Сводный отчет'!$B$7:$B$17,Таблица1[[#This Row],[Профиль / размер]],'Сводный отчет'!$X$7:$X$17))^2</f>
        <v>8.5920050975393791E-5</v>
      </c>
    </row>
    <row r="886" spans="1:18" ht="11.25" customHeight="1" x14ac:dyDescent="0.25">
      <c r="A886" s="62" t="s">
        <v>629</v>
      </c>
      <c r="B886" s="62" t="str">
        <f>LEFT(Таблица1[[#This Row],[Номер плавки]],7)</f>
        <v>2062658</v>
      </c>
      <c r="C886" s="62" t="s">
        <v>8</v>
      </c>
      <c r="D886" s="62" t="s">
        <v>154</v>
      </c>
      <c r="E886" s="63">
        <v>561</v>
      </c>
      <c r="F886" s="64">
        <f>(Таблица1[[#This Row],[Предел текучести, Н/мм²]]-SUMIF('Сводный отчет'!$B$7:$B$17,Таблица1[[#This Row],[Профиль / размер]],'Сводный отчет'!$F$7:$F$17))^2</f>
        <v>81.893539849033886</v>
      </c>
      <c r="G886" s="63">
        <v>656</v>
      </c>
      <c r="H886" s="64">
        <f>(Таблица1[[#This Row],[Временное сопротивление, Н/мм²]]-SUMIF('Сводный отчет'!$B$7:$B$17,Таблица1[[#This Row],[Профиль / размер]],'Сводный отчет'!$I$7:$I$17))^2</f>
        <v>145.42927164003498</v>
      </c>
      <c r="I886" s="65">
        <f>Таблица1[[#This Row],[Временное сопротивление, Н/мм²]]/Таблица1[[#This Row],[Предел текучести, Н/мм²]]</f>
        <v>1.1693404634581106</v>
      </c>
      <c r="J886" s="66">
        <f>(Таблица1[[#This Row],[σв/σт]]-SUMIF('Сводный отчет'!$B$7:$B$17,Таблица1[[#This Row],[Профиль / размер]],'Сводный отчет'!$L$7:$L$17))^2</f>
        <v>6.5249148121392708E-6</v>
      </c>
      <c r="K886" s="63">
        <v>22.7</v>
      </c>
      <c r="L886" s="64">
        <f>(Таблица1[[#This Row],[Относительное удлинение, %]]-SUMIF('Сводный отчет'!$B$7:$B$17,Таблица1[[#This Row],[Профиль / размер]],'Сводный отчет'!$O$7:$O$17))^2</f>
        <v>0.43090775414173815</v>
      </c>
      <c r="M886" s="63">
        <v>6.3</v>
      </c>
      <c r="N88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4.5889275169101227</v>
      </c>
      <c r="O886" s="67">
        <v>7.5</v>
      </c>
      <c r="P88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1.6848554063327119</v>
      </c>
      <c r="Q886" s="69">
        <v>6.5000000000000002E-2</v>
      </c>
      <c r="R886" s="70">
        <f>(Таблица1[[#This Row],[fr]]-SUMIF('Сводный отчет'!$B$7:$B$17,Таблица1[[#This Row],[Профиль / размер]],'Сводный отчет'!$X$7:$X$17))^2</f>
        <v>3.1437747671797018E-4</v>
      </c>
    </row>
    <row r="887" spans="1:18" ht="11.25" customHeight="1" x14ac:dyDescent="0.25">
      <c r="A887" s="62" t="s">
        <v>630</v>
      </c>
      <c r="B887" s="62" t="str">
        <f>LEFT(Таблица1[[#This Row],[Номер плавки]],7)</f>
        <v>2062658</v>
      </c>
      <c r="C887" s="62" t="s">
        <v>8</v>
      </c>
      <c r="D887" s="62" t="s">
        <v>154</v>
      </c>
      <c r="E887" s="63">
        <v>566</v>
      </c>
      <c r="F887" s="64">
        <f>(Таблица1[[#This Row],[Предел текучести, Н/мм²]]-SUMIF('Сводный отчет'!$B$7:$B$17,Таблица1[[#This Row],[Профиль / размер]],'Сводный отчет'!$F$7:$F$17))^2</f>
        <v>197.38858935398409</v>
      </c>
      <c r="G887" s="63">
        <v>660</v>
      </c>
      <c r="H887" s="64">
        <f>(Таблица1[[#This Row],[Временное сопротивление, Н/мм²]]-SUMIF('Сводный отчет'!$B$7:$B$17,Таблица1[[#This Row],[Профиль / размер]],'Сводный отчет'!$I$7:$I$17))^2</f>
        <v>257.90451916478736</v>
      </c>
      <c r="I887" s="65">
        <f>Таблица1[[#This Row],[Временное сопротивление, Н/мм²]]/Таблица1[[#This Row],[Предел текучести, Н/мм²]]</f>
        <v>1.1660777385159011</v>
      </c>
      <c r="J887" s="66">
        <f>(Таблица1[[#This Row],[σв/σт]]-SUMIF('Сводный отчет'!$B$7:$B$17,Таблица1[[#This Row],[Профиль / размер]],'Сводный отчет'!$L$7:$L$17))^2</f>
        <v>5.0173657679745464E-7</v>
      </c>
      <c r="K887" s="63">
        <v>23.3</v>
      </c>
      <c r="L887" s="64">
        <f>(Таблица1[[#This Row],[Относительное удлинение, %]]-SUMIF('Сводный отчет'!$B$7:$B$17,Таблица1[[#This Row],[Профиль / размер]],'Сводный отчет'!$O$7:$O$17))^2</f>
        <v>1.578630526418958</v>
      </c>
      <c r="M887" s="63">
        <v>10.1</v>
      </c>
      <c r="N88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2.7483730614645494</v>
      </c>
      <c r="O887" s="67">
        <v>10.4</v>
      </c>
      <c r="P88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2.5663405548475655</v>
      </c>
      <c r="Q887" s="69">
        <v>9.7000000000000003E-2</v>
      </c>
      <c r="R887" s="70">
        <f>(Таблица1[[#This Row],[fr]]-SUMIF('Сводный отчет'!$B$7:$B$17,Таблица1[[#This Row],[Профиль / размер]],'Сводный отчет'!$X$7:$X$17))^2</f>
        <v>2.036131202823242E-4</v>
      </c>
    </row>
    <row r="888" spans="1:18" ht="11.25" customHeight="1" x14ac:dyDescent="0.25">
      <c r="A888" s="62" t="s">
        <v>630</v>
      </c>
      <c r="B888" s="62" t="str">
        <f>LEFT(Таблица1[[#This Row],[Номер плавки]],7)</f>
        <v>2062658</v>
      </c>
      <c r="C888" s="62" t="s">
        <v>8</v>
      </c>
      <c r="D888" s="62" t="s">
        <v>154</v>
      </c>
      <c r="E888" s="63">
        <v>586</v>
      </c>
      <c r="F888" s="64">
        <f>(Таблица1[[#This Row],[Предел текучести, Н/мм²]]-SUMIF('Сводный отчет'!$B$7:$B$17,Таблица1[[#This Row],[Профиль / размер]],'Сводный отчет'!$F$7:$F$17))^2</f>
        <v>1159.3687873737849</v>
      </c>
      <c r="G888" s="63">
        <v>677</v>
      </c>
      <c r="H888" s="64">
        <f>(Таблица1[[#This Row],[Временное сопротивление, Н/мм²]]-SUMIF('Сводный отчет'!$B$7:$B$17,Таблица1[[#This Row],[Профиль / размер]],'Сводный отчет'!$I$7:$I$17))^2</f>
        <v>1092.924321144985</v>
      </c>
      <c r="I888" s="65">
        <f>Таблица1[[#This Row],[Временное сопротивление, Н/мм²]]/Таблица1[[#This Row],[Предел текучести, Н/мм²]]</f>
        <v>1.1552901023890785</v>
      </c>
      <c r="J888" s="66">
        <f>(Таблица1[[#This Row],[σв/σт]]-SUMIF('Сводный отчет'!$B$7:$B$17,Таблица1[[#This Row],[Профиль / размер]],'Сводный отчет'!$L$7:$L$17))^2</f>
        <v>1.3215732138674238E-4</v>
      </c>
      <c r="K888" s="63">
        <v>22.8</v>
      </c>
      <c r="L888" s="64">
        <f>(Таблица1[[#This Row],[Относительное удлинение, %]]-SUMIF('Сводный отчет'!$B$7:$B$17,Таблица1[[#This Row],[Профиль / размер]],'Сводный отчет'!$O$7:$O$17))^2</f>
        <v>0.57219488285460962</v>
      </c>
      <c r="M888" s="63">
        <v>7.1</v>
      </c>
      <c r="N88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1.8014423683952656</v>
      </c>
      <c r="O888" s="67">
        <v>7.4</v>
      </c>
      <c r="P88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1.9544593667287506</v>
      </c>
      <c r="Q888" s="69">
        <v>9.2999999999999999E-2</v>
      </c>
      <c r="R888" s="70">
        <f>(Таблица1[[#This Row],[fr]]-SUMIF('Сводный отчет'!$B$7:$B$17,Таблица1[[#This Row],[Профиль / размер]],'Сводный отчет'!$X$7:$X$17))^2</f>
        <v>1.0545866483677987E-4</v>
      </c>
    </row>
    <row r="889" spans="1:18" ht="11.25" customHeight="1" x14ac:dyDescent="0.25">
      <c r="A889" s="62" t="s">
        <v>631</v>
      </c>
      <c r="B889" s="62" t="str">
        <f>LEFT(Таблица1[[#This Row],[Номер плавки]],7)</f>
        <v>2062658</v>
      </c>
      <c r="C889" s="62" t="s">
        <v>8</v>
      </c>
      <c r="D889" s="62" t="s">
        <v>154</v>
      </c>
      <c r="E889" s="63">
        <v>576</v>
      </c>
      <c r="F889" s="64">
        <f>(Таблица1[[#This Row],[Предел текучести, Н/мм²]]-SUMIF('Сводный отчет'!$B$7:$B$17,Таблица1[[#This Row],[Профиль / размер]],'Сводный отчет'!$F$7:$F$17))^2</f>
        <v>578.37868836388452</v>
      </c>
      <c r="G889" s="63">
        <v>666</v>
      </c>
      <c r="H889" s="64">
        <f>(Таблица1[[#This Row],[Временное сопротивление, Н/мм²]]-SUMIF('Сводный отчет'!$B$7:$B$17,Таблица1[[#This Row],[Профиль / размер]],'Сводный отчет'!$I$7:$I$17))^2</f>
        <v>486.61739045191592</v>
      </c>
      <c r="I889" s="65">
        <f>Таблица1[[#This Row],[Временное сопротивление, Н/мм²]]/Таблица1[[#This Row],[Предел текучести, Н/мм²]]</f>
        <v>1.15625</v>
      </c>
      <c r="J889" s="66">
        <f>(Таблица1[[#This Row],[σв/σт]]-SUMIF('Сводный отчет'!$B$7:$B$17,Таблица1[[#This Row],[Профиль / размер]],'Сводный отчет'!$L$7:$L$17))^2</f>
        <v>1.1100881693905969E-4</v>
      </c>
      <c r="K889" s="63">
        <v>22.7</v>
      </c>
      <c r="L889" s="64">
        <f>(Таблица1[[#This Row],[Относительное удлинение, %]]-SUMIF('Сводный отчет'!$B$7:$B$17,Таблица1[[#This Row],[Профиль / размер]],'Сводный отчет'!$O$7:$O$17))^2</f>
        <v>0.43090775414173815</v>
      </c>
      <c r="M889" s="63">
        <v>8.6</v>
      </c>
      <c r="N88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2.4907714929907614E-2</v>
      </c>
      <c r="O889" s="67">
        <v>8.9</v>
      </c>
      <c r="P88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1.0399960788158132E-2</v>
      </c>
      <c r="Q889" s="69">
        <v>6.9000000000000006E-2</v>
      </c>
      <c r="R889" s="70">
        <f>(Таблица1[[#This Row],[fr]]-SUMIF('Сводный отчет'!$B$7:$B$17,Таблица1[[#This Row],[Профиль / размер]],'Сводный отчет'!$X$7:$X$17))^2</f>
        <v>1.8853193216351432E-4</v>
      </c>
    </row>
    <row r="890" spans="1:18" ht="11.25" customHeight="1" x14ac:dyDescent="0.25">
      <c r="A890" s="62" t="s">
        <v>632</v>
      </c>
      <c r="B890" s="62" t="str">
        <f>LEFT(Таблица1[[#This Row],[Номер плавки]],7)</f>
        <v>2062670</v>
      </c>
      <c r="C890" s="62" t="s">
        <v>8</v>
      </c>
      <c r="D890" s="62" t="s">
        <v>154</v>
      </c>
      <c r="E890" s="63">
        <v>554</v>
      </c>
      <c r="F890" s="64">
        <f>(Таблица1[[#This Row],[Предел текучести, Н/мм²]]-SUMIF('Сводный отчет'!$B$7:$B$17,Таблица1[[#This Row],[Профиль / размер]],'Сводный отчет'!$F$7:$F$17))^2</f>
        <v>4.2004705421035951</v>
      </c>
      <c r="G890" s="63">
        <v>644</v>
      </c>
      <c r="H890" s="64">
        <f>(Таблица1[[#This Row],[Временное сопротивление, Н/мм²]]-SUMIF('Сводный отчет'!$B$7:$B$17,Таблица1[[#This Row],[Профиль / размер]],'Сводный отчет'!$I$7:$I$17))^2</f>
        <v>3.5290657778634443E-3</v>
      </c>
      <c r="I890" s="65">
        <f>Таблица1[[#This Row],[Временное сопротивление, Н/мм²]]/Таблица1[[#This Row],[Предел текучести, Н/мм²]]</f>
        <v>1.1624548736462095</v>
      </c>
      <c r="J890" s="66">
        <f>(Таблица1[[#This Row],[σв/σт]]-SUMIF('Сводный отчет'!$B$7:$B$17,Таблица1[[#This Row],[Профиль / размер]],'Сводный отчет'!$L$7:$L$17))^2</f>
        <v>1.8759280721387309E-5</v>
      </c>
      <c r="K890" s="63">
        <v>22.5</v>
      </c>
      <c r="L890" s="64">
        <f>(Таблица1[[#This Row],[Относительное удлинение, %]]-SUMIF('Сводный отчет'!$B$7:$B$17,Таблица1[[#This Row],[Профиль / размер]],'Сводный отчет'!$O$7:$O$17))^2</f>
        <v>0.2083334967160001</v>
      </c>
      <c r="M890" s="63">
        <v>9.6</v>
      </c>
      <c r="N89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1.3405512792863354</v>
      </c>
      <c r="O890" s="67">
        <v>10</v>
      </c>
      <c r="P89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1.4447563964317227</v>
      </c>
      <c r="Q890" s="69">
        <v>9.7000000000000003E-2</v>
      </c>
      <c r="R890" s="70">
        <f>(Таблица1[[#This Row],[fr]]-SUMIF('Сводный отчет'!$B$7:$B$17,Таблица1[[#This Row],[Профиль / размер]],'Сводный отчет'!$X$7:$X$17))^2</f>
        <v>2.036131202823242E-4</v>
      </c>
    </row>
    <row r="891" spans="1:18" ht="11.25" customHeight="1" x14ac:dyDescent="0.25">
      <c r="A891" s="62" t="s">
        <v>633</v>
      </c>
      <c r="B891" s="62" t="str">
        <f>LEFT(Таблица1[[#This Row],[Номер плавки]],7)</f>
        <v>2062670</v>
      </c>
      <c r="C891" s="62" t="s">
        <v>8</v>
      </c>
      <c r="D891" s="62" t="s">
        <v>154</v>
      </c>
      <c r="E891" s="63">
        <v>558</v>
      </c>
      <c r="F891" s="64">
        <f>(Таблица1[[#This Row],[Предел текучести, Н/мм²]]-SUMIF('Сводный отчет'!$B$7:$B$17,Таблица1[[#This Row],[Профиль / размер]],'Сводный отчет'!$F$7:$F$17))^2</f>
        <v>36.596510146063757</v>
      </c>
      <c r="G891" s="63">
        <v>648</v>
      </c>
      <c r="H891" s="64">
        <f>(Таблица1[[#This Row],[Временное сопротивление, Н/мм²]]-SUMIF('Сводный отчет'!$B$7:$B$17,Таблица1[[#This Row],[Профиль / размер]],'Сводный отчет'!$I$7:$I$17))^2</f>
        <v>16.478776590530238</v>
      </c>
      <c r="I891" s="65">
        <f>Таблица1[[#This Row],[Временное сопротивление, Н/мм²]]/Таблица1[[#This Row],[Предел текучести, Н/мм²]]</f>
        <v>1.1612903225806452</v>
      </c>
      <c r="J891" s="66">
        <f>(Таблица1[[#This Row],[σв/σт]]-SUMIF('Сводный отчет'!$B$7:$B$17,Таблица1[[#This Row],[Профиль / размер]],'Сводный отчет'!$L$7:$L$17))^2</f>
        <v>3.0203263636321143E-5</v>
      </c>
      <c r="K891" s="63">
        <v>24.7</v>
      </c>
      <c r="L891" s="64">
        <f>(Таблица1[[#This Row],[Относительное удлинение, %]]-SUMIF('Сводный отчет'!$B$7:$B$17,Таблица1[[#This Row],[Профиль / размер]],'Сводный отчет'!$O$7:$O$17))^2</f>
        <v>7.0566503283991251</v>
      </c>
      <c r="M891" s="63">
        <v>9.8000000000000007</v>
      </c>
      <c r="N89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1.8436799921576241</v>
      </c>
      <c r="O891" s="67">
        <v>10.1</v>
      </c>
      <c r="P89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1.6951524360356822</v>
      </c>
      <c r="Q891" s="69">
        <v>9.4E-2</v>
      </c>
      <c r="R891" s="70">
        <f>(Таблица1[[#This Row],[fr]]-SUMIF('Сводный отчет'!$B$7:$B$17,Таблица1[[#This Row],[Профиль / размер]],'Сводный отчет'!$X$7:$X$17))^2</f>
        <v>1.2699727869816595E-4</v>
      </c>
    </row>
    <row r="892" spans="1:18" ht="11.25" customHeight="1" x14ac:dyDescent="0.25">
      <c r="A892" s="62" t="s">
        <v>634</v>
      </c>
      <c r="B892" s="62" t="str">
        <f>LEFT(Таблица1[[#This Row],[Номер плавки]],7)</f>
        <v>2002403</v>
      </c>
      <c r="C892" s="62" t="s">
        <v>66</v>
      </c>
      <c r="D892" s="62" t="s">
        <v>90</v>
      </c>
      <c r="E892" s="63">
        <v>558</v>
      </c>
      <c r="F892" s="64">
        <f>(Таблица1[[#This Row],[Предел текучести, Н/мм²]]-SUMIF('Сводный отчет'!$B$7:$B$17,Таблица1[[#This Row],[Профиль / размер]],'Сводный отчет'!$F$7:$F$17))^2</f>
        <v>473.72646520752266</v>
      </c>
      <c r="G892" s="63">
        <v>663</v>
      </c>
      <c r="H892" s="64">
        <f>(Таблица1[[#This Row],[Временное сопротивление, Н/мм²]]-SUMIF('Сводный отчет'!$B$7:$B$17,Таблица1[[#This Row],[Профиль / размер]],'Сводный отчет'!$I$7:$I$17))^2</f>
        <v>184.47506006303956</v>
      </c>
      <c r="I892" s="65">
        <f>Таблица1[[#This Row],[Временное сопротивление, Н/мм²]]/Таблица1[[#This Row],[Предел текучести, Н/мм²]]</f>
        <v>1.1881720430107527</v>
      </c>
      <c r="J892" s="66">
        <f>(Таблица1[[#This Row],[σв/σт]]-SUMIF('Сводный отчет'!$B$7:$B$17,Таблица1[[#This Row],[Профиль / размер]],'Сводный отчет'!$L$7:$L$17))^2</f>
        <v>5.2611009764455454E-4</v>
      </c>
      <c r="K892" s="63">
        <v>16.399999999999999</v>
      </c>
      <c r="L892" s="64">
        <f>(Таблица1[[#This Row],[Относительное удлинение, %]]-SUMIF('Сводный отчет'!$B$7:$B$17,Таблица1[[#This Row],[Профиль / размер]],'Сводный отчет'!$O$7:$O$17))^2</f>
        <v>4.8451656968415469</v>
      </c>
      <c r="M892" s="63">
        <v>9.6</v>
      </c>
      <c r="N89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0.62469356829552536</v>
      </c>
      <c r="O892" s="67">
        <v>9.9</v>
      </c>
      <c r="P89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0.63550089268002985</v>
      </c>
      <c r="Q892" s="69">
        <v>6.8000000000000005E-2</v>
      </c>
      <c r="R892" s="70">
        <f>(Таблица1[[#This Row],[fr]]-SUMIF('Сводный отчет'!$B$7:$B$17,Таблица1[[#This Row],[Профиль / размер]],'Сводный отчет'!$X$7:$X$17))^2</f>
        <v>2.393049218629466E-4</v>
      </c>
    </row>
    <row r="893" spans="1:18" ht="11.25" customHeight="1" x14ac:dyDescent="0.25">
      <c r="A893" s="62" t="s">
        <v>634</v>
      </c>
      <c r="B893" s="62" t="str">
        <f>LEFT(Таблица1[[#This Row],[Номер плавки]],7)</f>
        <v>2002403</v>
      </c>
      <c r="C893" s="62" t="s">
        <v>66</v>
      </c>
      <c r="D893" s="62" t="s">
        <v>90</v>
      </c>
      <c r="E893" s="63">
        <v>556</v>
      </c>
      <c r="F893" s="64">
        <f>(Таблица1[[#This Row],[Предел текучести, Н/мм²]]-SUMIF('Сводный отчет'!$B$7:$B$17,Таблица1[[#This Row],[Профиль / размер]],'Сводный отчет'!$F$7:$F$17))^2</f>
        <v>390.66543234367271</v>
      </c>
      <c r="G893" s="63">
        <v>666</v>
      </c>
      <c r="H893" s="64">
        <f>(Таблица1[[#This Row],[Временное сопротивление, Н/мм²]]-SUMIF('Сводный отчет'!$B$7:$B$17,Таблица1[[#This Row],[Профиль / размер]],'Сводный отчет'!$I$7:$I$17))^2</f>
        <v>274.96801780951864</v>
      </c>
      <c r="I893" s="65">
        <f>Таблица1[[#This Row],[Временное сопротивление, Н/мм²]]/Таблица1[[#This Row],[Предел текучести, Н/мм²]]</f>
        <v>1.1978417266187051</v>
      </c>
      <c r="J893" s="66">
        <f>(Таблица1[[#This Row],[σв/σт]]-SUMIF('Сводный отчет'!$B$7:$B$17,Таблица1[[#This Row],[Профиль / размер]],'Сводный отчет'!$L$7:$L$17))^2</f>
        <v>1.7602407235812632E-4</v>
      </c>
      <c r="K893" s="63">
        <v>16.100000000000001</v>
      </c>
      <c r="L893" s="64">
        <f>(Таблица1[[#This Row],[Относительное удлинение, %]]-SUMIF('Сводный отчет'!$B$7:$B$17,Таблица1[[#This Row],[Профиль / размер]],'Сводный отчет'!$O$7:$O$17))^2</f>
        <v>6.255869922193658</v>
      </c>
      <c r="M893" s="63">
        <v>9.1999999999999993</v>
      </c>
      <c r="N89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1.4169940377790908</v>
      </c>
      <c r="O893" s="67">
        <v>9.5</v>
      </c>
      <c r="P89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1.4332473715532732</v>
      </c>
      <c r="Q893" s="69">
        <v>7.1999999999999995E-2</v>
      </c>
      <c r="R893" s="70">
        <f>(Таблица1[[#This Row],[fr]]-SUMIF('Сводный отчет'!$B$7:$B$17,Таблица1[[#This Row],[Профиль / размер]],'Сводный отчет'!$X$7:$X$17))^2</f>
        <v>1.3154905331834576E-4</v>
      </c>
    </row>
    <row r="894" spans="1:18" ht="11.25" customHeight="1" x14ac:dyDescent="0.25">
      <c r="A894" s="62" t="s">
        <v>635</v>
      </c>
      <c r="B894" s="62" t="str">
        <f>LEFT(Таблица1[[#This Row],[Номер плавки]],7)</f>
        <v>2072122</v>
      </c>
      <c r="C894" s="62" t="s">
        <v>66</v>
      </c>
      <c r="D894" s="62" t="s">
        <v>90</v>
      </c>
      <c r="E894" s="63">
        <v>520</v>
      </c>
      <c r="F894" s="64">
        <f>(Таблица1[[#This Row],[Предел текучести, Н/мм²]]-SUMIF('Сводный отчет'!$B$7:$B$17,Таблица1[[#This Row],[Профиль / размер]],'Сводный отчет'!$F$7:$F$17))^2</f>
        <v>263.56684079437343</v>
      </c>
      <c r="G894" s="63">
        <v>624</v>
      </c>
      <c r="H894" s="64">
        <f>(Таблица1[[#This Row],[Временное сопротивление, Н/мм²]]-SUMIF('Сводный отчет'!$B$7:$B$17,Таблица1[[#This Row],[Профиль / размер]],'Сводный отчет'!$I$7:$I$17))^2</f>
        <v>646.06660935881155</v>
      </c>
      <c r="I894" s="65">
        <f>Таблица1[[#This Row],[Временное сопротивление, Н/мм²]]/Таблица1[[#This Row],[Предел текучести, Н/мм²]]</f>
        <v>1.2</v>
      </c>
      <c r="J894" s="66">
        <f>(Таблица1[[#This Row],[σв/σт]]-SUMIF('Сводный отчет'!$B$7:$B$17,Таблица1[[#This Row],[Профиль / размер]],'Сводный отчет'!$L$7:$L$17))^2</f>
        <v>1.234128362391935E-4</v>
      </c>
      <c r="K894" s="63">
        <v>21.9</v>
      </c>
      <c r="L894" s="64">
        <f>(Таблица1[[#This Row],[Относительное удлинение, %]]-SUMIF('Сводный отчет'!$B$7:$B$17,Таблица1[[#This Row],[Профиль / размер]],'Сводный отчет'!$O$7:$O$17))^2</f>
        <v>10.882254898719253</v>
      </c>
      <c r="M894" s="63">
        <v>12.2</v>
      </c>
      <c r="N89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3.2747405166523542</v>
      </c>
      <c r="O894" s="67">
        <v>12.5</v>
      </c>
      <c r="P89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3.2501487800039524</v>
      </c>
      <c r="Q894" s="69">
        <v>9.5000000000000001E-2</v>
      </c>
      <c r="R894" s="70">
        <f>(Таблица1[[#This Row],[fr]]-SUMIF('Сводный отчет'!$B$7:$B$17,Таблица1[[#This Row],[Профиль / размер]],'Сводный отчет'!$X$7:$X$17))^2</f>
        <v>1.3295280918688924E-4</v>
      </c>
    </row>
    <row r="895" spans="1:18" ht="11.25" customHeight="1" x14ac:dyDescent="0.25">
      <c r="A895" s="62" t="s">
        <v>636</v>
      </c>
      <c r="B895" s="62" t="str">
        <f>LEFT(Таблица1[[#This Row],[Номер плавки]],7)</f>
        <v>2002469</v>
      </c>
      <c r="C895" s="62" t="s">
        <v>66</v>
      </c>
      <c r="D895" s="62" t="s">
        <v>90</v>
      </c>
      <c r="E895" s="63">
        <v>531</v>
      </c>
      <c r="F895" s="64">
        <f>(Таблица1[[#This Row],[Предел текучести, Н/мм²]]-SUMIF('Сводный отчет'!$B$7:$B$17,Таблица1[[#This Row],[Профиль / размер]],'Сводный отчет'!$F$7:$F$17))^2</f>
        <v>27.402521545548215</v>
      </c>
      <c r="G895" s="63">
        <v>644</v>
      </c>
      <c r="H895" s="64">
        <f>(Таблица1[[#This Row],[Временное сопротивление, Н/мм²]]-SUMIF('Сводный отчет'!$B$7:$B$17,Таблица1[[#This Row],[Профиль / размер]],'Сводный отчет'!$I$7:$I$17))^2</f>
        <v>29.352994335338739</v>
      </c>
      <c r="I895" s="65">
        <f>Таблица1[[#This Row],[Временное сопротивление, Н/мм²]]/Таблица1[[#This Row],[Предел текучести, Н/мм²]]</f>
        <v>1.2128060263653484</v>
      </c>
      <c r="J895" s="66">
        <f>(Таблица1[[#This Row],[σв/σт]]-SUMIF('Сводный отчет'!$B$7:$B$17,Таблица1[[#This Row],[Профиль / размер]],'Сводный отчет'!$L$7:$L$17))^2</f>
        <v>2.8794470586128052E-6</v>
      </c>
      <c r="K895" s="63">
        <v>19.899999999999999</v>
      </c>
      <c r="L895" s="64">
        <f>(Таблица1[[#This Row],[Относительное удлинение, %]]-SUMIF('Сводный отчет'!$B$7:$B$17,Таблица1[[#This Row],[Профиль / размер]],'Сводный отчет'!$O$7:$O$17))^2</f>
        <v>1.686949734400087</v>
      </c>
      <c r="M895" s="63">
        <v>8.6999999999999993</v>
      </c>
      <c r="N89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2.8573696246335469</v>
      </c>
      <c r="O895" s="67">
        <v>9</v>
      </c>
      <c r="P89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2.8804304701448267</v>
      </c>
      <c r="Q895" s="69">
        <v>9.0999999999999998E-2</v>
      </c>
      <c r="R895" s="70">
        <f>(Таблица1[[#This Row],[fr]]-SUMIF('Сводный отчет'!$B$7:$B$17,Таблица1[[#This Row],[Профиль / размер]],'Сводный отчет'!$X$7:$X$17))^2</f>
        <v>5.6708677731490293E-5</v>
      </c>
    </row>
    <row r="896" spans="1:18" ht="11.25" customHeight="1" x14ac:dyDescent="0.25">
      <c r="A896" s="62" t="s">
        <v>636</v>
      </c>
      <c r="B896" s="62" t="str">
        <f>LEFT(Таблица1[[#This Row],[Номер плавки]],7)</f>
        <v>2002469</v>
      </c>
      <c r="C896" s="62" t="s">
        <v>66</v>
      </c>
      <c r="D896" s="62" t="s">
        <v>90</v>
      </c>
      <c r="E896" s="63">
        <v>528</v>
      </c>
      <c r="F896" s="64">
        <f>(Таблица1[[#This Row],[Предел текучести, Н/мм²]]-SUMIF('Сводный отчет'!$B$7:$B$17,Таблица1[[#This Row],[Профиль / размер]],'Сводный отчет'!$F$7:$F$17))^2</f>
        <v>67.810972249773272</v>
      </c>
      <c r="G896" s="63">
        <v>640</v>
      </c>
      <c r="H896" s="64">
        <f>(Таблица1[[#This Row],[Временное сопротивление, Н/мм²]]-SUMIF('Сводный отчет'!$B$7:$B$17,Таблица1[[#This Row],[Профиль / размер]],'Сводный отчет'!$I$7:$I$17))^2</f>
        <v>88.695717340033298</v>
      </c>
      <c r="I896" s="65">
        <f>Таблица1[[#This Row],[Временное сопротивление, Н/мм²]]/Таблица1[[#This Row],[Предел текучести, Н/мм²]]</f>
        <v>1.2121212121212122</v>
      </c>
      <c r="J896" s="66">
        <f>(Таблица1[[#This Row],[σв/σт]]-SUMIF('Сводный отчет'!$B$7:$B$17,Таблица1[[#This Row],[Профиль / размер]],'Сводный отчет'!$L$7:$L$17))^2</f>
        <v>1.0243041268672394E-6</v>
      </c>
      <c r="K896" s="63">
        <v>19.899999999999999</v>
      </c>
      <c r="L896" s="64">
        <f>(Таблица1[[#This Row],[Относительное удлинение, %]]-SUMIF('Сводный отчет'!$B$7:$B$17,Таблица1[[#This Row],[Профиль / размер]],'Сводный отчет'!$O$7:$O$17))^2</f>
        <v>1.686949734400087</v>
      </c>
      <c r="M896" s="63">
        <v>9.6</v>
      </c>
      <c r="N89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0.62469356829552536</v>
      </c>
      <c r="O896" s="67">
        <v>9.9</v>
      </c>
      <c r="P89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0.63550089268002985</v>
      </c>
      <c r="Q896" s="69">
        <v>7.0999999999999994E-2</v>
      </c>
      <c r="R896" s="70">
        <f>(Таблица1[[#This Row],[fr]]-SUMIF('Сводный отчет'!$B$7:$B$17,Таблица1[[#This Row],[Профиль / размер]],'Сводный отчет'!$X$7:$X$17))^2</f>
        <v>1.5548802045449607E-4</v>
      </c>
    </row>
    <row r="897" spans="1:18" ht="11.25" customHeight="1" x14ac:dyDescent="0.25">
      <c r="A897" s="62" t="s">
        <v>637</v>
      </c>
      <c r="B897" s="62" t="str">
        <f>LEFT(Таблица1[[#This Row],[Номер плавки]],7)</f>
        <v>2002464</v>
      </c>
      <c r="C897" s="62" t="s">
        <v>66</v>
      </c>
      <c r="D897" s="62" t="s">
        <v>90</v>
      </c>
      <c r="E897" s="63">
        <v>529</v>
      </c>
      <c r="F897" s="64">
        <f>(Таблица1[[#This Row],[Предел текучести, Н/мм²]]-SUMIF('Сводный отчет'!$B$7:$B$17,Таблица1[[#This Row],[Профиль / размер]],'Сводный отчет'!$F$7:$F$17))^2</f>
        <v>52.341488681698252</v>
      </c>
      <c r="G897" s="63">
        <v>643</v>
      </c>
      <c r="H897" s="64">
        <f>(Таблица1[[#This Row],[Временное сопротивление, Н/мм²]]-SUMIF('Сводный отчет'!$B$7:$B$17,Таблица1[[#This Row],[Профиль / размер]],'Сводный отчет'!$I$7:$I$17))^2</f>
        <v>41.188675086512376</v>
      </c>
      <c r="I897" s="65">
        <f>Таблица1[[#This Row],[Временное сопротивление, Н/мм²]]/Таблица1[[#This Row],[Предел текучести, Н/мм²]]</f>
        <v>1.2155009451795842</v>
      </c>
      <c r="J897" s="66">
        <f>(Таблица1[[#This Row],[σв/σт]]-SUMIF('Сводный отчет'!$B$7:$B$17,Таблица1[[#This Row],[Профиль / размер]],'Сводный отчет'!$L$7:$L$17))^2</f>
        <v>1.9288014130804199E-5</v>
      </c>
      <c r="K897" s="63">
        <v>16.100000000000001</v>
      </c>
      <c r="L897" s="64">
        <f>(Таблица1[[#This Row],[Относительное удлинение, %]]-SUMIF('Сводный отчет'!$B$7:$B$17,Таблица1[[#This Row],[Профиль / размер]],'Сводный отчет'!$O$7:$O$17))^2</f>
        <v>6.255869922193658</v>
      </c>
      <c r="M897" s="63">
        <v>10.9</v>
      </c>
      <c r="N89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0.25971704247394112</v>
      </c>
      <c r="O897" s="67">
        <v>11.2</v>
      </c>
      <c r="P89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0.25282483634199071</v>
      </c>
      <c r="Q897" s="69">
        <v>9.2999999999999999E-2</v>
      </c>
      <c r="R897" s="70">
        <f>(Таблица1[[#This Row],[fr]]-SUMIF('Сводный отчет'!$B$7:$B$17,Таблица1[[#This Row],[Профиль / размер]],'Сводный отчет'!$X$7:$X$17))^2</f>
        <v>9.0830743459189756E-5</v>
      </c>
    </row>
    <row r="898" spans="1:18" ht="11.25" customHeight="1" x14ac:dyDescent="0.25">
      <c r="A898" s="62" t="s">
        <v>637</v>
      </c>
      <c r="B898" s="62" t="str">
        <f>LEFT(Таблица1[[#This Row],[Номер плавки]],7)</f>
        <v>2002464</v>
      </c>
      <c r="C898" s="62" t="s">
        <v>66</v>
      </c>
      <c r="D898" s="62" t="s">
        <v>90</v>
      </c>
      <c r="E898" s="63">
        <v>537</v>
      </c>
      <c r="F898" s="64">
        <f>(Таблица1[[#This Row],[Предел текучести, Н/мм²]]-SUMIF('Сводный отчет'!$B$7:$B$17,Таблица1[[#This Row],[Профиль / размер]],'Сводный отчет'!$F$7:$F$17))^2</f>
        <v>0.5856201370980928</v>
      </c>
      <c r="G898" s="63">
        <v>648</v>
      </c>
      <c r="H898" s="64">
        <f>(Таблица1[[#This Row],[Временное сопротивление, Н/мм²]]-SUMIF('Сводный отчет'!$B$7:$B$17,Таблица1[[#This Row],[Профиль / размер]],'Сводный отчет'!$I$7:$I$17))^2</f>
        <v>2.0102713306441755</v>
      </c>
      <c r="I898" s="65">
        <f>Таблица1[[#This Row],[Временное сопротивление, Н/мм²]]/Таблица1[[#This Row],[Предел текучести, Н/мм²]]</f>
        <v>1.2067039106145252</v>
      </c>
      <c r="J898" s="66">
        <f>(Таблица1[[#This Row],[σв/σт]]-SUMIF('Сводный отчет'!$B$7:$B$17,Таблица1[[#This Row],[Профиль / размер]],'Сводный отчет'!$L$7:$L$17))^2</f>
        <v>1.940598435570267E-5</v>
      </c>
      <c r="K898" s="63">
        <v>16.2</v>
      </c>
      <c r="L898" s="64">
        <f>(Таблица1[[#This Row],[Относительное удлинение, %]]-SUMIF('Сводный отчет'!$B$7:$B$17,Таблица1[[#This Row],[Профиль / размер]],'Сводный отчет'!$O$7:$O$17))^2</f>
        <v>5.7656351804096273</v>
      </c>
      <c r="M898" s="63">
        <v>11.2</v>
      </c>
      <c r="N89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0.65549169036126631</v>
      </c>
      <c r="O898" s="67">
        <v>11.5</v>
      </c>
      <c r="P89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0.6445149771870593</v>
      </c>
      <c r="Q898" s="69">
        <v>7.4999999999999997E-2</v>
      </c>
      <c r="R898" s="70">
        <f>(Таблица1[[#This Row],[fr]]-SUMIF('Сводный отчет'!$B$7:$B$17,Таблица1[[#This Row],[Профиль / размер]],'Сводный отчет'!$X$7:$X$17))^2</f>
        <v>7.1732151909894844E-5</v>
      </c>
    </row>
    <row r="899" spans="1:18" ht="11.25" customHeight="1" x14ac:dyDescent="0.25">
      <c r="A899" s="62" t="s">
        <v>638</v>
      </c>
      <c r="B899" s="62" t="str">
        <f>LEFT(Таблица1[[#This Row],[Номер плавки]],7)</f>
        <v>2002467</v>
      </c>
      <c r="C899" s="62" t="s">
        <v>66</v>
      </c>
      <c r="D899" s="62" t="s">
        <v>90</v>
      </c>
      <c r="E899" s="63">
        <v>564</v>
      </c>
      <c r="F899" s="64">
        <f>(Таблица1[[#This Row],[Предел текучести, Н/мм²]]-SUMIF('Сводный отчет'!$B$7:$B$17,Таблица1[[#This Row],[Профиль / размер]],'Сводный отчет'!$F$7:$F$17))^2</f>
        <v>770.90956379907254</v>
      </c>
      <c r="G899" s="63">
        <v>664</v>
      </c>
      <c r="H899" s="64">
        <f>(Таблица1[[#This Row],[Временное сопротивление, Н/мм²]]-SUMIF('Сводный отчет'!$B$7:$B$17,Таблица1[[#This Row],[Профиль / размер]],'Сводный отчет'!$I$7:$I$17))^2</f>
        <v>212.63937931186592</v>
      </c>
      <c r="I899" s="65">
        <f>Таблица1[[#This Row],[Временное сопротивление, Н/мм²]]/Таблица1[[#This Row],[Предел текучести, Н/мм²]]</f>
        <v>1.177304964539007</v>
      </c>
      <c r="J899" s="66">
        <f>(Таблица1[[#This Row],[σв/σт]]-SUMIF('Сводный отчет'!$B$7:$B$17,Таблица1[[#This Row],[Профиль / размер]],'Сводный отчет'!$L$7:$L$17))^2</f>
        <v>1.142721806031467E-3</v>
      </c>
      <c r="K899" s="63">
        <v>19</v>
      </c>
      <c r="L899" s="64">
        <f>(Таблица1[[#This Row],[Относительное удлинение, %]]-SUMIF('Сводный отчет'!$B$7:$B$17,Таблица1[[#This Row],[Профиль / размер]],'Сводный отчет'!$O$7:$O$17))^2</f>
        <v>0.15906241045646363</v>
      </c>
      <c r="M899" s="63">
        <v>10.5</v>
      </c>
      <c r="N89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1.2017511957505054E-2</v>
      </c>
      <c r="O899" s="67">
        <v>10.8</v>
      </c>
      <c r="P89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1.0571315215234359E-2</v>
      </c>
      <c r="Q899" s="69">
        <v>6.6000000000000003E-2</v>
      </c>
      <c r="R899" s="70">
        <f>(Таблица1[[#This Row],[fr]]-SUMIF('Сводный отчет'!$B$7:$B$17,Таблица1[[#This Row],[Профиль / размер]],'Сводный отчет'!$X$7:$X$17))^2</f>
        <v>3.051828561352472E-4</v>
      </c>
    </row>
    <row r="900" spans="1:18" ht="11.25" customHeight="1" x14ac:dyDescent="0.25">
      <c r="A900" s="62" t="s">
        <v>638</v>
      </c>
      <c r="B900" s="62" t="str">
        <f>LEFT(Таблица1[[#This Row],[Номер плавки]],7)</f>
        <v>2002467</v>
      </c>
      <c r="C900" s="62" t="s">
        <v>66</v>
      </c>
      <c r="D900" s="62" t="s">
        <v>90</v>
      </c>
      <c r="E900" s="63">
        <v>547</v>
      </c>
      <c r="F900" s="64">
        <f>(Таблица1[[#This Row],[Предел текучести, Н/мм²]]-SUMIF('Сводный отчет'!$B$7:$B$17,Таблица1[[#This Row],[Профиль / размер]],'Сводный отчет'!$F$7:$F$17))^2</f>
        <v>115.89078445634789</v>
      </c>
      <c r="G900" s="63">
        <v>649</v>
      </c>
      <c r="H900" s="64">
        <f>(Таблица1[[#This Row],[Временное сопротивление, Н/мм²]]-SUMIF('Сводный отчет'!$B$7:$B$17,Таблица1[[#This Row],[Профиль / размер]],'Сводный отчет'!$I$7:$I$17))^2</f>
        <v>0.17459057947053505</v>
      </c>
      <c r="I900" s="65">
        <f>Таблица1[[#This Row],[Временное сопротивление, Н/мм²]]/Таблица1[[#This Row],[Предел текучести, Н/мм²]]</f>
        <v>1.1864716636197441</v>
      </c>
      <c r="J900" s="66">
        <f>(Таблица1[[#This Row],[σв/σт]]-SUMIF('Сводный отчет'!$B$7:$B$17,Таблица1[[#This Row],[Профиль / размер]],'Сводный отчет'!$L$7:$L$17))^2</f>
        <v>6.0700489796759684E-4</v>
      </c>
      <c r="K900" s="63">
        <v>17.8</v>
      </c>
      <c r="L900" s="64">
        <f>(Таблица1[[#This Row],[Относительное удлинение, %]]-SUMIF('Сводный отчет'!$B$7:$B$17,Таблица1[[#This Row],[Профиль / размер]],'Сводный отчет'!$O$7:$O$17))^2</f>
        <v>0.64187931186495972</v>
      </c>
      <c r="M900" s="63">
        <v>10.6</v>
      </c>
      <c r="N90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4.3942394586613823E-2</v>
      </c>
      <c r="O900" s="67">
        <v>10.9</v>
      </c>
      <c r="P90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4.1134695496923661E-2</v>
      </c>
      <c r="Q900" s="69">
        <v>7.0999999999999994E-2</v>
      </c>
      <c r="R900" s="70">
        <f>(Таблица1[[#This Row],[fr]]-SUMIF('Сводный отчет'!$B$7:$B$17,Таблица1[[#This Row],[Профиль / размер]],'Сводный отчет'!$X$7:$X$17))^2</f>
        <v>1.5548802045449607E-4</v>
      </c>
    </row>
    <row r="901" spans="1:18" ht="11.25" customHeight="1" x14ac:dyDescent="0.25">
      <c r="A901" s="62" t="s">
        <v>639</v>
      </c>
      <c r="B901" s="62" t="str">
        <f>LEFT(Таблица1[[#This Row],[Номер плавки]],7)</f>
        <v>2002465</v>
      </c>
      <c r="C901" s="62" t="s">
        <v>66</v>
      </c>
      <c r="D901" s="62" t="s">
        <v>90</v>
      </c>
      <c r="E901" s="63">
        <v>531</v>
      </c>
      <c r="F901" s="64">
        <f>(Таблица1[[#This Row],[Предел текучести, Н/мм²]]-SUMIF('Сводный отчет'!$B$7:$B$17,Таблица1[[#This Row],[Профиль / размер]],'Сводный отчет'!$F$7:$F$17))^2</f>
        <v>27.402521545548215</v>
      </c>
      <c r="G901" s="63">
        <v>640</v>
      </c>
      <c r="H901" s="64">
        <f>(Таблица1[[#This Row],[Временное сопротивление, Н/мм²]]-SUMIF('Сводный отчет'!$B$7:$B$17,Таблица1[[#This Row],[Профиль / размер]],'Сводный отчет'!$I$7:$I$17))^2</f>
        <v>88.695717340033298</v>
      </c>
      <c r="I901" s="65">
        <f>Таблица1[[#This Row],[Временное сопротивление, Н/мм²]]/Таблица1[[#This Row],[Предел текучести, Н/мм²]]</f>
        <v>1.2052730696798493</v>
      </c>
      <c r="J901" s="66">
        <f>(Таблица1[[#This Row],[σв/σт]]-SUMIF('Сводный отчет'!$B$7:$B$17,Таблица1[[#This Row],[Профиль / размер]],'Сводный отчет'!$L$7:$L$17))^2</f>
        <v>3.4059635196325362E-5</v>
      </c>
      <c r="K901" s="63">
        <v>20</v>
      </c>
      <c r="L901" s="64">
        <f>(Таблица1[[#This Row],[Относительное удлинение, %]]-SUMIF('Сводный отчет'!$B$7:$B$17,Таблица1[[#This Row],[Профиль / размер]],'Сводный отчет'!$O$7:$O$17))^2</f>
        <v>1.9567149926160494</v>
      </c>
      <c r="M901" s="63">
        <v>11.1</v>
      </c>
      <c r="N90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0.50356680773215812</v>
      </c>
      <c r="O901" s="67">
        <v>11.4</v>
      </c>
      <c r="P90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0.49395159690537055</v>
      </c>
      <c r="Q901" s="69">
        <v>9.6000000000000002E-2</v>
      </c>
      <c r="R901" s="70">
        <f>(Таблица1[[#This Row],[fr]]-SUMIF('Сводный отчет'!$B$7:$B$17,Таблица1[[#This Row],[Профиль / размер]],'Сводный отчет'!$X$7:$X$17))^2</f>
        <v>1.5701384205073899E-4</v>
      </c>
    </row>
    <row r="902" spans="1:18" ht="11.25" customHeight="1" x14ac:dyDescent="0.25">
      <c r="A902" s="62" t="s">
        <v>639</v>
      </c>
      <c r="B902" s="62" t="str">
        <f>LEFT(Таблица1[[#This Row],[Номер плавки]],7)</f>
        <v>2002465</v>
      </c>
      <c r="C902" s="62" t="s">
        <v>66</v>
      </c>
      <c r="D902" s="62" t="s">
        <v>90</v>
      </c>
      <c r="E902" s="63">
        <v>532</v>
      </c>
      <c r="F902" s="64">
        <f>(Таблица1[[#This Row],[Предел текучести, Н/мм²]]-SUMIF('Сводный отчет'!$B$7:$B$17,Таблица1[[#This Row],[Профиль / размер]],'Сводный отчет'!$F$7:$F$17))^2</f>
        <v>17.933037977473195</v>
      </c>
      <c r="G902" s="63">
        <v>639</v>
      </c>
      <c r="H902" s="64">
        <f>(Таблица1[[#This Row],[Временное сопротивление, Н/мм²]]-SUMIF('Сводный отчет'!$B$7:$B$17,Таблица1[[#This Row],[Профиль / размер]],'Сводный отчет'!$I$7:$I$17))^2</f>
        <v>108.53139809120694</v>
      </c>
      <c r="I902" s="65">
        <f>Таблица1[[#This Row],[Временное сопротивление, Н/мм²]]/Таблица1[[#This Row],[Предел текучести, Н/мм²]]</f>
        <v>1.2011278195488722</v>
      </c>
      <c r="J902" s="66">
        <f>(Таблица1[[#This Row],[σв/σт]]-SUMIF('Сводный отчет'!$B$7:$B$17,Таблица1[[#This Row],[Профиль / размер]],'Сводный отчет'!$L$7:$L$17))^2</f>
        <v>9.9626618414072566E-5</v>
      </c>
      <c r="K902" s="63">
        <v>17</v>
      </c>
      <c r="L902" s="64">
        <f>(Таблица1[[#This Row],[Относительное удлинение, %]]-SUMIF('Сводный отчет'!$B$7:$B$17,Таблица1[[#This Row],[Профиль / размер]],'Сводный отчет'!$O$7:$O$17))^2</f>
        <v>2.5637572461372922</v>
      </c>
      <c r="M902" s="63">
        <v>11.6</v>
      </c>
      <c r="N90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1.4631912208777023</v>
      </c>
      <c r="O902" s="67">
        <v>11.9</v>
      </c>
      <c r="P90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1.4467684983138174</v>
      </c>
      <c r="Q902" s="69">
        <v>9.7000000000000003E-2</v>
      </c>
      <c r="R902" s="70">
        <f>(Таблица1[[#This Row],[fr]]-SUMIF('Сводный отчет'!$B$7:$B$17,Таблица1[[#This Row],[Профиль / размер]],'Сводный отчет'!$X$7:$X$17))^2</f>
        <v>1.8307487491458872E-4</v>
      </c>
    </row>
    <row r="903" spans="1:18" ht="11.25" customHeight="1" x14ac:dyDescent="0.25">
      <c r="A903" s="62" t="s">
        <v>640</v>
      </c>
      <c r="B903" s="62" t="str">
        <f>LEFT(Таблица1[[#This Row],[Номер плавки]],7)</f>
        <v>2002468</v>
      </c>
      <c r="C903" s="62" t="s">
        <v>66</v>
      </c>
      <c r="D903" s="62" t="s">
        <v>90</v>
      </c>
      <c r="E903" s="63">
        <v>534</v>
      </c>
      <c r="F903" s="64">
        <f>(Таблица1[[#This Row],[Предел текучести, Н/мм²]]-SUMIF('Сводный отчет'!$B$7:$B$17,Таблица1[[#This Row],[Профиль / размер]],'Сводный отчет'!$F$7:$F$17))^2</f>
        <v>4.9940708413231532</v>
      </c>
      <c r="G903" s="63">
        <v>637</v>
      </c>
      <c r="H903" s="64">
        <f>(Таблица1[[#This Row],[Временное сопротивление, Н/мм²]]-SUMIF('Сводный отчет'!$B$7:$B$17,Таблица1[[#This Row],[Профиль / размер]],'Сводный отчет'!$I$7:$I$17))^2</f>
        <v>154.20275959355422</v>
      </c>
      <c r="I903" s="65">
        <f>Таблица1[[#This Row],[Временное сопротивление, Н/мм²]]/Таблица1[[#This Row],[Предел текучести, Н/мм²]]</f>
        <v>1.1928838951310861</v>
      </c>
      <c r="J903" s="66">
        <f>(Таблица1[[#This Row],[σв/σт]]-SUMIF('Сводный отчет'!$B$7:$B$17,Таблица1[[#This Row],[Профиль / размер]],'Сводный отчет'!$L$7:$L$17))^2</f>
        <v>3.3215929575172872E-4</v>
      </c>
      <c r="K903" s="63">
        <v>18.8</v>
      </c>
      <c r="L903" s="64">
        <f>(Таблица1[[#This Row],[Относительное удлинение, %]]-SUMIF('Сводный отчет'!$B$7:$B$17,Таблица1[[#This Row],[Профиль / размер]],'Сводный отчет'!$O$7:$O$17))^2</f>
        <v>3.9531894024546793E-2</v>
      </c>
      <c r="M903" s="63">
        <v>9</v>
      </c>
      <c r="N90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1.9331442725208712</v>
      </c>
      <c r="O903" s="67">
        <v>9.3000000000000007</v>
      </c>
      <c r="P90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1.9521206109898928</v>
      </c>
      <c r="Q903" s="69">
        <v>8.5000000000000006E-2</v>
      </c>
      <c r="R903" s="70">
        <f>(Таблица1[[#This Row],[fr]]-SUMIF('Сводный отчет'!$B$7:$B$17,Таблица1[[#This Row],[Профиль / размер]],'Сводный отчет'!$X$7:$X$17))^2</f>
        <v>2.3424805483920244E-6</v>
      </c>
    </row>
    <row r="904" spans="1:18" ht="11.25" customHeight="1" x14ac:dyDescent="0.25">
      <c r="A904" s="62" t="s">
        <v>640</v>
      </c>
      <c r="B904" s="62" t="str">
        <f>LEFT(Таблица1[[#This Row],[Номер плавки]],7)</f>
        <v>2002468</v>
      </c>
      <c r="C904" s="62" t="s">
        <v>66</v>
      </c>
      <c r="D904" s="62" t="s">
        <v>90</v>
      </c>
      <c r="E904" s="63">
        <v>535</v>
      </c>
      <c r="F904" s="64">
        <f>(Таблица1[[#This Row],[Предел текучести, Н/мм²]]-SUMIF('Сводный отчет'!$B$7:$B$17,Таблица1[[#This Row],[Профиль / размер]],'Сводный отчет'!$F$7:$F$17))^2</f>
        <v>1.5245872732481334</v>
      </c>
      <c r="G904" s="63">
        <v>644</v>
      </c>
      <c r="H904" s="64">
        <f>(Таблица1[[#This Row],[Временное сопротивление, Н/мм²]]-SUMIF('Сводный отчет'!$B$7:$B$17,Таблица1[[#This Row],[Профиль / размер]],'Сводный отчет'!$I$7:$I$17))^2</f>
        <v>29.352994335338739</v>
      </c>
      <c r="I904" s="65">
        <f>Таблица1[[#This Row],[Временное сопротивление, Н/мм²]]/Таблица1[[#This Row],[Предел текучести, Н/мм²]]</f>
        <v>1.2037383177570093</v>
      </c>
      <c r="J904" s="66">
        <f>(Таблица1[[#This Row],[σв/σт]]-SUMIF('Сводный отчет'!$B$7:$B$17,Таблица1[[#This Row],[Профиль / размер]],'Сводный отчет'!$L$7:$L$17))^2</f>
        <v>5.4328917497250008E-5</v>
      </c>
      <c r="K904" s="63">
        <v>16.399999999999999</v>
      </c>
      <c r="L904" s="64">
        <f>(Таблица1[[#This Row],[Относительное удлинение, %]]-SUMIF('Сводный отчет'!$B$7:$B$17,Таблица1[[#This Row],[Профиль / размер]],'Сводный отчет'!$O$7:$O$17))^2</f>
        <v>4.8451656968415469</v>
      </c>
      <c r="M904" s="63">
        <v>9.3000000000000007</v>
      </c>
      <c r="N90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1.1889189204081965</v>
      </c>
      <c r="O904" s="67">
        <v>9.6</v>
      </c>
      <c r="P90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1.2038107518349632</v>
      </c>
      <c r="Q904" s="69">
        <v>7.3999999999999996E-2</v>
      </c>
      <c r="R904" s="70">
        <f>(Таблица1[[#This Row],[fr]]-SUMIF('Сводный отчет'!$B$7:$B$17,Таблица1[[#This Row],[Профиль / размер]],'Сводный отчет'!$X$7:$X$17))^2</f>
        <v>8.9671119046045146E-5</v>
      </c>
    </row>
    <row r="905" spans="1:18" ht="11.25" customHeight="1" x14ac:dyDescent="0.25">
      <c r="A905" s="62" t="s">
        <v>641</v>
      </c>
      <c r="B905" s="62" t="str">
        <f>LEFT(Таблица1[[#This Row],[Номер плавки]],7)</f>
        <v>2062672</v>
      </c>
      <c r="C905" s="62" t="s">
        <v>8</v>
      </c>
      <c r="D905" s="62" t="s">
        <v>154</v>
      </c>
      <c r="E905" s="63">
        <v>552</v>
      </c>
      <c r="F905" s="64">
        <f>(Таблица1[[#This Row],[Предел текучести, Н/мм²]]-SUMIF('Сводный отчет'!$B$7:$B$17,Таблица1[[#This Row],[Профиль / размер]],'Сводный отчет'!$F$7:$F$17))^2</f>
        <v>2.4507401235144047E-3</v>
      </c>
      <c r="G905" s="63">
        <v>651</v>
      </c>
      <c r="H905" s="64">
        <f>(Таблица1[[#This Row],[Временное сопротивление, Н/мм²]]-SUMIF('Сводный отчет'!$B$7:$B$17,Таблица1[[#This Row],[Профиль / размер]],'Сводный отчет'!$I$7:$I$17))^2</f>
        <v>49.83521223409452</v>
      </c>
      <c r="I905" s="65">
        <f>Таблица1[[#This Row],[Временное сопротивление, Н/мм²]]/Таблица1[[#This Row],[Предел текучести, Н/мм²]]</f>
        <v>1.1793478260869565</v>
      </c>
      <c r="J905" s="66">
        <f>(Таблица1[[#This Row],[σв/σт]]-SUMIF('Сводный отчет'!$B$7:$B$17,Таблица1[[#This Row],[Профиль / размер]],'Сводный отчет'!$L$7:$L$17))^2</f>
        <v>1.5779766127033663E-4</v>
      </c>
      <c r="K905" s="63">
        <v>22.5</v>
      </c>
      <c r="L905" s="64">
        <f>(Таблица1[[#This Row],[Относительное удлинение, %]]-SUMIF('Сводный отчет'!$B$7:$B$17,Таблица1[[#This Row],[Профиль / размер]],'Сводный отчет'!$O$7:$O$17))^2</f>
        <v>0.2083334967160001</v>
      </c>
      <c r="M905" s="63">
        <v>8.8000000000000007</v>
      </c>
      <c r="N90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0.12803642780119395</v>
      </c>
      <c r="O905" s="67">
        <v>9.1</v>
      </c>
      <c r="P90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9.1192039996078708E-2</v>
      </c>
      <c r="Q905" s="69">
        <v>8.4000000000000005E-2</v>
      </c>
      <c r="R905" s="70">
        <f>(Таблица1[[#This Row],[fr]]-SUMIF('Сводный отчет'!$B$7:$B$17,Таблица1[[#This Row],[Профиль / размер]],'Сводный отчет'!$X$7:$X$17))^2</f>
        <v>1.6111400843053715E-6</v>
      </c>
    </row>
    <row r="906" spans="1:18" ht="11.25" customHeight="1" x14ac:dyDescent="0.25">
      <c r="A906" s="62" t="s">
        <v>642</v>
      </c>
      <c r="B906" s="62" t="str">
        <f>LEFT(Таблица1[[#This Row],[Номер плавки]],7)</f>
        <v>2062672</v>
      </c>
      <c r="C906" s="62" t="s">
        <v>8</v>
      </c>
      <c r="D906" s="62" t="s">
        <v>154</v>
      </c>
      <c r="E906" s="63">
        <v>563</v>
      </c>
      <c r="F906" s="64">
        <f>(Таблица1[[#This Row],[Предел текучести, Н/мм²]]-SUMIF('Сводный отчет'!$B$7:$B$17,Таблица1[[#This Row],[Профиль / размер]],'Сводный отчет'!$F$7:$F$17))^2</f>
        <v>122.09155965101397</v>
      </c>
      <c r="G906" s="63">
        <v>660</v>
      </c>
      <c r="H906" s="64">
        <f>(Таблица1[[#This Row],[Временное сопротивление, Н/мм²]]-SUMIF('Сводный отчет'!$B$7:$B$17,Таблица1[[#This Row],[Профиль / размер]],'Сводный отчет'!$I$7:$I$17))^2</f>
        <v>257.90451916478736</v>
      </c>
      <c r="I906" s="65">
        <f>Таблица1[[#This Row],[Временное сопротивление, Н/мм²]]/Таблица1[[#This Row],[Предел текучести, Н/мм²]]</f>
        <v>1.1722912966252221</v>
      </c>
      <c r="J906" s="66">
        <f>(Таблица1[[#This Row],[σв/σт]]-SUMIF('Сводный отчет'!$B$7:$B$17,Таблица1[[#This Row],[Профиль / размер]],'Сводный отчет'!$L$7:$L$17))^2</f>
        <v>3.0307496214796988E-5</v>
      </c>
      <c r="K906" s="63">
        <v>22</v>
      </c>
      <c r="L906" s="64">
        <f>(Таблица1[[#This Row],[Относительное удлинение, %]]-SUMIF('Сводный отчет'!$B$7:$B$17,Таблица1[[#This Row],[Профиль / размер]],'Сводный отчет'!$O$7:$O$17))^2</f>
        <v>1.897853151652576E-3</v>
      </c>
      <c r="M906" s="63">
        <v>8.8000000000000007</v>
      </c>
      <c r="N90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0.12803642780119395</v>
      </c>
      <c r="O906" s="67">
        <v>9.1</v>
      </c>
      <c r="P90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9.1192039996078708E-2</v>
      </c>
      <c r="Q906" s="69">
        <v>7.0999999999999994E-2</v>
      </c>
      <c r="R906" s="70">
        <f>(Таблица1[[#This Row],[fr]]-SUMIF('Сводный отчет'!$B$7:$B$17,Таблица1[[#This Row],[Профиль / размер]],'Сводный отчет'!$X$7:$X$17))^2</f>
        <v>1.3760915988628674E-4</v>
      </c>
    </row>
    <row r="907" spans="1:18" ht="11.25" customHeight="1" x14ac:dyDescent="0.25">
      <c r="A907" s="62" t="s">
        <v>643</v>
      </c>
      <c r="B907" s="62" t="str">
        <f>LEFT(Таблица1[[#This Row],[Номер плавки]],7)</f>
        <v>2062672</v>
      </c>
      <c r="C907" s="62" t="s">
        <v>8</v>
      </c>
      <c r="D907" s="62" t="s">
        <v>154</v>
      </c>
      <c r="E907" s="63">
        <v>583</v>
      </c>
      <c r="F907" s="64">
        <f>(Таблица1[[#This Row],[Предел текучести, Н/мм²]]-SUMIF('Сводный отчет'!$B$7:$B$17,Таблица1[[#This Row],[Профиль / размер]],'Сводный отчет'!$F$7:$F$17))^2</f>
        <v>964.0717576708148</v>
      </c>
      <c r="G907" s="63">
        <v>676</v>
      </c>
      <c r="H907" s="64">
        <f>(Таблица1[[#This Row],[Временное сопротивление, Н/мм²]]-SUMIF('Сводный отчет'!$B$7:$B$17,Таблица1[[#This Row],[Профиль / размер]],'Сводный отчет'!$I$7:$I$17))^2</f>
        <v>1027.8055092637969</v>
      </c>
      <c r="I907" s="65">
        <f>Таблица1[[#This Row],[Временное сопротивление, Н/мм²]]/Таблица1[[#This Row],[Предел текучести, Н/мм²]]</f>
        <v>1.1595197255574614</v>
      </c>
      <c r="J907" s="66">
        <f>(Таблица1[[#This Row],[σв/σт]]-SUMIF('Сводный отчет'!$B$7:$B$17,Таблица1[[#This Row],[Профиль / размер]],'Сводный отчет'!$L$7:$L$17))^2</f>
        <v>5.279979320914637E-5</v>
      </c>
      <c r="K907" s="63">
        <v>23.8</v>
      </c>
      <c r="L907" s="64">
        <f>(Таблица1[[#This Row],[Относительное удлинение, %]]-SUMIF('Сводный отчет'!$B$7:$B$17,Таблица1[[#This Row],[Профиль / размер]],'Сводный отчет'!$O$7:$O$17))^2</f>
        <v>3.085066169983306</v>
      </c>
      <c r="M907" s="63">
        <v>9.8000000000000007</v>
      </c>
      <c r="N90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1.8436799921576241</v>
      </c>
      <c r="O907" s="67">
        <v>10.1</v>
      </c>
      <c r="P90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1.6951524360356822</v>
      </c>
      <c r="Q907" s="69">
        <v>0.1</v>
      </c>
      <c r="R907" s="70">
        <f>(Таблица1[[#This Row],[fr]]-SUMIF('Сводный отчет'!$B$7:$B$17,Таблица1[[#This Row],[Профиль / размер]],'Сводный отчет'!$X$7:$X$17))^2</f>
        <v>2.982289618664825E-4</v>
      </c>
    </row>
    <row r="908" spans="1:18" ht="11.25" customHeight="1" x14ac:dyDescent="0.25">
      <c r="A908" s="62" t="s">
        <v>644</v>
      </c>
      <c r="B908" s="62" t="str">
        <f>LEFT(Таблица1[[#This Row],[Номер плавки]],7)</f>
        <v>2062674</v>
      </c>
      <c r="C908" s="62" t="s">
        <v>8</v>
      </c>
      <c r="D908" s="62" t="s">
        <v>154</v>
      </c>
      <c r="E908" s="63">
        <v>545</v>
      </c>
      <c r="F908" s="64">
        <f>(Таблица1[[#This Row],[Предел текучести, Н/мм²]]-SUMIF('Сводный отчет'!$B$7:$B$17,Таблица1[[#This Row],[Профиль / размер]],'Сводный отчет'!$F$7:$F$17))^2</f>
        <v>48.309381433193231</v>
      </c>
      <c r="G908" s="63">
        <v>640</v>
      </c>
      <c r="H908" s="64">
        <f>(Таблица1[[#This Row],[Временное сопротивление, Н/мм²]]-SUMIF('Сводный отчет'!$B$7:$B$17,Таблица1[[#This Row],[Профиль / размер]],'Сводный отчет'!$I$7:$I$17))^2</f>
        <v>15.528281541025487</v>
      </c>
      <c r="I908" s="65">
        <f>Таблица1[[#This Row],[Временное сопротивление, Н/мм²]]/Таблица1[[#This Row],[Предел текучести, Н/мм²]]</f>
        <v>1.1743119266055047</v>
      </c>
      <c r="J908" s="66">
        <f>(Таблица1[[#This Row],[σв/σт]]-SUMIF('Сводный отчет'!$B$7:$B$17,Таблица1[[#This Row],[Профиль / размер]],'Сводный отчет'!$L$7:$L$17))^2</f>
        <v>5.6638484864681366E-5</v>
      </c>
      <c r="K908" s="63">
        <v>19.8</v>
      </c>
      <c r="L908" s="64">
        <f>(Таблица1[[#This Row],[Относительное удлинение, %]]-SUMIF('Сводный отчет'!$B$7:$B$17,Таблица1[[#This Row],[Профиль / размер]],'Сводный отчет'!$O$7:$O$17))^2</f>
        <v>5.0335810214685202</v>
      </c>
      <c r="M908" s="63">
        <v>8.8000000000000007</v>
      </c>
      <c r="N90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0.12803642780119395</v>
      </c>
      <c r="O908" s="67">
        <v>9.1</v>
      </c>
      <c r="P90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9.1192039996078708E-2</v>
      </c>
      <c r="Q908" s="69">
        <v>6.6000000000000003E-2</v>
      </c>
      <c r="R908" s="70">
        <f>(Таблица1[[#This Row],[fr]]-SUMIF('Сводный отчет'!$B$7:$B$17,Таблица1[[#This Row],[Профиль / размер]],'Сводный отчет'!$X$7:$X$17))^2</f>
        <v>2.799160905793562E-4</v>
      </c>
    </row>
    <row r="909" spans="1:18" ht="11.25" customHeight="1" x14ac:dyDescent="0.25">
      <c r="A909" s="62" t="s">
        <v>645</v>
      </c>
      <c r="B909" s="62" t="str">
        <f>LEFT(Таблица1[[#This Row],[Номер плавки]],7)</f>
        <v>2062674</v>
      </c>
      <c r="C909" s="62" t="s">
        <v>8</v>
      </c>
      <c r="D909" s="62" t="s">
        <v>154</v>
      </c>
      <c r="E909" s="63">
        <v>530</v>
      </c>
      <c r="F909" s="64">
        <f>(Таблица1[[#This Row],[Предел текучести, Н/мм²]]-SUMIF('Сводный отчет'!$B$7:$B$17,Таблица1[[#This Row],[Профиль / размер]],'Сводный отчет'!$F$7:$F$17))^2</f>
        <v>481.8242329183426</v>
      </c>
      <c r="G909" s="63">
        <v>625</v>
      </c>
      <c r="H909" s="64">
        <f>(Таблица1[[#This Row],[Временное сопротивление, Н/мм²]]-SUMIF('Сводный отчет'!$B$7:$B$17,Таблица1[[#This Row],[Профиль / размер]],'Сводный отчет'!$I$7:$I$17))^2</f>
        <v>358.74610332320407</v>
      </c>
      <c r="I909" s="65">
        <f>Таблица1[[#This Row],[Временное сопротивление, Н/мм²]]/Таблица1[[#This Row],[Предел текучести, Н/мм²]]</f>
        <v>1.179245283018868</v>
      </c>
      <c r="J909" s="66">
        <f>(Таблица1[[#This Row],[σв/σт]]-SUMIF('Сводный отчет'!$B$7:$B$17,Таблица1[[#This Row],[Профиль / размер]],'Сводный отчет'!$L$7:$L$17))^2</f>
        <v>1.5523193477834488E-4</v>
      </c>
      <c r="K909" s="63">
        <v>22.8</v>
      </c>
      <c r="L909" s="64">
        <f>(Таблица1[[#This Row],[Относительное удлинение, %]]-SUMIF('Сводный отчет'!$B$7:$B$17,Таблица1[[#This Row],[Профиль / размер]],'Сводный отчет'!$O$7:$O$17))^2</f>
        <v>0.57219488285460962</v>
      </c>
      <c r="M909" s="63">
        <v>8.9</v>
      </c>
      <c r="N90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0.20960078423683665</v>
      </c>
      <c r="O909" s="67">
        <v>9.1999999999999993</v>
      </c>
      <c r="P90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0.16158807960003879</v>
      </c>
      <c r="Q909" s="69">
        <v>9.2999999999999999E-2</v>
      </c>
      <c r="R909" s="70">
        <f>(Таблица1[[#This Row],[fr]]-SUMIF('Сводный отчет'!$B$7:$B$17,Таблица1[[#This Row],[Профиль / размер]],'Сводный отчет'!$X$7:$X$17))^2</f>
        <v>1.0545866483677987E-4</v>
      </c>
    </row>
    <row r="910" spans="1:18" ht="11.25" customHeight="1" x14ac:dyDescent="0.25">
      <c r="A910" s="62" t="s">
        <v>646</v>
      </c>
      <c r="B910" s="62" t="str">
        <f>LEFT(Таблица1[[#This Row],[Номер плавки]],7)</f>
        <v>2062674</v>
      </c>
      <c r="C910" s="62" t="s">
        <v>8</v>
      </c>
      <c r="D910" s="62" t="s">
        <v>154</v>
      </c>
      <c r="E910" s="63">
        <v>538</v>
      </c>
      <c r="F910" s="64">
        <f>(Таблица1[[#This Row],[Предел текучести, Н/мм²]]-SUMIF('Сводный отчет'!$B$7:$B$17,Таблица1[[#This Row],[Профиль / размер]],'Сводный отчет'!$F$7:$F$17))^2</f>
        <v>194.61631212626295</v>
      </c>
      <c r="G910" s="63">
        <v>631</v>
      </c>
      <c r="H910" s="64">
        <f>(Таблица1[[#This Row],[Временное сопротивление, Н/мм²]]-SUMIF('Сводный отчет'!$B$7:$B$17,Таблица1[[#This Row],[Профиль / размер]],'Сводный отчет'!$I$7:$I$17))^2</f>
        <v>167.45897461033263</v>
      </c>
      <c r="I910" s="65">
        <f>Таблица1[[#This Row],[Временное сопротивление, Н/мм²]]/Таблица1[[#This Row],[Предел текучести, Н/мм²]]</f>
        <v>1.1728624535315986</v>
      </c>
      <c r="J910" s="66">
        <f>(Таблица1[[#This Row],[σв/σт]]-SUMIF('Сводный отчет'!$B$7:$B$17,Таблица1[[#This Row],[Профиль / размер]],'Сводный отчет'!$L$7:$L$17))^2</f>
        <v>3.6922410354917489E-5</v>
      </c>
      <c r="K910" s="63">
        <v>24.5</v>
      </c>
      <c r="L910" s="64">
        <f>(Таблица1[[#This Row],[Относительное удлинение, %]]-SUMIF('Сводный отчет'!$B$7:$B$17,Таблица1[[#This Row],[Профиль / размер]],'Сводный отчет'!$O$7:$O$17))^2</f>
        <v>6.0340760709733905</v>
      </c>
      <c r="M910" s="63">
        <v>7.6</v>
      </c>
      <c r="N91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0.70926415057347969</v>
      </c>
      <c r="O910" s="67">
        <v>7.9</v>
      </c>
      <c r="P91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0.80643956474855305</v>
      </c>
      <c r="Q910" s="69">
        <v>8.1000000000000003E-2</v>
      </c>
      <c r="R910" s="70">
        <f>(Таблица1[[#This Row],[fr]]-SUMIF('Сводный отчет'!$B$7:$B$17,Таблица1[[#This Row],[Профиль / размер]],'Сводный отчет'!$X$7:$X$17))^2</f>
        <v>2.9952985001471745E-6</v>
      </c>
    </row>
    <row r="911" spans="1:18" ht="11.25" customHeight="1" x14ac:dyDescent="0.25">
      <c r="A911" s="62" t="s">
        <v>647</v>
      </c>
      <c r="B911" s="62" t="str">
        <f>LEFT(Таблица1[[#This Row],[Номер плавки]],7)</f>
        <v>2002402</v>
      </c>
      <c r="C911" s="62" t="s">
        <v>66</v>
      </c>
      <c r="D911" s="62" t="s">
        <v>90</v>
      </c>
      <c r="E911" s="63">
        <v>520</v>
      </c>
      <c r="F911" s="64">
        <f>(Таблица1[[#This Row],[Предел текучести, Н/мм²]]-SUMIF('Сводный отчет'!$B$7:$B$17,Таблица1[[#This Row],[Профиль / размер]],'Сводный отчет'!$F$7:$F$17))^2</f>
        <v>263.56684079437343</v>
      </c>
      <c r="G911" s="63">
        <v>615</v>
      </c>
      <c r="H911" s="64">
        <f>(Таблица1[[#This Row],[Временное сопротивление, Н/мм²]]-SUMIF('Сводный отчет'!$B$7:$B$17,Таблица1[[#This Row],[Профиль / размер]],'Сводный отчет'!$I$7:$I$17))^2</f>
        <v>1184.5877361193743</v>
      </c>
      <c r="I911" s="65">
        <f>Таблица1[[#This Row],[Временное сопротивление, Н/мм²]]/Таблица1[[#This Row],[Предел текучести, Н/мм²]]</f>
        <v>1.1826923076923077</v>
      </c>
      <c r="J911" s="66">
        <f>(Таблица1[[#This Row],[σв/σт]]-SUMIF('Сводный отчет'!$B$7:$B$17,Таблица1[[#This Row],[Профиль / размер]],'Сводный отчет'!$L$7:$L$17))^2</f>
        <v>8.0751596114984805E-4</v>
      </c>
      <c r="K911" s="63">
        <v>20.6</v>
      </c>
      <c r="L911" s="64">
        <f>(Таблица1[[#This Row],[Относительное удлинение, %]]-SUMIF('Сводный отчет'!$B$7:$B$17,Таблица1[[#This Row],[Профиль / размер]],'Сводный отчет'!$O$7:$O$17))^2</f>
        <v>3.9953065419118063</v>
      </c>
      <c r="M911" s="63">
        <v>11.1</v>
      </c>
      <c r="N91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0.50356680773215812</v>
      </c>
      <c r="O911" s="67">
        <v>11.4</v>
      </c>
      <c r="P91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0.49395159690537055</v>
      </c>
      <c r="Q911" s="69">
        <v>9.9000000000000005E-2</v>
      </c>
      <c r="R911" s="70">
        <f>(Таблица1[[#This Row],[fr]]-SUMIF('Сводный отчет'!$B$7:$B$17,Таблица1[[#This Row],[Профиль / размер]],'Сводный отчет'!$X$7:$X$17))^2</f>
        <v>2.4119694064228824E-4</v>
      </c>
    </row>
    <row r="912" spans="1:18" ht="11.25" customHeight="1" x14ac:dyDescent="0.25">
      <c r="A912" s="62" t="s">
        <v>647</v>
      </c>
      <c r="B912" s="62" t="str">
        <f>LEFT(Таблица1[[#This Row],[Номер плавки]],7)</f>
        <v>2002402</v>
      </c>
      <c r="C912" s="62" t="s">
        <v>66</v>
      </c>
      <c r="D912" s="62" t="s">
        <v>90</v>
      </c>
      <c r="E912" s="63">
        <v>525</v>
      </c>
      <c r="F912" s="64">
        <f>(Таблица1[[#This Row],[Предел текучести, Н/мм²]]-SUMIF('Сводный отчет'!$B$7:$B$17,Таблица1[[#This Row],[Профиль / размер]],'Сводный отчет'!$F$7:$F$17))^2</f>
        <v>126.21942295399833</v>
      </c>
      <c r="G912" s="63">
        <v>623</v>
      </c>
      <c r="H912" s="64">
        <f>(Таблица1[[#This Row],[Временное сопротивление, Н/мм²]]-SUMIF('Сводный отчет'!$B$7:$B$17,Таблица1[[#This Row],[Профиль / размер]],'Сводный отчет'!$I$7:$I$17))^2</f>
        <v>697.90229010998519</v>
      </c>
      <c r="I912" s="65">
        <f>Таблица1[[#This Row],[Временное сопротивление, Н/мм²]]/Таблица1[[#This Row],[Предел текучести, Н/мм²]]</f>
        <v>1.1866666666666668</v>
      </c>
      <c r="J912" s="66">
        <f>(Таблица1[[#This Row],[σв/σт]]-SUMIF('Сводный отчет'!$B$7:$B$17,Таблица1[[#This Row],[Профиль / размер]],'Сводный отчет'!$L$7:$L$17))^2</f>
        <v>5.9743416095668525E-4</v>
      </c>
      <c r="K912" s="63">
        <v>17.899999999999999</v>
      </c>
      <c r="L912" s="64">
        <f>(Таблица1[[#This Row],[Относительное удлинение, %]]-SUMIF('Сводный отчет'!$B$7:$B$17,Таблица1[[#This Row],[Профиль / размер]],'Сводный отчет'!$O$7:$O$17))^2</f>
        <v>0.49164457008092138</v>
      </c>
      <c r="M912" s="63">
        <v>11.2</v>
      </c>
      <c r="N91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0.65549169036126631</v>
      </c>
      <c r="O912" s="67">
        <v>11.5</v>
      </c>
      <c r="P91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0.6445149771870593</v>
      </c>
      <c r="Q912" s="69">
        <v>6.7000000000000004E-2</v>
      </c>
      <c r="R912" s="70">
        <f>(Таблица1[[#This Row],[fr]]-SUMIF('Сводный отчет'!$B$7:$B$17,Таблица1[[#This Row],[Профиль / размер]],'Сводный отчет'!$X$7:$X$17))^2</f>
        <v>2.7124388899909689E-4</v>
      </c>
    </row>
    <row r="913" spans="1:18" ht="11.25" customHeight="1" x14ac:dyDescent="0.25">
      <c r="A913" s="62" t="s">
        <v>648</v>
      </c>
      <c r="B913" s="62" t="str">
        <f>LEFT(Таблица1[[#This Row],[Номер плавки]],7)</f>
        <v>2072400</v>
      </c>
      <c r="C913" s="62" t="s">
        <v>66</v>
      </c>
      <c r="D913" s="62" t="s">
        <v>90</v>
      </c>
      <c r="E913" s="63">
        <v>520</v>
      </c>
      <c r="F913" s="64">
        <f>(Таблица1[[#This Row],[Предел текучести, Н/мм²]]-SUMIF('Сводный отчет'!$B$7:$B$17,Таблица1[[#This Row],[Профиль / размер]],'Сводный отчет'!$F$7:$F$17))^2</f>
        <v>263.56684079437343</v>
      </c>
      <c r="G913" s="63">
        <v>618</v>
      </c>
      <c r="H913" s="64">
        <f>(Таблица1[[#This Row],[Временное сопротивление, Н/мм²]]-SUMIF('Сводный отчет'!$B$7:$B$17,Таблица1[[#This Row],[Профиль / размер]],'Сводный отчет'!$I$7:$I$17))^2</f>
        <v>987.08069386585339</v>
      </c>
      <c r="I913" s="65">
        <f>Таблица1[[#This Row],[Временное сопротивление, Н/мм²]]/Таблица1[[#This Row],[Предел текучести, Н/мм²]]</f>
        <v>1.1884615384615385</v>
      </c>
      <c r="J913" s="66">
        <f>(Таблица1[[#This Row],[σв/σт]]-SUMIF('Сводный отчет'!$B$7:$B$17,Таблица1[[#This Row],[Профиль / размер]],'Сводный отчет'!$L$7:$L$17))^2</f>
        <v>5.1291353884235229E-4</v>
      </c>
      <c r="K913" s="63">
        <v>20.399999999999999</v>
      </c>
      <c r="L913" s="64">
        <f>(Таблица1[[#This Row],[Относительное удлинение, %]]-SUMIF('Сводный отчет'!$B$7:$B$17,Таблица1[[#This Row],[Профиль / размер]],'Сводный отчет'!$O$7:$O$17))^2</f>
        <v>3.2357760254798786</v>
      </c>
      <c r="M913" s="63">
        <v>11.2</v>
      </c>
      <c r="N91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0.65549169036126631</v>
      </c>
      <c r="O913" s="67">
        <v>11.5</v>
      </c>
      <c r="P91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0.6445149771870593</v>
      </c>
      <c r="Q913" s="69">
        <v>6.5000000000000002E-2</v>
      </c>
      <c r="R913" s="70">
        <f>(Таблица1[[#This Row],[fr]]-SUMIF('Сводный отчет'!$B$7:$B$17,Таблица1[[#This Row],[Профиль / размер]],'Сводный отчет'!$X$7:$X$17))^2</f>
        <v>3.4112182327139751E-4</v>
      </c>
    </row>
    <row r="914" spans="1:18" ht="11.25" customHeight="1" x14ac:dyDescent="0.25">
      <c r="A914" s="62" t="s">
        <v>648</v>
      </c>
      <c r="B914" s="62" t="str">
        <f>LEFT(Таблица1[[#This Row],[Номер плавки]],7)</f>
        <v>2072400</v>
      </c>
      <c r="C914" s="62" t="s">
        <v>66</v>
      </c>
      <c r="D914" s="62" t="s">
        <v>90</v>
      </c>
      <c r="E914" s="63">
        <v>521</v>
      </c>
      <c r="F914" s="64">
        <f>(Таблица1[[#This Row],[Предел текучести, Н/мм²]]-SUMIF('Сводный отчет'!$B$7:$B$17,Таблица1[[#This Row],[Профиль / размер]],'Сводный отчет'!$F$7:$F$17))^2</f>
        <v>232.09735722629841</v>
      </c>
      <c r="G914" s="63">
        <v>620</v>
      </c>
      <c r="H914" s="64">
        <f>(Таблица1[[#This Row],[Временное сопротивление, Н/мм²]]-SUMIF('Сводный отчет'!$B$7:$B$17,Таблица1[[#This Row],[Профиль / размер]],'Сводный отчет'!$I$7:$I$17))^2</f>
        <v>865.40933236350611</v>
      </c>
      <c r="I914" s="65">
        <f>Таблица1[[#This Row],[Временное сопротивление, Н/мм²]]/Таблица1[[#This Row],[Предел текучести, Н/мм²]]</f>
        <v>1.1900191938579654</v>
      </c>
      <c r="J914" s="66">
        <f>(Таблица1[[#This Row],[σв/σт]]-SUMIF('Сводный отчет'!$B$7:$B$17,Таблица1[[#This Row],[Профиль / размер]],'Сводный отчет'!$L$7:$L$17))^2</f>
        <v>4.447855334466233E-4</v>
      </c>
      <c r="K914" s="63">
        <v>22.4</v>
      </c>
      <c r="L914" s="64">
        <f>(Таблица1[[#This Row],[Относительное удлинение, %]]-SUMIF('Сводный отчет'!$B$7:$B$17,Таблица1[[#This Row],[Профиль / размер]],'Сводный отчет'!$O$7:$O$17))^2</f>
        <v>14.431081189799045</v>
      </c>
      <c r="M914" s="63">
        <v>11.5</v>
      </c>
      <c r="N91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1.2312663382485942</v>
      </c>
      <c r="O914" s="67">
        <v>11.8</v>
      </c>
      <c r="P91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1.2162051180321289</v>
      </c>
      <c r="Q914" s="69">
        <v>9.0999999999999998E-2</v>
      </c>
      <c r="R914" s="70">
        <f>(Таблица1[[#This Row],[fr]]-SUMIF('Сводный отчет'!$B$7:$B$17,Таблица1[[#This Row],[Профиль / размер]],'Сводный отчет'!$X$7:$X$17))^2</f>
        <v>5.6708677731490293E-5</v>
      </c>
    </row>
    <row r="915" spans="1:18" ht="11.25" customHeight="1" x14ac:dyDescent="0.25">
      <c r="A915" s="62" t="s">
        <v>649</v>
      </c>
      <c r="B915" s="62" t="str">
        <f>LEFT(Таблица1[[#This Row],[Номер плавки]],7)</f>
        <v>2062675</v>
      </c>
      <c r="C915" s="62" t="s">
        <v>8</v>
      </c>
      <c r="D915" s="62" t="s">
        <v>154</v>
      </c>
      <c r="E915" s="63">
        <v>540</v>
      </c>
      <c r="F915" s="64">
        <f>(Таблица1[[#This Row],[Предел текучести, Н/мм²]]-SUMIF('Сводный отчет'!$B$7:$B$17,Таблица1[[#This Row],[Профиль / размер]],'Сводный отчет'!$F$7:$F$17))^2</f>
        <v>142.81433192824304</v>
      </c>
      <c r="G915" s="63">
        <v>630</v>
      </c>
      <c r="H915" s="64">
        <f>(Таблица1[[#This Row],[Временное сопротивление, Н/мм²]]-SUMIF('Сводный отчет'!$B$7:$B$17,Таблица1[[#This Row],[Профиль / размер]],'Сводный отчет'!$I$7:$I$17))^2</f>
        <v>194.34016272914454</v>
      </c>
      <c r="I915" s="65">
        <f>Таблица1[[#This Row],[Временное сопротивление, Н/мм²]]/Таблица1[[#This Row],[Предел текучести, Н/мм²]]</f>
        <v>1.1666666666666667</v>
      </c>
      <c r="J915" s="66">
        <f>(Таблица1[[#This Row],[σв/σт]]-SUMIF('Сводный отчет'!$B$7:$B$17,Таблица1[[#This Row],[Профиль / размер]],'Сводный отчет'!$L$7:$L$17))^2</f>
        <v>1.4257676125809746E-8</v>
      </c>
      <c r="K915" s="63">
        <v>20.8</v>
      </c>
      <c r="L915" s="64">
        <f>(Таблица1[[#This Row],[Относительное удлинение, %]]-SUMIF('Сводный отчет'!$B$7:$B$17,Таблица1[[#This Row],[Профиль / размер]],'Сводный отчет'!$O$7:$O$17))^2</f>
        <v>1.5464523085972168</v>
      </c>
      <c r="M915" s="63">
        <v>9</v>
      </c>
      <c r="N91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0.31116514067247919</v>
      </c>
      <c r="O915" s="67">
        <v>9.3000000000000007</v>
      </c>
      <c r="P91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0.25198411920400049</v>
      </c>
      <c r="Q915" s="69">
        <v>8.1000000000000003E-2</v>
      </c>
      <c r="R915" s="70">
        <f>(Таблица1[[#This Row],[fr]]-SUMIF('Сводный отчет'!$B$7:$B$17,Таблица1[[#This Row],[Профиль / размер]],'Сводный отчет'!$X$7:$X$17))^2</f>
        <v>2.9952985001471745E-6</v>
      </c>
    </row>
    <row r="916" spans="1:18" ht="11.25" customHeight="1" x14ac:dyDescent="0.25">
      <c r="A916" s="62" t="s">
        <v>650</v>
      </c>
      <c r="B916" s="62" t="str">
        <f>LEFT(Таблица1[[#This Row],[Номер плавки]],7)</f>
        <v>2062677</v>
      </c>
      <c r="C916" s="62" t="s">
        <v>8</v>
      </c>
      <c r="D916" s="62" t="s">
        <v>154</v>
      </c>
      <c r="E916" s="63">
        <v>548</v>
      </c>
      <c r="F916" s="64">
        <f>(Таблица1[[#This Row],[Предел текучести, Н/мм²]]-SUMIF('Сводный отчет'!$B$7:$B$17,Таблица1[[#This Row],[Профиль / размер]],'Сводный отчет'!$F$7:$F$17))^2</f>
        <v>15.606411136163352</v>
      </c>
      <c r="G916" s="63">
        <v>636</v>
      </c>
      <c r="H916" s="64">
        <f>(Таблица1[[#This Row],[Временное сопротивление, Н/мм²]]-SUMIF('Сводный отчет'!$B$7:$B$17,Таблица1[[#This Row],[Профиль / размер]],'Сводный отчет'!$I$7:$I$17))^2</f>
        <v>63.053034016273109</v>
      </c>
      <c r="I916" s="65">
        <f>Таблица1[[#This Row],[Временное сопротивление, Н/мм²]]/Таблица1[[#This Row],[Предел текучести, Н/мм²]]</f>
        <v>1.1605839416058394</v>
      </c>
      <c r="J916" s="66">
        <f>(Таблица1[[#This Row],[σв/σт]]-SUMIF('Сводный отчет'!$B$7:$B$17,Таблица1[[#This Row],[Профиль / размер]],'Сводный отчет'!$L$7:$L$17))^2</f>
        <v>3.8466423633560022E-5</v>
      </c>
      <c r="K916" s="63">
        <v>22</v>
      </c>
      <c r="L916" s="64">
        <f>(Таблица1[[#This Row],[Относительное удлинение, %]]-SUMIF('Сводный отчет'!$B$7:$B$17,Таблица1[[#This Row],[Профиль / размер]],'Сводный отчет'!$O$7:$O$17))^2</f>
        <v>1.897853151652576E-3</v>
      </c>
      <c r="M916" s="63">
        <v>7.4</v>
      </c>
      <c r="N91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1.0861354377021926</v>
      </c>
      <c r="O916" s="67">
        <v>7.7</v>
      </c>
      <c r="P91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1.2056474855406325</v>
      </c>
      <c r="Q916" s="69">
        <v>7.8E-2</v>
      </c>
      <c r="R916" s="70">
        <f>(Таблица1[[#This Row],[fr]]-SUMIF('Сводный отчет'!$B$7:$B$17,Таблица1[[#This Row],[Профиль / размер]],'Сводный отчет'!$X$7:$X$17))^2</f>
        <v>2.237945691598901E-5</v>
      </c>
    </row>
    <row r="917" spans="1:18" ht="11.25" customHeight="1" x14ac:dyDescent="0.25">
      <c r="A917" s="62" t="s">
        <v>651</v>
      </c>
      <c r="B917" s="62" t="str">
        <f>LEFT(Таблица1[[#This Row],[Номер плавки]],7)</f>
        <v>2062677</v>
      </c>
      <c r="C917" s="62" t="s">
        <v>8</v>
      </c>
      <c r="D917" s="62" t="s">
        <v>154</v>
      </c>
      <c r="E917" s="63">
        <v>551</v>
      </c>
      <c r="F917" s="64">
        <f>(Таблица1[[#This Row],[Предел текучести, Н/мм²]]-SUMIF('Сводный отчет'!$B$7:$B$17,Таблица1[[#This Row],[Профиль / размер]],'Сводный отчет'!$F$7:$F$17))^2</f>
        <v>0.90344083913347395</v>
      </c>
      <c r="G917" s="63">
        <v>641</v>
      </c>
      <c r="H917" s="64">
        <f>(Таблица1[[#This Row],[Временное сопротивление, Н/мм²]]-SUMIF('Сводный отчет'!$B$7:$B$17,Таблица1[[#This Row],[Профиль / размер]],'Сводный отчет'!$I$7:$I$17))^2</f>
        <v>8.6470934222135813</v>
      </c>
      <c r="I917" s="65">
        <f>Таблица1[[#This Row],[Временное сопротивление, Н/мм²]]/Таблица1[[#This Row],[Предел текучести, Н/мм²]]</f>
        <v>1.1633393829401089</v>
      </c>
      <c r="J917" s="66">
        <f>(Таблица1[[#This Row],[σв/σт]]-SUMIF('Сводный отчет'!$B$7:$B$17,Таблица1[[#This Row],[Профиль / размер]],'Сводный отчет'!$L$7:$L$17))^2</f>
        <v>1.1879666702278628E-5</v>
      </c>
      <c r="K917" s="63">
        <v>23.8</v>
      </c>
      <c r="L917" s="64">
        <f>(Таблица1[[#This Row],[Относительное удлинение, %]]-SUMIF('Сводный отчет'!$B$7:$B$17,Таблица1[[#This Row],[Профиль / размер]],'Сводный отчет'!$O$7:$O$17))^2</f>
        <v>3.085066169983306</v>
      </c>
      <c r="M917" s="63">
        <v>8.1</v>
      </c>
      <c r="N91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0.11708593275169366</v>
      </c>
      <c r="O917" s="67">
        <v>8.4</v>
      </c>
      <c r="P91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0.15841976276835562</v>
      </c>
      <c r="Q917" s="69">
        <v>9.2999999999999999E-2</v>
      </c>
      <c r="R917" s="70">
        <f>(Таблица1[[#This Row],[fr]]-SUMIF('Сводный отчет'!$B$7:$B$17,Таблица1[[#This Row],[Профиль / размер]],'Сводный отчет'!$X$7:$X$17))^2</f>
        <v>1.0545866483677987E-4</v>
      </c>
    </row>
    <row r="918" spans="1:18" ht="11.25" customHeight="1" x14ac:dyDescent="0.25">
      <c r="A918" s="62" t="s">
        <v>652</v>
      </c>
      <c r="B918" s="62" t="str">
        <f>LEFT(Таблица1[[#This Row],[Номер плавки]],7)</f>
        <v>2002463</v>
      </c>
      <c r="C918" s="62" t="s">
        <v>66</v>
      </c>
      <c r="D918" s="62" t="s">
        <v>90</v>
      </c>
      <c r="E918" s="63">
        <v>531</v>
      </c>
      <c r="F918" s="64">
        <f>(Таблица1[[#This Row],[Предел текучести, Н/мм²]]-SUMIF('Сводный отчет'!$B$7:$B$17,Таблица1[[#This Row],[Профиль / размер]],'Сводный отчет'!$F$7:$F$17))^2</f>
        <v>27.402521545548215</v>
      </c>
      <c r="G918" s="63">
        <v>639</v>
      </c>
      <c r="H918" s="64">
        <f>(Таблица1[[#This Row],[Временное сопротивление, Н/мм²]]-SUMIF('Сводный отчет'!$B$7:$B$17,Таблица1[[#This Row],[Профиль / размер]],'Сводный отчет'!$I$7:$I$17))^2</f>
        <v>108.53139809120694</v>
      </c>
      <c r="I918" s="65">
        <f>Таблица1[[#This Row],[Временное сопротивление, Н/мм²]]/Таблица1[[#This Row],[Предел текучести, Н/мм²]]</f>
        <v>1.2033898305084745</v>
      </c>
      <c r="J918" s="66">
        <f>(Таблица1[[#This Row],[σв/σт]]-SUMIF('Сводный отчет'!$B$7:$B$17,Таблица1[[#This Row],[Профиль / размер]],'Сводный отчет'!$L$7:$L$17))^2</f>
        <v>5.9587631113755417E-5</v>
      </c>
      <c r="K918" s="63">
        <v>17.3</v>
      </c>
      <c r="L918" s="64">
        <f>(Таблица1[[#This Row],[Относительное удлинение, %]]-SUMIF('Сводный отчет'!$B$7:$B$17,Таблица1[[#This Row],[Профиль / размер]],'Сводный отчет'!$O$7:$O$17))^2</f>
        <v>1.6930530207851662</v>
      </c>
      <c r="M918" s="63">
        <v>9.3000000000000007</v>
      </c>
      <c r="N91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1.1889189204081965</v>
      </c>
      <c r="O918" s="67">
        <v>9.6</v>
      </c>
      <c r="P91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1.2038107518349632</v>
      </c>
      <c r="Q918" s="69">
        <v>9.0999999999999998E-2</v>
      </c>
      <c r="R918" s="70">
        <f>(Таблица1[[#This Row],[fr]]-SUMIF('Сводный отчет'!$B$7:$B$17,Таблица1[[#This Row],[Профиль / размер]],'Сводный отчет'!$X$7:$X$17))^2</f>
        <v>5.6708677731490293E-5</v>
      </c>
    </row>
    <row r="919" spans="1:18" ht="11.25" customHeight="1" x14ac:dyDescent="0.25">
      <c r="A919" s="62" t="s">
        <v>652</v>
      </c>
      <c r="B919" s="62" t="str">
        <f>LEFT(Таблица1[[#This Row],[Номер плавки]],7)</f>
        <v>2002463</v>
      </c>
      <c r="C919" s="62" t="s">
        <v>66</v>
      </c>
      <c r="D919" s="62" t="s">
        <v>90</v>
      </c>
      <c r="E919" s="63">
        <v>532</v>
      </c>
      <c r="F919" s="64">
        <f>(Таблица1[[#This Row],[Предел текучести, Н/мм²]]-SUMIF('Сводный отчет'!$B$7:$B$17,Таблица1[[#This Row],[Профиль / размер]],'Сводный отчет'!$F$7:$F$17))^2</f>
        <v>17.933037977473195</v>
      </c>
      <c r="G919" s="63">
        <v>639</v>
      </c>
      <c r="H919" s="64">
        <f>(Таблица1[[#This Row],[Временное сопротивление, Н/мм²]]-SUMIF('Сводный отчет'!$B$7:$B$17,Таблица1[[#This Row],[Профиль / размер]],'Сводный отчет'!$I$7:$I$17))^2</f>
        <v>108.53139809120694</v>
      </c>
      <c r="I919" s="65">
        <f>Таблица1[[#This Row],[Временное сопротивление, Н/мм²]]/Таблица1[[#This Row],[Предел текучести, Н/мм²]]</f>
        <v>1.2011278195488722</v>
      </c>
      <c r="J919" s="66">
        <f>(Таблица1[[#This Row],[σв/σт]]-SUMIF('Сводный отчет'!$B$7:$B$17,Таблица1[[#This Row],[Профиль / размер]],'Сводный отчет'!$L$7:$L$17))^2</f>
        <v>9.9626618414072566E-5</v>
      </c>
      <c r="K919" s="63">
        <v>17.100000000000001</v>
      </c>
      <c r="L919" s="64">
        <f>(Таблица1[[#This Row],[Относительное удлинение, %]]-SUMIF('Сводный отчет'!$B$7:$B$17,Таблица1[[#This Row],[Профиль / размер]],'Сводный отчет'!$O$7:$O$17))^2</f>
        <v>2.2535225043532465</v>
      </c>
      <c r="M919" s="63">
        <v>9.4</v>
      </c>
      <c r="N91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0.98084380303730623</v>
      </c>
      <c r="O919" s="67">
        <v>9.6999999999999993</v>
      </c>
      <c r="P91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0.99437413211665326</v>
      </c>
      <c r="Q919" s="69">
        <v>8.6999999999999994E-2</v>
      </c>
      <c r="R919" s="70">
        <f>(Таблица1[[#This Row],[fr]]-SUMIF('Сводный отчет'!$B$7:$B$17,Таблица1[[#This Row],[Профиль / размер]],'Сводный отчет'!$X$7:$X$17))^2</f>
        <v>1.2464546276091405E-5</v>
      </c>
    </row>
    <row r="920" spans="1:18" ht="11.25" customHeight="1" x14ac:dyDescent="0.25">
      <c r="A920" s="62" t="s">
        <v>653</v>
      </c>
      <c r="B920" s="62" t="str">
        <f>LEFT(Таблица1[[#This Row],[Номер плавки]],7)</f>
        <v>2002466</v>
      </c>
      <c r="C920" s="62" t="s">
        <v>66</v>
      </c>
      <c r="D920" s="62" t="s">
        <v>90</v>
      </c>
      <c r="E920" s="63">
        <v>537</v>
      </c>
      <c r="F920" s="64">
        <f>(Таблица1[[#This Row],[Предел текучести, Н/мм²]]-SUMIF('Сводный отчет'!$B$7:$B$17,Таблица1[[#This Row],[Профиль / размер]],'Сводный отчет'!$F$7:$F$17))^2</f>
        <v>0.5856201370980928</v>
      </c>
      <c r="G920" s="63">
        <v>646</v>
      </c>
      <c r="H920" s="64">
        <f>(Таблица1[[#This Row],[Временное сопротивление, Н/мм²]]-SUMIF('Сводный отчет'!$B$7:$B$17,Таблица1[[#This Row],[Профиль / размер]],'Сводный отчет'!$I$7:$I$17))^2</f>
        <v>11.681632832991458</v>
      </c>
      <c r="I920" s="65">
        <f>Таблица1[[#This Row],[Временное сопротивление, Н/мм²]]/Таблица1[[#This Row],[Предел текучести, Н/мм²]]</f>
        <v>1.2029795158286778</v>
      </c>
      <c r="J920" s="66">
        <f>(Таблица1[[#This Row],[σв/σт]]-SUMIF('Сводный отчет'!$B$7:$B$17,Таблица1[[#This Row],[Профиль / размер]],'Сводный отчет'!$L$7:$L$17))^2</f>
        <v>6.6090675518743006E-5</v>
      </c>
      <c r="K920" s="63">
        <v>16.600000000000001</v>
      </c>
      <c r="L920" s="64">
        <f>(Таблица1[[#This Row],[Относительное удлинение, %]]-SUMIF('Сводный отчет'!$B$7:$B$17,Таблица1[[#This Row],[Профиль / размер]],'Сводный отчет'!$O$7:$O$17))^2</f>
        <v>4.0046962132734523</v>
      </c>
      <c r="M920" s="63">
        <v>11.5</v>
      </c>
      <c r="N92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1.2312663382485942</v>
      </c>
      <c r="O920" s="67">
        <v>11.8</v>
      </c>
      <c r="P92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1.2162051180321289</v>
      </c>
      <c r="Q920" s="69">
        <v>6.5000000000000002E-2</v>
      </c>
      <c r="R920" s="70">
        <f>(Таблица1[[#This Row],[fr]]-SUMIF('Сводный отчет'!$B$7:$B$17,Таблица1[[#This Row],[Профиль / размер]],'Сводный отчет'!$X$7:$X$17))^2</f>
        <v>3.4112182327139751E-4</v>
      </c>
    </row>
    <row r="921" spans="1:18" ht="11.25" customHeight="1" x14ac:dyDescent="0.25">
      <c r="A921" s="62" t="s">
        <v>653</v>
      </c>
      <c r="B921" s="62" t="str">
        <f>LEFT(Таблица1[[#This Row],[Номер плавки]],7)</f>
        <v>2002466</v>
      </c>
      <c r="C921" s="62" t="s">
        <v>66</v>
      </c>
      <c r="D921" s="62" t="s">
        <v>90</v>
      </c>
      <c r="E921" s="63">
        <v>542</v>
      </c>
      <c r="F921" s="64">
        <f>(Таблица1[[#This Row],[Предел текучести, Н/мм²]]-SUMIF('Сводный отчет'!$B$7:$B$17,Таблица1[[#This Row],[Профиль / размер]],'Сводный отчет'!$F$7:$F$17))^2</f>
        <v>33.238202296722989</v>
      </c>
      <c r="G921" s="63">
        <v>650</v>
      </c>
      <c r="H921" s="64">
        <f>(Таблица1[[#This Row],[Временное сопротивление, Н/мм²]]-SUMIF('Сводный отчет'!$B$7:$B$17,Таблица1[[#This Row],[Профиль / размер]],'Сводный отчет'!$I$7:$I$17))^2</f>
        <v>0.33890982829689448</v>
      </c>
      <c r="I921" s="65">
        <f>Таблица1[[#This Row],[Временное сопротивление, Н/мм²]]/Таблица1[[#This Row],[Предел текучести, Н/мм²]]</f>
        <v>1.1992619926199262</v>
      </c>
      <c r="J921" s="66">
        <f>(Таблица1[[#This Row],[σв/σт]]-SUMIF('Сводный отчет'!$B$7:$B$17,Таблица1[[#This Row],[Профиль / размер]],'Сводный отчет'!$L$7:$L$17))^2</f>
        <v>1.4035473542779313E-4</v>
      </c>
      <c r="K921" s="63">
        <v>18.8</v>
      </c>
      <c r="L921" s="64">
        <f>(Таблица1[[#This Row],[Относительное удлинение, %]]-SUMIF('Сводный отчет'!$B$7:$B$17,Таблица1[[#This Row],[Профиль / размер]],'Сводный отчет'!$O$7:$O$17))^2</f>
        <v>3.9531894024546793E-2</v>
      </c>
      <c r="M921" s="63">
        <v>10</v>
      </c>
      <c r="N92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0.15239309881196045</v>
      </c>
      <c r="O921" s="67">
        <v>10.3</v>
      </c>
      <c r="P92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0.15775441380678712</v>
      </c>
      <c r="Q921" s="69">
        <v>7.3999999999999996E-2</v>
      </c>
      <c r="R921" s="70">
        <f>(Таблица1[[#This Row],[fr]]-SUMIF('Сводный отчет'!$B$7:$B$17,Таблица1[[#This Row],[Профиль / размер]],'Сводный отчет'!$X$7:$X$17))^2</f>
        <v>8.9671119046045146E-5</v>
      </c>
    </row>
    <row r="922" spans="1:18" ht="11.25" customHeight="1" x14ac:dyDescent="0.25">
      <c r="A922" s="62" t="s">
        <v>654</v>
      </c>
      <c r="B922" s="62" t="str">
        <f>LEFT(Таблица1[[#This Row],[Номер плавки]],7)</f>
        <v>2002401</v>
      </c>
      <c r="C922" s="62" t="s">
        <v>66</v>
      </c>
      <c r="D922" s="62" t="s">
        <v>90</v>
      </c>
      <c r="E922" s="63">
        <v>510</v>
      </c>
      <c r="F922" s="64">
        <f>(Таблица1[[#This Row],[Предел текучести, Н/мм²]]-SUMIF('Сводный отчет'!$B$7:$B$17,Таблица1[[#This Row],[Профиль / размер]],'Сводный отчет'!$F$7:$F$17))^2</f>
        <v>688.26167647512364</v>
      </c>
      <c r="G922" s="63">
        <v>636</v>
      </c>
      <c r="H922" s="64">
        <f>(Таблица1[[#This Row],[Временное сопротивление, Н/мм²]]-SUMIF('Сводный отчет'!$B$7:$B$17,Таблица1[[#This Row],[Профиль / размер]],'Сводный отчет'!$I$7:$I$17))^2</f>
        <v>180.03844034472786</v>
      </c>
      <c r="I922" s="65">
        <f>Таблица1[[#This Row],[Временное сопротивление, Н/мм²]]/Таблица1[[#This Row],[Предел текучести, Н/мм²]]</f>
        <v>1.2470588235294118</v>
      </c>
      <c r="J922" s="66">
        <f>(Таблица1[[#This Row],[σв/σт]]-SUMIF('Сводный отчет'!$B$7:$B$17,Таблица1[[#This Row],[Профиль / размер]],'Сводный отчет'!$L$7:$L$17))^2</f>
        <v>1.2923802484242663E-3</v>
      </c>
      <c r="K922" s="63">
        <v>17.600000000000001</v>
      </c>
      <c r="L922" s="64">
        <f>(Таблица1[[#This Row],[Относительное удлинение, %]]-SUMIF('Сводный отчет'!$B$7:$B$17,Таблица1[[#This Row],[Профиль / размер]],'Сводный отчет'!$O$7:$O$17))^2</f>
        <v>1.0023487954330408</v>
      </c>
      <c r="M922" s="63">
        <v>11.8</v>
      </c>
      <c r="N92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1.9870409861359231</v>
      </c>
      <c r="O922" s="67">
        <v>12.1</v>
      </c>
      <c r="P92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1.9678952588771941</v>
      </c>
      <c r="Q922" s="69">
        <v>8.8999999999999996E-2</v>
      </c>
      <c r="R922" s="70">
        <f>(Таблица1[[#This Row],[fr]]-SUMIF('Сводный отчет'!$B$7:$B$17,Таблица1[[#This Row],[Профиль / размер]],'Сводный отчет'!$X$7:$X$17))^2</f>
        <v>3.0586612003790841E-5</v>
      </c>
    </row>
    <row r="923" spans="1:18" ht="11.25" customHeight="1" x14ac:dyDescent="0.25">
      <c r="A923" s="62" t="s">
        <v>654</v>
      </c>
      <c r="B923" s="62" t="str">
        <f>LEFT(Таблица1[[#This Row],[Номер плавки]],7)</f>
        <v>2002401</v>
      </c>
      <c r="C923" s="62" t="s">
        <v>66</v>
      </c>
      <c r="D923" s="62" t="s">
        <v>90</v>
      </c>
      <c r="E923" s="63">
        <v>527</v>
      </c>
      <c r="F923" s="64">
        <f>(Таблица1[[#This Row],[Предел текучести, Н/мм²]]-SUMIF('Сводный отчет'!$B$7:$B$17,Таблица1[[#This Row],[Профиль / размер]],'Сводный отчет'!$F$7:$F$17))^2</f>
        <v>85.280455817848292</v>
      </c>
      <c r="G923" s="63">
        <v>621</v>
      </c>
      <c r="H923" s="64">
        <f>(Таблица1[[#This Row],[Временное сопротивление, Н/мм²]]-SUMIF('Сводный отчет'!$B$7:$B$17,Таблица1[[#This Row],[Профиль / размер]],'Сводный отчет'!$I$7:$I$17))^2</f>
        <v>807.57365161233247</v>
      </c>
      <c r="I923" s="65">
        <f>Таблица1[[#This Row],[Временное сопротивление, Н/мм²]]/Таблица1[[#This Row],[Предел текучести, Н/мм²]]</f>
        <v>1.1783681214421253</v>
      </c>
      <c r="J923" s="66">
        <f>(Таблица1[[#This Row],[σв/σт]]-SUMIF('Сводный отчет'!$B$7:$B$17,Таблица1[[#This Row],[Профиль / размер]],'Сводный отчет'!$L$7:$L$17))^2</f>
        <v>1.0719738385033847E-3</v>
      </c>
      <c r="K923" s="63">
        <v>16.399999999999999</v>
      </c>
      <c r="L923" s="64">
        <f>(Таблица1[[#This Row],[Относительное удлинение, %]]-SUMIF('Сводный отчет'!$B$7:$B$17,Таблица1[[#This Row],[Профиль / размер]],'Сводный отчет'!$O$7:$O$17))^2</f>
        <v>4.8451656968415469</v>
      </c>
      <c r="M923" s="63">
        <v>11.6</v>
      </c>
      <c r="N92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1.4631912208777023</v>
      </c>
      <c r="O923" s="67">
        <v>11.9</v>
      </c>
      <c r="P92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1.4467684983138174</v>
      </c>
      <c r="Q923" s="69">
        <v>8.8999999999999996E-2</v>
      </c>
      <c r="R923" s="70">
        <f>(Таблица1[[#This Row],[fr]]-SUMIF('Сводный отчет'!$B$7:$B$17,Таблица1[[#This Row],[Профиль / размер]],'Сводный отчет'!$X$7:$X$17))^2</f>
        <v>3.0586612003790841E-5</v>
      </c>
    </row>
    <row r="924" spans="1:18" ht="11.25" customHeight="1" x14ac:dyDescent="0.25">
      <c r="A924" s="62" t="s">
        <v>655</v>
      </c>
      <c r="B924" s="62" t="str">
        <f>LEFT(Таблица1[[#This Row],[Номер плавки]],7)</f>
        <v>2062679</v>
      </c>
      <c r="C924" s="62" t="s">
        <v>8</v>
      </c>
      <c r="D924" s="62" t="s">
        <v>154</v>
      </c>
      <c r="E924" s="63">
        <v>546</v>
      </c>
      <c r="F924" s="64">
        <f>(Таблица1[[#This Row],[Предел текучести, Н/мм²]]-SUMIF('Сводный отчет'!$B$7:$B$17,Таблица1[[#This Row],[Профиль / размер]],'Сводный отчет'!$F$7:$F$17))^2</f>
        <v>35.408391334183271</v>
      </c>
      <c r="G924" s="63">
        <v>637</v>
      </c>
      <c r="H924" s="64">
        <f>(Таблица1[[#This Row],[Временное сопротивление, Н/мм²]]-SUMIF('Сводный отчет'!$B$7:$B$17,Таблица1[[#This Row],[Профиль / размер]],'Сводный отчет'!$I$7:$I$17))^2</f>
        <v>48.171845897461203</v>
      </c>
      <c r="I924" s="65">
        <f>Таблица1[[#This Row],[Временное сопротивление, Н/мм²]]/Таблица1[[#This Row],[Предел текучести, Н/мм²]]</f>
        <v>1.1666666666666667</v>
      </c>
      <c r="J924" s="66">
        <f>(Таблица1[[#This Row],[σв/σт]]-SUMIF('Сводный отчет'!$B$7:$B$17,Таблица1[[#This Row],[Профиль / размер]],'Сводный отчет'!$L$7:$L$17))^2</f>
        <v>1.4257676125809746E-8</v>
      </c>
      <c r="K924" s="63">
        <v>22</v>
      </c>
      <c r="L924" s="64">
        <f>(Таблица1[[#This Row],[Относительное удлинение, %]]-SUMIF('Сводный отчет'!$B$7:$B$17,Таблица1[[#This Row],[Профиль / размер]],'Сводный отчет'!$O$7:$O$17))^2</f>
        <v>1.897853151652576E-3</v>
      </c>
      <c r="M924" s="63">
        <v>7.8</v>
      </c>
      <c r="N92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0.41239286344476506</v>
      </c>
      <c r="O924" s="67">
        <v>8.1</v>
      </c>
      <c r="P92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0.48723164395647511</v>
      </c>
      <c r="Q924" s="69">
        <v>8.1000000000000003E-2</v>
      </c>
      <c r="R924" s="70">
        <f>(Таблица1[[#This Row],[fr]]-SUMIF('Сводный отчет'!$B$7:$B$17,Таблица1[[#This Row],[Профиль / размер]],'Сводный отчет'!$X$7:$X$17))^2</f>
        <v>2.9952985001471745E-6</v>
      </c>
    </row>
    <row r="925" spans="1:18" ht="11.25" customHeight="1" x14ac:dyDescent="0.25">
      <c r="A925" s="62" t="s">
        <v>656</v>
      </c>
      <c r="B925" s="62" t="str">
        <f>LEFT(Таблица1[[#This Row],[Номер плавки]],7)</f>
        <v>2062679</v>
      </c>
      <c r="C925" s="62" t="s">
        <v>8</v>
      </c>
      <c r="D925" s="62" t="s">
        <v>154</v>
      </c>
      <c r="E925" s="63">
        <v>535</v>
      </c>
      <c r="F925" s="64">
        <f>(Таблица1[[#This Row],[Предел текучести, Н/мм²]]-SUMIF('Сводный отчет'!$B$7:$B$17,Таблица1[[#This Row],[Профиль / размер]],'Сводный отчет'!$F$7:$F$17))^2</f>
        <v>287.3192824232928</v>
      </c>
      <c r="G925" s="63">
        <v>626</v>
      </c>
      <c r="H925" s="64">
        <f>(Таблица1[[#This Row],[Временное сопротивление, Н/мм²]]-SUMIF('Сводный отчет'!$B$7:$B$17,Таблица1[[#This Row],[Профиль / размер]],'Сводный отчет'!$I$7:$I$17))^2</f>
        <v>321.86491520439216</v>
      </c>
      <c r="I925" s="65">
        <f>Таблица1[[#This Row],[Временное сопротивление, Н/мм²]]/Таблица1[[#This Row],[Предел текучести, Н/мм²]]</f>
        <v>1.1700934579439253</v>
      </c>
      <c r="J925" s="66">
        <f>(Таблица1[[#This Row],[σв/σт]]-SUMIF('Сводный отчет'!$B$7:$B$17,Таблица1[[#This Row],[Профиль / размер]],'Сводный отчет'!$L$7:$L$17))^2</f>
        <v>1.0938800604948345E-5</v>
      </c>
      <c r="K925" s="63">
        <v>20.2</v>
      </c>
      <c r="L925" s="64">
        <f>(Таблица1[[#This Row],[Относительное удлинение, %]]-SUMIF('Сводный отчет'!$B$7:$B$17,Таблица1[[#This Row],[Профиль / размер]],'Сводный отчет'!$O$7:$O$17))^2</f>
        <v>3.3987295363200043</v>
      </c>
      <c r="M925" s="63">
        <v>9.1999999999999993</v>
      </c>
      <c r="N92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0.57429385354376383</v>
      </c>
      <c r="O925" s="67">
        <v>9.5</v>
      </c>
      <c r="P92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0.49277619841192066</v>
      </c>
      <c r="Q925" s="69">
        <v>8.1000000000000003E-2</v>
      </c>
      <c r="R925" s="70">
        <f>(Таблица1[[#This Row],[fr]]-SUMIF('Сводный отчет'!$B$7:$B$17,Таблица1[[#This Row],[Профиль / размер]],'Сводный отчет'!$X$7:$X$17))^2</f>
        <v>2.9952985001471745E-6</v>
      </c>
    </row>
    <row r="926" spans="1:18" ht="11.25" customHeight="1" x14ac:dyDescent="0.25">
      <c r="A926" s="62" t="s">
        <v>657</v>
      </c>
      <c r="B926" s="62" t="str">
        <f>LEFT(Таблица1[[#This Row],[Номер плавки]],7)</f>
        <v>2062679</v>
      </c>
      <c r="C926" s="62" t="s">
        <v>8</v>
      </c>
      <c r="D926" s="62" t="s">
        <v>154</v>
      </c>
      <c r="E926" s="63">
        <v>544</v>
      </c>
      <c r="F926" s="64">
        <f>(Таблица1[[#This Row],[Предел текучести, Н/мм²]]-SUMIF('Сводный отчет'!$B$7:$B$17,Таблица1[[#This Row],[Профиль / размер]],'Сводный отчет'!$F$7:$F$17))^2</f>
        <v>63.21037153220319</v>
      </c>
      <c r="G926" s="63">
        <v>635</v>
      </c>
      <c r="H926" s="64">
        <f>(Таблица1[[#This Row],[Временное сопротивление, Н/мм²]]-SUMIF('Сводный отчет'!$B$7:$B$17,Таблица1[[#This Row],[Профиль / размер]],'Сводный отчет'!$I$7:$I$17))^2</f>
        <v>79.934222135085022</v>
      </c>
      <c r="I926" s="65">
        <f>Таблица1[[#This Row],[Временное сопротивление, Н/мм²]]/Таблица1[[#This Row],[Предел текучести, Н/мм²]]</f>
        <v>1.1672794117647058</v>
      </c>
      <c r="J926" s="66">
        <f>(Таблица1[[#This Row],[σв/σт]]-SUMIF('Сводный отчет'!$B$7:$B$17,Таблица1[[#This Row],[Профиль / размер]],'Сводный отчет'!$L$7:$L$17))^2</f>
        <v>2.4338394785632265E-7</v>
      </c>
      <c r="K926" s="63">
        <v>21.8</v>
      </c>
      <c r="L926" s="64">
        <f>(Таблица1[[#This Row],[Относительное удлинение, %]]-SUMIF('Сводный отчет'!$B$7:$B$17,Таблица1[[#This Row],[Профиль / размер]],'Сводный отчет'!$O$7:$O$17))^2</f>
        <v>5.9323595725913225E-2</v>
      </c>
      <c r="M926" s="63">
        <v>8.6</v>
      </c>
      <c r="N92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2.4907714929907614E-2</v>
      </c>
      <c r="O926" s="67">
        <v>8.9</v>
      </c>
      <c r="P92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1.0399960788158132E-2</v>
      </c>
      <c r="Q926" s="69">
        <v>9.9000000000000005E-2</v>
      </c>
      <c r="R926" s="70">
        <f>(Таблица1[[#This Row],[fr]]-SUMIF('Сводный отчет'!$B$7:$B$17,Таблица1[[#This Row],[Профиль / размер]],'Сводный отчет'!$X$7:$X$17))^2</f>
        <v>2.6469034800509641E-4</v>
      </c>
    </row>
    <row r="927" spans="1:18" ht="11.25" customHeight="1" x14ac:dyDescent="0.25">
      <c r="A927" s="62" t="s">
        <v>658</v>
      </c>
      <c r="B927" s="62" t="str">
        <f>LEFT(Таблица1[[#This Row],[Номер плавки]],7)</f>
        <v>2062680</v>
      </c>
      <c r="C927" s="62" t="s">
        <v>8</v>
      </c>
      <c r="D927" s="62" t="s">
        <v>154</v>
      </c>
      <c r="E927" s="63">
        <v>559</v>
      </c>
      <c r="F927" s="64">
        <f>(Таблица1[[#This Row],[Предел текучести, Н/мм²]]-SUMIF('Сводный отчет'!$B$7:$B$17,Таблица1[[#This Row],[Профиль / размер]],'Сводный отчет'!$F$7:$F$17))^2</f>
        <v>49.695520047053797</v>
      </c>
      <c r="G927" s="63">
        <v>651</v>
      </c>
      <c r="H927" s="64">
        <f>(Таблица1[[#This Row],[Временное сопротивление, Н/мм²]]-SUMIF('Сводный отчет'!$B$7:$B$17,Таблица1[[#This Row],[Профиль / размер]],'Сводный отчет'!$I$7:$I$17))^2</f>
        <v>49.83521223409452</v>
      </c>
      <c r="I927" s="65">
        <f>Таблица1[[#This Row],[Временное сопротивление, Н/мм²]]/Таблица1[[#This Row],[Предел текучести, Н/мм²]]</f>
        <v>1.1645796064400715</v>
      </c>
      <c r="J927" s="66">
        <f>(Таблица1[[#This Row],[σв/σт]]-SUMIF('Сводный отчет'!$B$7:$B$17,Таблица1[[#This Row],[Профиль / размер]],'Сводный отчет'!$L$7:$L$17))^2</f>
        <v>4.8684910524499594E-6</v>
      </c>
      <c r="K927" s="63">
        <v>22.2</v>
      </c>
      <c r="L927" s="64">
        <f>(Таблица1[[#This Row],[Относительное удлинение, %]]-SUMIF('Сводный отчет'!$B$7:$B$17,Таблица1[[#This Row],[Профиль / размер]],'Сводный отчет'!$O$7:$O$17))^2</f>
        <v>2.4472110577391359E-2</v>
      </c>
      <c r="M927" s="63">
        <v>7.4</v>
      </c>
      <c r="N92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1.0861354377021926</v>
      </c>
      <c r="O927" s="67">
        <v>7.7</v>
      </c>
      <c r="P92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1.2056474855406325</v>
      </c>
      <c r="Q927" s="69">
        <v>6.9000000000000006E-2</v>
      </c>
      <c r="R927" s="70">
        <f>(Таблица1[[#This Row],[fr]]-SUMIF('Сводный отчет'!$B$7:$B$17,Таблица1[[#This Row],[Профиль / размер]],'Сводный отчет'!$X$7:$X$17))^2</f>
        <v>1.8853193216351432E-4</v>
      </c>
    </row>
    <row r="928" spans="1:18" ht="11.25" customHeight="1" x14ac:dyDescent="0.25">
      <c r="A928" s="62" t="s">
        <v>659</v>
      </c>
      <c r="B928" s="62" t="str">
        <f>LEFT(Таблица1[[#This Row],[Номер плавки]],7)</f>
        <v>2062681</v>
      </c>
      <c r="C928" s="62" t="s">
        <v>8</v>
      </c>
      <c r="D928" s="62" t="s">
        <v>154</v>
      </c>
      <c r="E928" s="63">
        <v>565</v>
      </c>
      <c r="F928" s="64">
        <f>(Таблица1[[#This Row],[Предел текучести, Н/мм²]]-SUMIF('Сводный отчет'!$B$7:$B$17,Таблица1[[#This Row],[Профиль / размер]],'Сводный отчет'!$F$7:$F$17))^2</f>
        <v>170.28957945299405</v>
      </c>
      <c r="G928" s="63">
        <v>656</v>
      </c>
      <c r="H928" s="64">
        <f>(Таблица1[[#This Row],[Временное сопротивление, Н/мм²]]-SUMIF('Сводный отчет'!$B$7:$B$17,Таблица1[[#This Row],[Профиль / размер]],'Сводный отчет'!$I$7:$I$17))^2</f>
        <v>145.42927164003498</v>
      </c>
      <c r="I928" s="65">
        <f>Таблица1[[#This Row],[Временное сопротивление, Н/мм²]]/Таблица1[[#This Row],[Предел текучести, Н/мм²]]</f>
        <v>1.1610619469026549</v>
      </c>
      <c r="J928" s="66">
        <f>(Таблица1[[#This Row],[σв/σт]]-SUMIF('Сводный отчет'!$B$7:$B$17,Таблица1[[#This Row],[Профиль / размер]],'Сводный отчет'!$L$7:$L$17))^2</f>
        <v>3.2765610167320372E-5</v>
      </c>
      <c r="K928" s="63">
        <v>19.7</v>
      </c>
      <c r="L928" s="64">
        <f>(Таблица1[[#This Row],[Относительное удлинение, %]]-SUMIF('Сводный отчет'!$B$7:$B$17,Таблица1[[#This Row],[Профиль / размер]],'Сводный отчет'!$O$7:$O$17))^2</f>
        <v>5.492293892755657</v>
      </c>
      <c r="M928" s="63">
        <v>7.2</v>
      </c>
      <c r="N92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1.5430067248309072</v>
      </c>
      <c r="O928" s="67">
        <v>7.5</v>
      </c>
      <c r="P92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1.6848554063327119</v>
      </c>
      <c r="Q928" s="69">
        <v>7.5999999999999998E-2</v>
      </c>
      <c r="R928" s="70">
        <f>(Таблица1[[#This Row],[fr]]-SUMIF('Сводный отчет'!$B$7:$B$17,Таблица1[[#This Row],[Профиль / размер]],'Сводный отчет'!$X$7:$X$17))^2</f>
        <v>4.5302229193216917E-5</v>
      </c>
    </row>
    <row r="929" spans="1:18" ht="11.25" customHeight="1" x14ac:dyDescent="0.25">
      <c r="A929" s="62" t="s">
        <v>660</v>
      </c>
      <c r="B929" s="62" t="str">
        <f>LEFT(Таблица1[[#This Row],[Номер плавки]],7)</f>
        <v>2050671</v>
      </c>
      <c r="C929" s="62" t="s">
        <v>8</v>
      </c>
      <c r="D929" s="62" t="s">
        <v>154</v>
      </c>
      <c r="E929" s="63">
        <v>562</v>
      </c>
      <c r="F929" s="64">
        <f>(Таблица1[[#This Row],[Предел текучести, Н/мм²]]-SUMIF('Сводный отчет'!$B$7:$B$17,Таблица1[[#This Row],[Профиль / размер]],'Сводный отчет'!$F$7:$F$17))^2</f>
        <v>100.99254975002393</v>
      </c>
      <c r="G929" s="63">
        <v>654</v>
      </c>
      <c r="H929" s="64">
        <f>(Таблица1[[#This Row],[Временное сопротивление, Н/мм²]]-SUMIF('Сводный отчет'!$B$7:$B$17,Таблица1[[#This Row],[Профиль / размер]],'Сводный отчет'!$I$7:$I$17))^2</f>
        <v>101.19164787765881</v>
      </c>
      <c r="I929" s="65">
        <f>Таблица1[[#This Row],[Временное сопротивление, Н/мм²]]/Таблица1[[#This Row],[Предел текучести, Н/мм²]]</f>
        <v>1.1637010676156583</v>
      </c>
      <c r="J929" s="66">
        <f>(Таблица1[[#This Row],[σв/σт]]-SUMIF('Сводный отчет'!$B$7:$B$17,Таблица1[[#This Row],[Профиль / размер]],'Сводный отчет'!$L$7:$L$17))^2</f>
        <v>9.5172531493863873E-6</v>
      </c>
      <c r="K929" s="63">
        <v>22.7</v>
      </c>
      <c r="L929" s="64">
        <f>(Таблица1[[#This Row],[Относительное удлинение, %]]-SUMIF('Сводный отчет'!$B$7:$B$17,Таблица1[[#This Row],[Профиль / размер]],'Сводный отчет'!$O$7:$O$17))^2</f>
        <v>0.43090775414173815</v>
      </c>
      <c r="M929" s="63">
        <v>7</v>
      </c>
      <c r="N92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2.0798780119596221</v>
      </c>
      <c r="O929" s="67">
        <v>7.3</v>
      </c>
      <c r="P92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2.2440633271247918</v>
      </c>
      <c r="Q929" s="69">
        <v>9.0999999999999998E-2</v>
      </c>
      <c r="R929" s="70">
        <f>(Таблица1[[#This Row],[fr]]-SUMIF('Сводный отчет'!$B$7:$B$17,Таблица1[[#This Row],[Профиль / размер]],'Сводный отчет'!$X$7:$X$17))^2</f>
        <v>6.8381437114007731E-5</v>
      </c>
    </row>
    <row r="930" spans="1:18" ht="11.25" customHeight="1" x14ac:dyDescent="0.25">
      <c r="A930" s="62" t="s">
        <v>661</v>
      </c>
      <c r="B930" s="62" t="str">
        <f>LEFT(Таблица1[[#This Row],[Номер плавки]],7)</f>
        <v>2050671</v>
      </c>
      <c r="C930" s="62" t="s">
        <v>8</v>
      </c>
      <c r="D930" s="62" t="s">
        <v>154</v>
      </c>
      <c r="E930" s="63">
        <v>559</v>
      </c>
      <c r="F930" s="64">
        <f>(Таблица1[[#This Row],[Предел текучести, Н/мм²]]-SUMIF('Сводный отчет'!$B$7:$B$17,Таблица1[[#This Row],[Профиль / размер]],'Сводный отчет'!$F$7:$F$17))^2</f>
        <v>49.695520047053797</v>
      </c>
      <c r="G930" s="63">
        <v>654</v>
      </c>
      <c r="H930" s="64">
        <f>(Таблица1[[#This Row],[Временное сопротивление, Н/мм²]]-SUMIF('Сводный отчет'!$B$7:$B$17,Таблица1[[#This Row],[Профиль / размер]],'Сводный отчет'!$I$7:$I$17))^2</f>
        <v>101.19164787765881</v>
      </c>
      <c r="I930" s="65">
        <f>Таблица1[[#This Row],[Временное сопротивление, Н/мм²]]/Таблица1[[#This Row],[Предел текучести, Н/мм²]]</f>
        <v>1.1699463327370303</v>
      </c>
      <c r="J930" s="66">
        <f>(Таблица1[[#This Row],[σв/σт]]-SUMIF('Сводный отчет'!$B$7:$B$17,Таблица1[[#This Row],[Профиль / размер]],'Сводный отчет'!$L$7:$L$17))^2</f>
        <v>9.9872468012522656E-6</v>
      </c>
      <c r="K930" s="63">
        <v>23.2</v>
      </c>
      <c r="L930" s="64">
        <f>(Таблица1[[#This Row],[Относительное удлинение, %]]-SUMIF('Сводный отчет'!$B$7:$B$17,Таблица1[[#This Row],[Профиль / размер]],'Сводный отчет'!$O$7:$O$17))^2</f>
        <v>1.3373433977060849</v>
      </c>
      <c r="M930" s="63">
        <v>8.6</v>
      </c>
      <c r="N93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2.4907714929907614E-2</v>
      </c>
      <c r="O930" s="67">
        <v>8.9</v>
      </c>
      <c r="P93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1.0399960788158132E-2</v>
      </c>
      <c r="Q930" s="69">
        <v>9.7000000000000003E-2</v>
      </c>
      <c r="R930" s="70">
        <f>(Таблица1[[#This Row],[fr]]-SUMIF('Сводный отчет'!$B$7:$B$17,Таблица1[[#This Row],[Профиль / размер]],'Сводный отчет'!$X$7:$X$17))^2</f>
        <v>2.036131202823242E-4</v>
      </c>
    </row>
    <row r="931" spans="1:18" ht="11.25" customHeight="1" x14ac:dyDescent="0.25">
      <c r="A931" s="62" t="s">
        <v>662</v>
      </c>
      <c r="B931" s="62" t="str">
        <f>LEFT(Таблица1[[#This Row],[Номер плавки]],7)</f>
        <v>2062682</v>
      </c>
      <c r="C931" s="62" t="s">
        <v>8</v>
      </c>
      <c r="D931" s="62" t="s">
        <v>154</v>
      </c>
      <c r="E931" s="63">
        <v>573</v>
      </c>
      <c r="F931" s="64">
        <f>(Таблица1[[#This Row],[Предел текучести, Н/мм²]]-SUMIF('Сводный отчет'!$B$7:$B$17,Таблица1[[#This Row],[Профиль / размер]],'Сводный отчет'!$F$7:$F$17))^2</f>
        <v>443.08165866091434</v>
      </c>
      <c r="G931" s="63">
        <v>663</v>
      </c>
      <c r="H931" s="64">
        <f>(Таблица1[[#This Row],[Временное сопротивление, Н/мм²]]-SUMIF('Сводный отчет'!$B$7:$B$17,Таблица1[[#This Row],[Профиль / размер]],'Сводный отчет'!$I$7:$I$17))^2</f>
        <v>363.26095480835164</v>
      </c>
      <c r="I931" s="65">
        <f>Таблица1[[#This Row],[Временное сопротивление, Н/мм²]]/Таблица1[[#This Row],[Предел текучести, Н/мм²]]</f>
        <v>1.1570680628272252</v>
      </c>
      <c r="J931" s="66">
        <f>(Таблица1[[#This Row],[σв/σт]]-SUMIF('Сводный отчет'!$B$7:$B$17,Таблица1[[#This Row],[Профиль / размер]],'Сводный отчет'!$L$7:$L$17))^2</f>
        <v>9.4439705740855765E-5</v>
      </c>
      <c r="K931" s="63">
        <v>22.2</v>
      </c>
      <c r="L931" s="64">
        <f>(Таблица1[[#This Row],[Относительное удлинение, %]]-SUMIF('Сводный отчет'!$B$7:$B$17,Таблица1[[#This Row],[Профиль / размер]],'Сводный отчет'!$O$7:$O$17))^2</f>
        <v>2.4472110577391359E-2</v>
      </c>
      <c r="M931" s="63">
        <v>8.4</v>
      </c>
      <c r="N93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1.7790020586219691E-3</v>
      </c>
      <c r="O931" s="67">
        <v>8.6999999999999993</v>
      </c>
      <c r="P93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9.607881580237336E-3</v>
      </c>
      <c r="Q931" s="69">
        <v>6.5000000000000002E-2</v>
      </c>
      <c r="R931" s="70">
        <f>(Таблица1[[#This Row],[fr]]-SUMIF('Сводный отчет'!$B$7:$B$17,Таблица1[[#This Row],[Профиль / размер]],'Сводный отчет'!$X$7:$X$17))^2</f>
        <v>3.1437747671797018E-4</v>
      </c>
    </row>
    <row r="932" spans="1:18" ht="11.25" customHeight="1" x14ac:dyDescent="0.25">
      <c r="A932" s="62" t="s">
        <v>663</v>
      </c>
      <c r="B932" s="62" t="str">
        <f>LEFT(Таблица1[[#This Row],[Номер плавки]],7)</f>
        <v>2062683</v>
      </c>
      <c r="C932" s="62" t="s">
        <v>8</v>
      </c>
      <c r="D932" s="62" t="s">
        <v>154</v>
      </c>
      <c r="E932" s="63">
        <v>557</v>
      </c>
      <c r="F932" s="64">
        <f>(Таблица1[[#This Row],[Предел текучести, Н/мм²]]-SUMIF('Сводный отчет'!$B$7:$B$17,Таблица1[[#This Row],[Профиль / размер]],'Сводный отчет'!$F$7:$F$17))^2</f>
        <v>25.497500245073716</v>
      </c>
      <c r="G932" s="63">
        <v>646</v>
      </c>
      <c r="H932" s="64">
        <f>(Таблица1[[#This Row],[Временное сопротивление, Н/мм²]]-SUMIF('Сводный отчет'!$B$7:$B$17,Таблица1[[#This Row],[Профиль / размер]],'Сводный отчет'!$I$7:$I$17))^2</f>
        <v>4.2411528281540516</v>
      </c>
      <c r="I932" s="65">
        <f>Таблица1[[#This Row],[Временное сопротивление, Н/мм²]]/Таблица1[[#This Row],[Предел текучести, Н/мм²]]</f>
        <v>1.1597845601436265</v>
      </c>
      <c r="J932" s="66">
        <f>(Таблица1[[#This Row],[σв/σт]]-SUMIF('Сводный отчет'!$B$7:$B$17,Таблица1[[#This Row],[Профиль / размер]],'Сводный отчет'!$L$7:$L$17))^2</f>
        <v>4.9021170766834759E-5</v>
      </c>
      <c r="K932" s="63">
        <v>23.5</v>
      </c>
      <c r="L932" s="64">
        <f>(Таблица1[[#This Row],[Относительное удлинение, %]]-SUMIF('Сводный отчет'!$B$7:$B$17,Таблица1[[#This Row],[Профиль / размер]],'Сводный отчет'!$O$7:$O$17))^2</f>
        <v>2.121204783844695</v>
      </c>
      <c r="M932" s="63">
        <v>9.6</v>
      </c>
      <c r="N93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1.3405512792863354</v>
      </c>
      <c r="O932" s="67">
        <v>9.9</v>
      </c>
      <c r="P93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1.2143603568277632</v>
      </c>
      <c r="Q932" s="69">
        <v>9.1999999999999998E-2</v>
      </c>
      <c r="R932" s="70">
        <f>(Таблица1[[#This Row],[fr]]-SUMIF('Сводный отчет'!$B$7:$B$17,Таблица1[[#This Row],[Профиль / размер]],'Сводный отчет'!$X$7:$X$17))^2</f>
        <v>8.5920050975393791E-5</v>
      </c>
    </row>
    <row r="933" spans="1:18" ht="11.25" customHeight="1" x14ac:dyDescent="0.25">
      <c r="A933" s="62" t="s">
        <v>664</v>
      </c>
      <c r="B933" s="62" t="str">
        <f>LEFT(Таблица1[[#This Row],[Номер плавки]],7)</f>
        <v>2062683</v>
      </c>
      <c r="C933" s="62" t="s">
        <v>8</v>
      </c>
      <c r="D933" s="62" t="s">
        <v>154</v>
      </c>
      <c r="E933" s="63">
        <v>555</v>
      </c>
      <c r="F933" s="64">
        <f>(Таблица1[[#This Row],[Предел текучести, Н/мм²]]-SUMIF('Сводный отчет'!$B$7:$B$17,Таблица1[[#This Row],[Профиль / размер]],'Сводный отчет'!$F$7:$F$17))^2</f>
        <v>9.2994804430936355</v>
      </c>
      <c r="G933" s="63">
        <v>645</v>
      </c>
      <c r="H933" s="64">
        <f>(Таблица1[[#This Row],[Временное сопротивление, Н/мм²]]-SUMIF('Сводный отчет'!$B$7:$B$17,Таблица1[[#This Row],[Профиль / размер]],'Сводный отчет'!$I$7:$I$17))^2</f>
        <v>1.1223409469659575</v>
      </c>
      <c r="I933" s="65">
        <f>Таблица1[[#This Row],[Временное сопротивление, Н/мм²]]/Таблица1[[#This Row],[Предел текучести, Н/мм²]]</f>
        <v>1.1621621621621621</v>
      </c>
      <c r="J933" s="66">
        <f>(Таблица1[[#This Row],[σв/σт]]-SUMIF('Сводный отчет'!$B$7:$B$17,Таблица1[[#This Row],[Профиль / размер]],'Сводный отчет'!$L$7:$L$17))^2</f>
        <v>2.1380543834142485E-5</v>
      </c>
      <c r="K933" s="63">
        <v>22</v>
      </c>
      <c r="L933" s="64">
        <f>(Таблица1[[#This Row],[Относительное удлинение, %]]-SUMIF('Сводный отчет'!$B$7:$B$17,Таблица1[[#This Row],[Профиль / размер]],'Сводный отчет'!$O$7:$O$17))^2</f>
        <v>1.897853151652576E-3</v>
      </c>
      <c r="M933" s="63">
        <v>9</v>
      </c>
      <c r="N93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0.31116514067247919</v>
      </c>
      <c r="O933" s="67">
        <v>9.3000000000000007</v>
      </c>
      <c r="P93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0.25198411920400049</v>
      </c>
      <c r="Q933" s="69">
        <v>8.6999999999999994E-2</v>
      </c>
      <c r="R933" s="70">
        <f>(Таблица1[[#This Row],[fr]]-SUMIF('Сводный отчет'!$B$7:$B$17,Таблица1[[#This Row],[Профиль / размер]],'Сводный отчет'!$X$7:$X$17))^2</f>
        <v>1.8226981668463482E-5</v>
      </c>
    </row>
    <row r="934" spans="1:18" ht="11.25" customHeight="1" x14ac:dyDescent="0.25">
      <c r="A934" s="62" t="s">
        <v>665</v>
      </c>
      <c r="B934" s="62" t="str">
        <f>LEFT(Таблица1[[#This Row],[Номер плавки]],7)</f>
        <v>2062683</v>
      </c>
      <c r="C934" s="62" t="s">
        <v>8</v>
      </c>
      <c r="D934" s="62" t="s">
        <v>154</v>
      </c>
      <c r="E934" s="63">
        <v>543</v>
      </c>
      <c r="F934" s="64">
        <f>(Таблица1[[#This Row],[Предел текучести, Н/мм²]]-SUMIF('Сводный отчет'!$B$7:$B$17,Таблица1[[#This Row],[Профиль / размер]],'Сводный отчет'!$F$7:$F$17))^2</f>
        <v>80.111361631213157</v>
      </c>
      <c r="G934" s="63">
        <v>632</v>
      </c>
      <c r="H934" s="64">
        <f>(Таблица1[[#This Row],[Временное сопротивление, Н/мм²]]-SUMIF('Сводный отчет'!$B$7:$B$17,Таблица1[[#This Row],[Профиль / размер]],'Сводный отчет'!$I$7:$I$17))^2</f>
        <v>142.57778649152073</v>
      </c>
      <c r="I934" s="65">
        <f>Таблица1[[#This Row],[Временное сопротивление, Н/мм²]]/Таблица1[[#This Row],[Предел текучести, Н/мм²]]</f>
        <v>1.1639042357274401</v>
      </c>
      <c r="J934" s="66">
        <f>(Таблица1[[#This Row],[σв/σт]]-SUMIF('Сводный отчет'!$B$7:$B$17,Таблица1[[#This Row],[Профиль / размер]],'Сводный отчет'!$L$7:$L$17))^2</f>
        <v>8.3049813275116899E-6</v>
      </c>
      <c r="K934" s="63">
        <v>22.5</v>
      </c>
      <c r="L934" s="64">
        <f>(Таблица1[[#This Row],[Относительное удлинение, %]]-SUMIF('Сводный отчет'!$B$7:$B$17,Таблица1[[#This Row],[Профиль / размер]],'Сводный отчет'!$O$7:$O$17))^2</f>
        <v>0.2083334967160001</v>
      </c>
      <c r="M934" s="63">
        <v>9.4</v>
      </c>
      <c r="N93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0.91742256641505127</v>
      </c>
      <c r="O934" s="67">
        <v>9.6999999999999993</v>
      </c>
      <c r="P93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0.81356827761984019</v>
      </c>
      <c r="Q934" s="69">
        <v>9.6000000000000002E-2</v>
      </c>
      <c r="R934" s="70">
        <f>(Таблица1[[#This Row],[fr]]-SUMIF('Сводный отчет'!$B$7:$B$17,Таблица1[[#This Row],[Профиль / размер]],'Сводный отчет'!$X$7:$X$17))^2</f>
        <v>1.7607450642093811E-4</v>
      </c>
    </row>
    <row r="935" spans="1:18" ht="11.25" customHeight="1" x14ac:dyDescent="0.25">
      <c r="A935" s="62" t="s">
        <v>666</v>
      </c>
      <c r="B935" s="62" t="str">
        <f>LEFT(Таблица1[[#This Row],[Номер плавки]],7)</f>
        <v>2062685</v>
      </c>
      <c r="C935" s="62" t="s">
        <v>8</v>
      </c>
      <c r="D935" s="62" t="s">
        <v>154</v>
      </c>
      <c r="E935" s="63">
        <v>558</v>
      </c>
      <c r="F935" s="64">
        <f>(Таблица1[[#This Row],[Предел текучести, Н/мм²]]-SUMIF('Сводный отчет'!$B$7:$B$17,Таблица1[[#This Row],[Профиль / размер]],'Сводный отчет'!$F$7:$F$17))^2</f>
        <v>36.596510146063757</v>
      </c>
      <c r="G935" s="63">
        <v>646</v>
      </c>
      <c r="H935" s="64">
        <f>(Таблица1[[#This Row],[Временное сопротивление, Н/мм²]]-SUMIF('Сводный отчет'!$B$7:$B$17,Таблица1[[#This Row],[Профиль / размер]],'Сводный отчет'!$I$7:$I$17))^2</f>
        <v>4.2411528281540516</v>
      </c>
      <c r="I935" s="65">
        <f>Таблица1[[#This Row],[Временное сопротивление, Н/мм²]]/Таблица1[[#This Row],[Предел текучести, Н/мм²]]</f>
        <v>1.1577060931899641</v>
      </c>
      <c r="J935" s="66">
        <f>(Таблица1[[#This Row],[σв/σт]]-SUMIF('Сводный отчет'!$B$7:$B$17,Таблица1[[#This Row],[Профиль / размер]],'Сводный отчет'!$L$7:$L$17))^2</f>
        <v>8.244601842234113E-5</v>
      </c>
      <c r="K935" s="63">
        <v>22</v>
      </c>
      <c r="L935" s="64">
        <f>(Таблица1[[#This Row],[Относительное удлинение, %]]-SUMIF('Сводный отчет'!$B$7:$B$17,Таблица1[[#This Row],[Профиль / размер]],'Сводный отчет'!$O$7:$O$17))^2</f>
        <v>1.897853151652576E-3</v>
      </c>
      <c r="M935" s="63">
        <v>7</v>
      </c>
      <c r="N93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2.0798780119596221</v>
      </c>
      <c r="O935" s="67">
        <v>7.3</v>
      </c>
      <c r="P93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2.2440633271247918</v>
      </c>
      <c r="Q935" s="69">
        <v>0.08</v>
      </c>
      <c r="R935" s="70">
        <f>(Таблица1[[#This Row],[fr]]-SUMIF('Сводный отчет'!$B$7:$B$17,Таблица1[[#This Row],[Профиль / размер]],'Сводный отчет'!$X$7:$X$17))^2</f>
        <v>7.4566846387611164E-6</v>
      </c>
    </row>
    <row r="936" spans="1:18" ht="11.25" customHeight="1" x14ac:dyDescent="0.25">
      <c r="A936" s="62" t="s">
        <v>667</v>
      </c>
      <c r="B936" s="62" t="str">
        <f>LEFT(Таблица1[[#This Row],[Номер плавки]],7)</f>
        <v>2062685</v>
      </c>
      <c r="C936" s="62" t="s">
        <v>8</v>
      </c>
      <c r="D936" s="62" t="s">
        <v>154</v>
      </c>
      <c r="E936" s="63">
        <v>554</v>
      </c>
      <c r="F936" s="64">
        <f>(Таблица1[[#This Row],[Предел текучести, Н/мм²]]-SUMIF('Сводный отчет'!$B$7:$B$17,Таблица1[[#This Row],[Профиль / размер]],'Сводный отчет'!$F$7:$F$17))^2</f>
        <v>4.2004705421035951</v>
      </c>
      <c r="G936" s="63">
        <v>640</v>
      </c>
      <c r="H936" s="64">
        <f>(Таблица1[[#This Row],[Временное сопротивление, Н/мм²]]-SUMIF('Сводный отчет'!$B$7:$B$17,Таблица1[[#This Row],[Профиль / размер]],'Сводный отчет'!$I$7:$I$17))^2</f>
        <v>15.528281541025487</v>
      </c>
      <c r="I936" s="65">
        <f>Таблица1[[#This Row],[Временное сопротивление, Н/мм²]]/Таблица1[[#This Row],[Предел текучести, Н/мм²]]</f>
        <v>1.1552346570397112</v>
      </c>
      <c r="J936" s="66">
        <f>(Таблица1[[#This Row],[σв/σт]]-SUMIF('Сводный отчет'!$B$7:$B$17,Таблица1[[#This Row],[Профиль / размер]],'Сводный отчет'!$L$7:$L$17))^2</f>
        <v>1.3343519169602914E-4</v>
      </c>
      <c r="K936" s="63">
        <v>21.8</v>
      </c>
      <c r="L936" s="64">
        <f>(Таблица1[[#This Row],[Относительное удлинение, %]]-SUMIF('Сводный отчет'!$B$7:$B$17,Таблица1[[#This Row],[Профиль / размер]],'Сводный отчет'!$O$7:$O$17))^2</f>
        <v>5.9323595725913225E-2</v>
      </c>
      <c r="M936" s="63">
        <v>8.1999999999999993</v>
      </c>
      <c r="N93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5.8650289187336613E-2</v>
      </c>
      <c r="O936" s="67">
        <v>8.5</v>
      </c>
      <c r="P93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8.881580237231633E-2</v>
      </c>
      <c r="Q936" s="69">
        <v>9.4E-2</v>
      </c>
      <c r="R936" s="70">
        <f>(Таблица1[[#This Row],[fr]]-SUMIF('Сводный отчет'!$B$7:$B$17,Таблица1[[#This Row],[Профиль / размер]],'Сводный отчет'!$X$7:$X$17))^2</f>
        <v>1.2699727869816595E-4</v>
      </c>
    </row>
    <row r="937" spans="1:18" ht="11.25" customHeight="1" x14ac:dyDescent="0.25">
      <c r="A937" s="62" t="s">
        <v>668</v>
      </c>
      <c r="B937" s="62" t="str">
        <f>LEFT(Таблица1[[#This Row],[Номер плавки]],7)</f>
        <v>2062687</v>
      </c>
      <c r="C937" s="62" t="s">
        <v>8</v>
      </c>
      <c r="D937" s="62" t="s">
        <v>154</v>
      </c>
      <c r="E937" s="63">
        <v>551</v>
      </c>
      <c r="F937" s="64">
        <f>(Таблица1[[#This Row],[Предел текучести, Н/мм²]]-SUMIF('Сводный отчет'!$B$7:$B$17,Таблица1[[#This Row],[Профиль / размер]],'Сводный отчет'!$F$7:$F$17))^2</f>
        <v>0.90344083913347395</v>
      </c>
      <c r="G937" s="63">
        <v>640</v>
      </c>
      <c r="H937" s="64">
        <f>(Таблица1[[#This Row],[Временное сопротивление, Н/мм²]]-SUMIF('Сводный отчет'!$B$7:$B$17,Таблица1[[#This Row],[Профиль / размер]],'Сводный отчет'!$I$7:$I$17))^2</f>
        <v>15.528281541025487</v>
      </c>
      <c r="I937" s="65">
        <f>Таблица1[[#This Row],[Временное сопротивление, Н/мм²]]/Таблица1[[#This Row],[Предел текучести, Н/мм²]]</f>
        <v>1.1615245009074411</v>
      </c>
      <c r="J937" s="66">
        <f>(Таблица1[[#This Row],[σв/σт]]-SUMIF('Сводный отчет'!$B$7:$B$17,Таблица1[[#This Row],[Профиль / размер]],'Сводный отчет'!$L$7:$L$17))^2</f>
        <v>2.7684132234688593E-5</v>
      </c>
      <c r="K937" s="63">
        <v>21.5</v>
      </c>
      <c r="L937" s="64">
        <f>(Таблица1[[#This Row],[Относительное удлинение, %]]-SUMIF('Сводный отчет'!$B$7:$B$17,Таблица1[[#This Row],[Профиль / размер]],'Сводный отчет'!$O$7:$O$17))^2</f>
        <v>0.29546220958730507</v>
      </c>
      <c r="M937" s="63">
        <v>9</v>
      </c>
      <c r="N93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0.31116514067247919</v>
      </c>
      <c r="O937" s="67">
        <v>9.3000000000000007</v>
      </c>
      <c r="P93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0.25198411920400049</v>
      </c>
      <c r="Q937" s="69">
        <v>8.7999999999999995E-2</v>
      </c>
      <c r="R937" s="70">
        <f>(Таблица1[[#This Row],[fr]]-SUMIF('Сводный отчет'!$B$7:$B$17,Таблица1[[#This Row],[Профиль / размер]],'Сводный отчет'!$X$7:$X$17))^2</f>
        <v>2.7765595529849538E-5</v>
      </c>
    </row>
    <row r="938" spans="1:18" ht="11.25" customHeight="1" x14ac:dyDescent="0.25">
      <c r="A938" s="62" t="s">
        <v>669</v>
      </c>
      <c r="B938" s="62" t="str">
        <f>LEFT(Таблица1[[#This Row],[Номер плавки]],7)</f>
        <v>2062687</v>
      </c>
      <c r="C938" s="62" t="s">
        <v>8</v>
      </c>
      <c r="D938" s="62" t="s">
        <v>154</v>
      </c>
      <c r="E938" s="63">
        <v>552</v>
      </c>
      <c r="F938" s="64">
        <f>(Таблица1[[#This Row],[Предел текучести, Н/мм²]]-SUMIF('Сводный отчет'!$B$7:$B$17,Таблица1[[#This Row],[Профиль / размер]],'Сводный отчет'!$F$7:$F$17))^2</f>
        <v>2.4507401235144047E-3</v>
      </c>
      <c r="G938" s="63">
        <v>643</v>
      </c>
      <c r="H938" s="64">
        <f>(Таблица1[[#This Row],[Временное сопротивление, Н/мм²]]-SUMIF('Сводный отчет'!$B$7:$B$17,Таблица1[[#This Row],[Профиль / размер]],'Сводный отчет'!$I$7:$I$17))^2</f>
        <v>0.88471718458976945</v>
      </c>
      <c r="I938" s="65">
        <f>Таблица1[[#This Row],[Временное сопротивление, Н/мм²]]/Таблица1[[#This Row],[Предел текучести, Н/мм²]]</f>
        <v>1.1648550724637681</v>
      </c>
      <c r="J938" s="66">
        <f>(Таблица1[[#This Row],[σв/σт]]-SUMIF('Сводный отчет'!$B$7:$B$17,Таблица1[[#This Row],[Профиль / размер]],'Сводный отчет'!$L$7:$L$17))^2</f>
        <v>3.7287598961867534E-6</v>
      </c>
      <c r="K938" s="63">
        <v>22.8</v>
      </c>
      <c r="L938" s="64">
        <f>(Таблица1[[#This Row],[Относительное удлинение, %]]-SUMIF('Сводный отчет'!$B$7:$B$17,Таблица1[[#This Row],[Профиль / размер]],'Сводный отчет'!$O$7:$O$17))^2</f>
        <v>0.57219488285460962</v>
      </c>
      <c r="M938" s="63">
        <v>9.6</v>
      </c>
      <c r="N93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1.3405512792863354</v>
      </c>
      <c r="O938" s="67">
        <v>9.9</v>
      </c>
      <c r="P93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1.2143603568277632</v>
      </c>
      <c r="Q938" s="69">
        <v>9.6000000000000002E-2</v>
      </c>
      <c r="R938" s="70">
        <f>(Таблица1[[#This Row],[fr]]-SUMIF('Сводный отчет'!$B$7:$B$17,Таблица1[[#This Row],[Профиль / размер]],'Сводный отчет'!$X$7:$X$17))^2</f>
        <v>1.7607450642093811E-4</v>
      </c>
    </row>
    <row r="939" spans="1:18" ht="11.25" customHeight="1" x14ac:dyDescent="0.25">
      <c r="A939" s="62" t="s">
        <v>670</v>
      </c>
      <c r="B939" s="62" t="str">
        <f>LEFT(Таблица1[[#This Row],[Номер плавки]],7)</f>
        <v>2062688</v>
      </c>
      <c r="C939" s="62" t="s">
        <v>8</v>
      </c>
      <c r="D939" s="62" t="s">
        <v>154</v>
      </c>
      <c r="E939" s="63">
        <v>534</v>
      </c>
      <c r="F939" s="64">
        <f>(Таблица1[[#This Row],[Предел текучести, Н/мм²]]-SUMIF('Сводный отчет'!$B$7:$B$17,Таблица1[[#This Row],[Профиль / размер]],'Сводный отчет'!$F$7:$F$17))^2</f>
        <v>322.22027252230276</v>
      </c>
      <c r="G939" s="63">
        <v>623</v>
      </c>
      <c r="H939" s="64">
        <f>(Таблица1[[#This Row],[Временное сопротивление, Н/мм²]]-SUMIF('Сводный отчет'!$B$7:$B$17,Таблица1[[#This Row],[Профиль / размер]],'Сводный отчет'!$I$7:$I$17))^2</f>
        <v>438.50847956082788</v>
      </c>
      <c r="I939" s="65">
        <f>Таблица1[[#This Row],[Временное сопротивление, Н/мм²]]/Таблица1[[#This Row],[Предел текучести, Н/мм²]]</f>
        <v>1.1666666666666667</v>
      </c>
      <c r="J939" s="66">
        <f>(Таблица1[[#This Row],[σв/σт]]-SUMIF('Сводный отчет'!$B$7:$B$17,Таблица1[[#This Row],[Профиль / размер]],'Сводный отчет'!$L$7:$L$17))^2</f>
        <v>1.4257676125809746E-8</v>
      </c>
      <c r="K939" s="63">
        <v>21</v>
      </c>
      <c r="L939" s="64">
        <f>(Таблица1[[#This Row],[Относительное удлинение, %]]-SUMIF('Сводный отчет'!$B$7:$B$17,Таблица1[[#This Row],[Профиль / размер]],'Сводный отчет'!$O$7:$O$17))^2</f>
        <v>1.0890265660229574</v>
      </c>
      <c r="M939" s="63">
        <v>10.4</v>
      </c>
      <c r="N93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3.8330661307714808</v>
      </c>
      <c r="O939" s="67">
        <v>10.7</v>
      </c>
      <c r="P93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3.617528673659443</v>
      </c>
      <c r="Q939" s="69">
        <v>6.5000000000000002E-2</v>
      </c>
      <c r="R939" s="70">
        <f>(Таблица1[[#This Row],[fr]]-SUMIF('Сводный отчет'!$B$7:$B$17,Таблица1[[#This Row],[Профиль / размер]],'Сводный отчет'!$X$7:$X$17))^2</f>
        <v>3.1437747671797018E-4</v>
      </c>
    </row>
    <row r="940" spans="1:18" ht="11.25" customHeight="1" x14ac:dyDescent="0.25">
      <c r="A940" s="62" t="s">
        <v>671</v>
      </c>
      <c r="B940" s="62" t="str">
        <f>LEFT(Таблица1[[#This Row],[Номер плавки]],7)</f>
        <v>2062688</v>
      </c>
      <c r="C940" s="62" t="s">
        <v>8</v>
      </c>
      <c r="D940" s="62" t="s">
        <v>154</v>
      </c>
      <c r="E940" s="63">
        <v>567</v>
      </c>
      <c r="F940" s="64">
        <f>(Таблица1[[#This Row],[Предел текучести, Н/мм²]]-SUMIF('Сводный отчет'!$B$7:$B$17,Таблица1[[#This Row],[Профиль / размер]],'Сводный отчет'!$F$7:$F$17))^2</f>
        <v>226.48759925497413</v>
      </c>
      <c r="G940" s="63">
        <v>655</v>
      </c>
      <c r="H940" s="64">
        <f>(Таблица1[[#This Row],[Временное сопротивление, Н/мм²]]-SUMIF('Сводный отчет'!$B$7:$B$17,Таблица1[[#This Row],[Профиль / размер]],'Сводный отчет'!$I$7:$I$17))^2</f>
        <v>122.3104597588469</v>
      </c>
      <c r="I940" s="65">
        <f>Таблица1[[#This Row],[Временное сопротивление, Н/мм²]]/Таблица1[[#This Row],[Предел текучести, Н/мм²]]</f>
        <v>1.1552028218694885</v>
      </c>
      <c r="J940" s="66">
        <f>(Таблица1[[#This Row],[σв/σт]]-SUMIF('Сводный отчет'!$B$7:$B$17,Таблица1[[#This Row],[Профиль / размер]],'Сводный отчет'!$L$7:$L$17))^2</f>
        <v>1.3417168770856914E-4</v>
      </c>
      <c r="K940" s="63">
        <v>22.2</v>
      </c>
      <c r="L940" s="64">
        <f>(Таблица1[[#This Row],[Относительное удлинение, %]]-SUMIF('Сводный отчет'!$B$7:$B$17,Таблица1[[#This Row],[Профиль / размер]],'Сводный отчет'!$O$7:$O$17))^2</f>
        <v>2.4472110577391359E-2</v>
      </c>
      <c r="M940" s="63">
        <v>9.1999999999999993</v>
      </c>
      <c r="N94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0.57429385354376383</v>
      </c>
      <c r="O940" s="67">
        <v>9.5</v>
      </c>
      <c r="P94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0.49277619841192066</v>
      </c>
      <c r="Q940" s="69">
        <v>7.0000000000000007E-2</v>
      </c>
      <c r="R940" s="70">
        <f>(Таблица1[[#This Row],[fr]]-SUMIF('Сводный отчет'!$B$7:$B$17,Таблица1[[#This Row],[Профиль / размер]],'Сводный отчет'!$X$7:$X$17))^2</f>
        <v>1.6207054602490037E-4</v>
      </c>
    </row>
    <row r="941" spans="1:18" ht="11.25" customHeight="1" x14ac:dyDescent="0.25">
      <c r="A941" s="62" t="s">
        <v>672</v>
      </c>
      <c r="B941" s="62" t="str">
        <f>LEFT(Таблица1[[#This Row],[Номер плавки]],7)</f>
        <v>2062693</v>
      </c>
      <c r="C941" s="62" t="s">
        <v>8</v>
      </c>
      <c r="D941" s="62" t="s">
        <v>154</v>
      </c>
      <c r="E941" s="63">
        <v>549</v>
      </c>
      <c r="F941" s="64">
        <f>(Таблица1[[#This Row],[Предел текучести, Н/мм²]]-SUMIF('Сводный отчет'!$B$7:$B$17,Таблица1[[#This Row],[Профиль / размер]],'Сводный отчет'!$F$7:$F$17))^2</f>
        <v>8.7054210371533927</v>
      </c>
      <c r="G941" s="63">
        <v>641</v>
      </c>
      <c r="H941" s="64">
        <f>(Таблица1[[#This Row],[Временное сопротивление, Н/мм²]]-SUMIF('Сводный отчет'!$B$7:$B$17,Таблица1[[#This Row],[Профиль / размер]],'Сводный отчет'!$I$7:$I$17))^2</f>
        <v>8.6470934222135813</v>
      </c>
      <c r="I941" s="65">
        <f>Таблица1[[#This Row],[Временное сопротивление, Н/мм²]]/Таблица1[[#This Row],[Предел текучести, Н/мм²]]</f>
        <v>1.1675774134790529</v>
      </c>
      <c r="J941" s="66">
        <f>(Таблица1[[#This Row],[σв/σт]]-SUMIF('Сводный отчет'!$B$7:$B$17,Таблица1[[#This Row],[Профиль / размер]],'Сводный отчет'!$L$7:$L$17))^2</f>
        <v>6.2622105482458728E-7</v>
      </c>
      <c r="K941" s="63">
        <v>22.8</v>
      </c>
      <c r="L941" s="64">
        <f>(Таблица1[[#This Row],[Относительное удлинение, %]]-SUMIF('Сводный отчет'!$B$7:$B$17,Таблица1[[#This Row],[Профиль / размер]],'Сводный отчет'!$O$7:$O$17))^2</f>
        <v>0.57219488285460962</v>
      </c>
      <c r="M941" s="63">
        <v>7.9</v>
      </c>
      <c r="N94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0.29395721988040729</v>
      </c>
      <c r="O941" s="67">
        <v>8.1999999999999993</v>
      </c>
      <c r="P94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0.35762768356043589</v>
      </c>
      <c r="Q941" s="69">
        <v>9.9000000000000005E-2</v>
      </c>
      <c r="R941" s="70">
        <f>(Таблица1[[#This Row],[fr]]-SUMIF('Сводный отчет'!$B$7:$B$17,Таблица1[[#This Row],[Профиль / размер]],'Сводный отчет'!$X$7:$X$17))^2</f>
        <v>2.6469034800509641E-4</v>
      </c>
    </row>
    <row r="942" spans="1:18" ht="11.25" customHeight="1" x14ac:dyDescent="0.25">
      <c r="A942" s="62" t="s">
        <v>673</v>
      </c>
      <c r="B942" s="62" t="str">
        <f>LEFT(Таблица1[[#This Row],[Номер плавки]],7)</f>
        <v>2062693</v>
      </c>
      <c r="C942" s="62" t="s">
        <v>8</v>
      </c>
      <c r="D942" s="62" t="s">
        <v>154</v>
      </c>
      <c r="E942" s="63">
        <v>553</v>
      </c>
      <c r="F942" s="64">
        <f>(Таблица1[[#This Row],[Предел текучести, Н/мм²]]-SUMIF('Сводный отчет'!$B$7:$B$17,Таблица1[[#This Row],[Профиль / размер]],'Сводный отчет'!$F$7:$F$17))^2</f>
        <v>1.1014606411135548</v>
      </c>
      <c r="G942" s="63">
        <v>639</v>
      </c>
      <c r="H942" s="64">
        <f>(Таблица1[[#This Row],[Временное сопротивление, Н/мм²]]-SUMIF('Сводный отчет'!$B$7:$B$17,Таблица1[[#This Row],[Профиль / размер]],'Сводный отчет'!$I$7:$I$17))^2</f>
        <v>24.409469659837391</v>
      </c>
      <c r="I942" s="65">
        <f>Таблица1[[#This Row],[Временное сопротивление, Н/мм²]]/Таблица1[[#This Row],[Предел текучести, Н/мм²]]</f>
        <v>1.1555153707052441</v>
      </c>
      <c r="J942" s="66">
        <f>(Таблица1[[#This Row],[σв/σт]]-SUMIF('Сводный отчет'!$B$7:$B$17,Таблица1[[#This Row],[Профиль / размер]],'Сводный отчет'!$L$7:$L$17))^2</f>
        <v>1.2702871168694809E-4</v>
      </c>
      <c r="K942" s="63">
        <v>23.5</v>
      </c>
      <c r="L942" s="64">
        <f>(Таблица1[[#This Row],[Относительное удлинение, %]]-SUMIF('Сводный отчет'!$B$7:$B$17,Таблица1[[#This Row],[Профиль / размер]],'Сводный отчет'!$O$7:$O$17))^2</f>
        <v>2.121204783844695</v>
      </c>
      <c r="M942" s="63">
        <v>8.5</v>
      </c>
      <c r="N94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3.3433584942648632E-3</v>
      </c>
      <c r="O942" s="67">
        <v>8.8000000000000007</v>
      </c>
      <c r="P94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3.9211841976312081E-6</v>
      </c>
      <c r="Q942" s="69">
        <v>7.4999999999999997E-2</v>
      </c>
      <c r="R942" s="70">
        <f>(Таблица1[[#This Row],[fr]]-SUMIF('Сводный отчет'!$B$7:$B$17,Таблица1[[#This Row],[Профиль / размер]],'Сводный отчет'!$X$7:$X$17))^2</f>
        <v>5.9763615331830875E-5</v>
      </c>
    </row>
    <row r="943" spans="1:18" ht="11.25" customHeight="1" x14ac:dyDescent="0.25">
      <c r="A943" s="62" t="s">
        <v>674</v>
      </c>
      <c r="B943" s="62" t="str">
        <f>LEFT(Таблица1[[#This Row],[Номер плавки]],7)</f>
        <v>2062694</v>
      </c>
      <c r="C943" s="62" t="s">
        <v>8</v>
      </c>
      <c r="D943" s="62" t="s">
        <v>154</v>
      </c>
      <c r="E943" s="63">
        <v>540</v>
      </c>
      <c r="F943" s="64">
        <f>(Таблица1[[#This Row],[Предел текучести, Н/мм²]]-SUMIF('Сводный отчет'!$B$7:$B$17,Таблица1[[#This Row],[Профиль / размер]],'Сводный отчет'!$F$7:$F$17))^2</f>
        <v>142.81433192824304</v>
      </c>
      <c r="G943" s="63">
        <v>633</v>
      </c>
      <c r="H943" s="64">
        <f>(Таблица1[[#This Row],[Временное сопротивление, Н/мм²]]-SUMIF('Сводный отчет'!$B$7:$B$17,Таблица1[[#This Row],[Профиль / размер]],'Сводный отчет'!$I$7:$I$17))^2</f>
        <v>119.69659837270883</v>
      </c>
      <c r="I943" s="65">
        <f>Таблица1[[#This Row],[Временное сопротивление, Н/мм²]]/Таблица1[[#This Row],[Предел текучести, Н/мм²]]</f>
        <v>1.1722222222222223</v>
      </c>
      <c r="J943" s="66">
        <f>(Таблица1[[#This Row],[σв/σт]]-SUMIF('Сводный отчет'!$B$7:$B$17,Таблица1[[#This Row],[Профиль / размер]],'Сводный отчет'!$L$7:$L$17))^2</f>
        <v>2.9551727303796258E-5</v>
      </c>
      <c r="K943" s="63">
        <v>25.5</v>
      </c>
      <c r="L943" s="64">
        <f>(Таблица1[[#This Row],[Относительное удлинение, %]]-SUMIF('Сводный отчет'!$B$7:$B$17,Таблица1[[#This Row],[Профиль / размер]],'Сводный отчет'!$O$7:$O$17))^2</f>
        <v>11.946947358102085</v>
      </c>
      <c r="M943" s="63">
        <v>8.3000000000000007</v>
      </c>
      <c r="N94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2.0214645622978932E-2</v>
      </c>
      <c r="O943" s="67">
        <v>8.6</v>
      </c>
      <c r="P94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3.9211841976276904E-2</v>
      </c>
      <c r="Q943" s="69">
        <v>7.1999999999999995E-2</v>
      </c>
      <c r="R943" s="70">
        <f>(Таблица1[[#This Row],[fr]]-SUMIF('Сводный отчет'!$B$7:$B$17,Таблица1[[#This Row],[Профиль / размер]],'Сводный отчет'!$X$7:$X$17))^2</f>
        <v>1.1514777374767277E-4</v>
      </c>
    </row>
    <row r="944" spans="1:18" ht="11.25" customHeight="1" x14ac:dyDescent="0.25">
      <c r="A944" s="62" t="s">
        <v>675</v>
      </c>
      <c r="B944" s="62" t="str">
        <f>LEFT(Таблица1[[#This Row],[Номер плавки]],7)</f>
        <v>2062694</v>
      </c>
      <c r="C944" s="62" t="s">
        <v>8</v>
      </c>
      <c r="D944" s="62" t="s">
        <v>154</v>
      </c>
      <c r="E944" s="63">
        <v>556</v>
      </c>
      <c r="F944" s="64">
        <f>(Таблица1[[#This Row],[Предел текучести, Н/мм²]]-SUMIF('Сводный отчет'!$B$7:$B$17,Таблица1[[#This Row],[Профиль / размер]],'Сводный отчет'!$F$7:$F$17))^2</f>
        <v>16.398490344083676</v>
      </c>
      <c r="G944" s="63">
        <v>650</v>
      </c>
      <c r="H944" s="64">
        <f>(Таблица1[[#This Row],[Временное сопротивление, Н/мм²]]-SUMIF('Сводный отчет'!$B$7:$B$17,Таблица1[[#This Row],[Профиль / размер]],'Сводный отчет'!$I$7:$I$17))^2</f>
        <v>36.716400352906426</v>
      </c>
      <c r="I944" s="65">
        <f>Таблица1[[#This Row],[Временное сопротивление, Н/мм²]]/Таблица1[[#This Row],[Предел текучести, Н/мм²]]</f>
        <v>1.1690647482014389</v>
      </c>
      <c r="J944" s="66">
        <f>(Таблица1[[#This Row],[σв/σт]]-SUMIF('Сводный отчет'!$B$7:$B$17,Таблица1[[#This Row],[Профиль / размер]],'Сводный отчет'!$L$7:$L$17))^2</f>
        <v>5.1923644200042696E-6</v>
      </c>
      <c r="K944" s="63">
        <v>23.7</v>
      </c>
      <c r="L944" s="64">
        <f>(Таблица1[[#This Row],[Относительное удлинение, %]]-SUMIF('Сводный отчет'!$B$7:$B$17,Таблица1[[#This Row],[Профиль / размер]],'Сводный отчет'!$O$7:$O$17))^2</f>
        <v>2.7437790412704319</v>
      </c>
      <c r="M944" s="63">
        <v>7.5</v>
      </c>
      <c r="N94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0.88769979413783617</v>
      </c>
      <c r="O944" s="67">
        <v>7.8</v>
      </c>
      <c r="P94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0.99604352514459371</v>
      </c>
      <c r="Q944" s="69">
        <v>7.6999999999999999E-2</v>
      </c>
      <c r="R944" s="70">
        <f>(Таблица1[[#This Row],[fr]]-SUMIF('Сводный отчет'!$B$7:$B$17,Таблица1[[#This Row],[Профиль / размер]],'Сводный отчет'!$X$7:$X$17))^2</f>
        <v>3.2840843054602959E-5</v>
      </c>
    </row>
    <row r="945" spans="1:18" ht="11.25" customHeight="1" x14ac:dyDescent="0.25">
      <c r="A945" s="62" t="s">
        <v>676</v>
      </c>
      <c r="B945" s="62" t="str">
        <f>LEFT(Таблица1[[#This Row],[Номер плавки]],7)</f>
        <v>2062694</v>
      </c>
      <c r="C945" s="62" t="s">
        <v>8</v>
      </c>
      <c r="D945" s="62" t="s">
        <v>154</v>
      </c>
      <c r="E945" s="63">
        <v>562</v>
      </c>
      <c r="F945" s="64">
        <f>(Таблица1[[#This Row],[Предел текучести, Н/мм²]]-SUMIF('Сводный отчет'!$B$7:$B$17,Таблица1[[#This Row],[Профиль / размер]],'Сводный отчет'!$F$7:$F$17))^2</f>
        <v>100.99254975002393</v>
      </c>
      <c r="G945" s="63">
        <v>653</v>
      </c>
      <c r="H945" s="64">
        <f>(Таблица1[[#This Row],[Временное сопротивление, Н/мм²]]-SUMIF('Сводный отчет'!$B$7:$B$17,Таблица1[[#This Row],[Профиль / размер]],'Сводный отчет'!$I$7:$I$17))^2</f>
        <v>82.072835996470715</v>
      </c>
      <c r="I945" s="65">
        <f>Таблица1[[#This Row],[Временное сопротивление, Н/мм²]]/Таблица1[[#This Row],[Предел текучести, Н/мм²]]</f>
        <v>1.1619217081850535</v>
      </c>
      <c r="J945" s="66">
        <f>(Таблица1[[#This Row],[σв/σт]]-SUMIF('Сводный отчет'!$B$7:$B$17,Таблица1[[#This Row],[Профиль / размер]],'Сводный отчет'!$L$7:$L$17))^2</f>
        <v>2.3662037055428731E-5</v>
      </c>
      <c r="K945" s="63">
        <v>23</v>
      </c>
      <c r="L945" s="64">
        <f>(Таблица1[[#This Row],[Относительное удлинение, %]]-SUMIF('Сводный отчет'!$B$7:$B$17,Таблица1[[#This Row],[Профиль / размер]],'Сводный отчет'!$O$7:$O$17))^2</f>
        <v>0.91476914028034761</v>
      </c>
      <c r="M945" s="63">
        <v>7.4</v>
      </c>
      <c r="N94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1.0861354377021926</v>
      </c>
      <c r="O945" s="67">
        <v>7.7</v>
      </c>
      <c r="P94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1.2056474855406325</v>
      </c>
      <c r="Q945" s="69">
        <v>9.2999999999999999E-2</v>
      </c>
      <c r="R945" s="70">
        <f>(Таблица1[[#This Row],[fr]]-SUMIF('Сводный отчет'!$B$7:$B$17,Таблица1[[#This Row],[Профиль / размер]],'Сводный отчет'!$X$7:$X$17))^2</f>
        <v>1.0545866483677987E-4</v>
      </c>
    </row>
    <row r="946" spans="1:18" ht="11.25" customHeight="1" x14ac:dyDescent="0.25">
      <c r="A946" s="62" t="s">
        <v>677</v>
      </c>
      <c r="B946" s="62" t="str">
        <f>LEFT(Таблица1[[#This Row],[Номер плавки]],7)</f>
        <v>2062695</v>
      </c>
      <c r="C946" s="62" t="s">
        <v>8</v>
      </c>
      <c r="D946" s="62" t="s">
        <v>154</v>
      </c>
      <c r="E946" s="63">
        <v>547</v>
      </c>
      <c r="F946" s="64">
        <f>(Таблица1[[#This Row],[Предел текучести, Н/мм²]]-SUMIF('Сводный отчет'!$B$7:$B$17,Таблица1[[#This Row],[Профиль / размер]],'Сводный отчет'!$F$7:$F$17))^2</f>
        <v>24.507401235173312</v>
      </c>
      <c r="G946" s="63">
        <v>636</v>
      </c>
      <c r="H946" s="64">
        <f>(Таблица1[[#This Row],[Временное сопротивление, Н/мм²]]-SUMIF('Сводный отчет'!$B$7:$B$17,Таблица1[[#This Row],[Профиль / размер]],'Сводный отчет'!$I$7:$I$17))^2</f>
        <v>63.053034016273109</v>
      </c>
      <c r="I946" s="65">
        <f>Таблица1[[#This Row],[Временное сопротивление, Н/мм²]]/Таблица1[[#This Row],[Предел текучести, Н/мм²]]</f>
        <v>1.1627056672760512</v>
      </c>
      <c r="J946" s="66">
        <f>(Таблица1[[#This Row],[σв/σт]]-SUMIF('Сводный отчет'!$B$7:$B$17,Таблица1[[#This Row],[Профиль / размер]],'Сводный отчет'!$L$7:$L$17))^2</f>
        <v>1.6649704163473857E-5</v>
      </c>
      <c r="K946" s="63">
        <v>21.5</v>
      </c>
      <c r="L946" s="64">
        <f>(Таблица1[[#This Row],[Относительное удлинение, %]]-SUMIF('Сводный отчет'!$B$7:$B$17,Таблица1[[#This Row],[Профиль / размер]],'Сводный отчет'!$O$7:$O$17))^2</f>
        <v>0.29546220958730507</v>
      </c>
      <c r="M946" s="63">
        <v>8.8000000000000007</v>
      </c>
      <c r="N94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0.12803642780119395</v>
      </c>
      <c r="O946" s="67">
        <v>9.1</v>
      </c>
      <c r="P94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9.1192039996078708E-2</v>
      </c>
      <c r="Q946" s="69">
        <v>7.4999999999999997E-2</v>
      </c>
      <c r="R946" s="70">
        <f>(Таблица1[[#This Row],[fr]]-SUMIF('Сводный отчет'!$B$7:$B$17,Таблица1[[#This Row],[Профиль / размер]],'Сводный отчет'!$X$7:$X$17))^2</f>
        <v>5.9763615331830875E-5</v>
      </c>
    </row>
    <row r="947" spans="1:18" ht="11.25" customHeight="1" x14ac:dyDescent="0.25">
      <c r="A947" s="62" t="s">
        <v>678</v>
      </c>
      <c r="B947" s="62" t="str">
        <f>LEFT(Таблица1[[#This Row],[Номер плавки]],7)</f>
        <v>2062741</v>
      </c>
      <c r="C947" s="62" t="s">
        <v>8</v>
      </c>
      <c r="D947" s="62" t="s">
        <v>9</v>
      </c>
      <c r="E947" s="63">
        <v>525</v>
      </c>
      <c r="F947" s="64">
        <f>(Таблица1[[#This Row],[Предел текучести, Н/мм²]]-SUMIF('Сводный отчет'!$B$7:$B$17,Таблица1[[#This Row],[Профиль / размер]],'Сводный отчет'!$F$7:$F$17))^2</f>
        <v>1032.4702741189064</v>
      </c>
      <c r="G947" s="63">
        <v>618</v>
      </c>
      <c r="H947" s="64">
        <f>(Таблица1[[#This Row],[Временное сопротивление, Н/мм²]]-SUMIF('Сводный отчет'!$B$7:$B$17,Таблица1[[#This Row],[Профиль / размер]],'Сводный отчет'!$I$7:$I$17))^2</f>
        <v>1086.3035580079904</v>
      </c>
      <c r="I947" s="65">
        <f>Таблица1[[#This Row],[Временное сопротивление, Н/мм²]]/Таблица1[[#This Row],[Предел текучести, Н/мм²]]</f>
        <v>1.177142857142857</v>
      </c>
      <c r="J947" s="66">
        <f>(Таблица1[[#This Row],[σв/σт]]-SUMIF('Сводный отчет'!$B$7:$B$17,Таблица1[[#This Row],[Профиль / размер]],'Сводный отчет'!$L$7:$L$17))^2</f>
        <v>7.3126960213112138E-5</v>
      </c>
      <c r="K947" s="63">
        <v>24.2</v>
      </c>
      <c r="L947" s="64">
        <f>(Таблица1[[#This Row],[Относительное удлинение, %]]-SUMIF('Сводный отчет'!$B$7:$B$17,Таблица1[[#This Row],[Профиль / размер]],'Сводный отчет'!$O$7:$O$17))^2</f>
        <v>1.2403982019874893</v>
      </c>
      <c r="M947" s="63">
        <v>9.3000000000000007</v>
      </c>
      <c r="N94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1.0847419010324379</v>
      </c>
      <c r="O947" s="67">
        <v>9.6</v>
      </c>
      <c r="P94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0.90928419014719453</v>
      </c>
      <c r="Q947" s="69">
        <v>9.0999999999999998E-2</v>
      </c>
      <c r="R947" s="70">
        <f>(Таблица1[[#This Row],[fr]]-SUMIF('Сводный отчет'!$B$7:$B$17,Таблица1[[#This Row],[Профиль / размер]],'Сводный отчет'!$X$7:$X$17))^2</f>
        <v>7.4621346070174202E-5</v>
      </c>
    </row>
    <row r="948" spans="1:18" ht="11.25" customHeight="1" x14ac:dyDescent="0.25">
      <c r="A948" s="62" t="s">
        <v>678</v>
      </c>
      <c r="B948" s="62" t="str">
        <f>LEFT(Таблица1[[#This Row],[Номер плавки]],7)</f>
        <v>2062741</v>
      </c>
      <c r="C948" s="62" t="s">
        <v>8</v>
      </c>
      <c r="D948" s="62" t="s">
        <v>9</v>
      </c>
      <c r="E948" s="63">
        <v>538</v>
      </c>
      <c r="F948" s="64">
        <f>(Таблица1[[#This Row],[Предел текучести, Н/мм²]]-SUMIF('Сводный отчет'!$B$7:$B$17,Таблица1[[#This Row],[Профиль / размер]],'Сводный отчет'!$F$7:$F$17))^2</f>
        <v>366.03631185475433</v>
      </c>
      <c r="G948" s="63">
        <v>629</v>
      </c>
      <c r="H948" s="64">
        <f>(Таблица1[[#This Row],[Временное сопротивление, Н/мм²]]-SUMIF('Сводный отчет'!$B$7:$B$17,Таблица1[[#This Row],[Профиль / размер]],'Сводный отчет'!$I$7:$I$17))^2</f>
        <v>482.20292907717283</v>
      </c>
      <c r="I948" s="65">
        <f>Таблица1[[#This Row],[Временное сопротивление, Н/мм²]]/Таблица1[[#This Row],[Предел текучести, Н/мм²]]</f>
        <v>1.1691449814126393</v>
      </c>
      <c r="J948" s="66">
        <f>(Таблица1[[#This Row],[σв/σт]]-SUMIF('Сводный отчет'!$B$7:$B$17,Таблица1[[#This Row],[Профиль / размер]],'Сводный отчет'!$L$7:$L$17))^2</f>
        <v>3.0642266414487645E-7</v>
      </c>
      <c r="K948" s="63">
        <v>24</v>
      </c>
      <c r="L948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948" s="63">
        <v>9.1</v>
      </c>
      <c r="N94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0.70813812744752236</v>
      </c>
      <c r="O948" s="67">
        <v>9.4</v>
      </c>
      <c r="P94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0.56785861362727852</v>
      </c>
      <c r="Q948" s="69">
        <v>7.0000000000000007E-2</v>
      </c>
      <c r="R948" s="70">
        <f>(Таблица1[[#This Row],[fr]]-SUMIF('Сводный отчет'!$B$7:$B$17,Таблица1[[#This Row],[Профиль / размер]],'Сводный отчет'!$X$7:$X$17))^2</f>
        <v>1.528100253154499E-4</v>
      </c>
    </row>
    <row r="949" spans="1:18" ht="11.25" customHeight="1" x14ac:dyDescent="0.25">
      <c r="A949" s="62" t="s">
        <v>679</v>
      </c>
      <c r="B949" s="62" t="str">
        <f>LEFT(Таблица1[[#This Row],[Номер плавки]],7)</f>
        <v>2062741</v>
      </c>
      <c r="C949" s="62" t="s">
        <v>8</v>
      </c>
      <c r="D949" s="62" t="s">
        <v>9</v>
      </c>
      <c r="E949" s="63">
        <v>534</v>
      </c>
      <c r="F949" s="64">
        <f>(Таблица1[[#This Row],[Предел текучести, Н/мм²]]-SUMIF('Сводный отчет'!$B$7:$B$17,Таблица1[[#This Row],[Профиль / размер]],'Сводный отчет'!$F$7:$F$17))^2</f>
        <v>535.0929156283396</v>
      </c>
      <c r="G949" s="63">
        <v>628</v>
      </c>
      <c r="H949" s="64">
        <f>(Таблица1[[#This Row],[Временное сопротивление, Н/мм²]]-SUMIF('Сводный отчет'!$B$7:$B$17,Таблица1[[#This Row],[Профиль / размер]],'Сводный отчет'!$I$7:$I$17))^2</f>
        <v>527.12116807088353</v>
      </c>
      <c r="I949" s="65">
        <f>Таблица1[[#This Row],[Временное сопротивление, Н/мм²]]/Таблица1[[#This Row],[Предел текучести, Н/мм²]]</f>
        <v>1.1760299625468165</v>
      </c>
      <c r="J949" s="66">
        <f>(Таблица1[[#This Row],[σв/σт]]-SUMIF('Сводный отчет'!$B$7:$B$17,Таблица1[[#This Row],[Профиль / размер]],'Сводный отчет'!$L$7:$L$17))^2</f>
        <v>5.533181345157179E-5</v>
      </c>
      <c r="K949" s="63">
        <v>22.6</v>
      </c>
      <c r="L949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949" s="63">
        <v>9.8000000000000007</v>
      </c>
      <c r="N94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2.3762513349947221</v>
      </c>
      <c r="O949" s="67">
        <v>10.1</v>
      </c>
      <c r="P94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2.1128481314469871</v>
      </c>
      <c r="Q949" s="69">
        <v>0.1</v>
      </c>
      <c r="R949" s="70">
        <f>(Таблица1[[#This Row],[fr]]-SUMIF('Сводный отчет'!$B$7:$B$17,Таблица1[[#This Row],[Профиль / размер]],'Сводный отчет'!$X$7:$X$17))^2</f>
        <v>3.1111191210791338E-4</v>
      </c>
    </row>
    <row r="950" spans="1:18" ht="11.25" customHeight="1" x14ac:dyDescent="0.25">
      <c r="A950" s="62" t="s">
        <v>679</v>
      </c>
      <c r="B950" s="62" t="str">
        <f>LEFT(Таблица1[[#This Row],[Номер плавки]],7)</f>
        <v>2062741</v>
      </c>
      <c r="C950" s="62" t="s">
        <v>8</v>
      </c>
      <c r="D950" s="62" t="s">
        <v>9</v>
      </c>
      <c r="E950" s="63">
        <v>529</v>
      </c>
      <c r="F950" s="64">
        <f>(Таблица1[[#This Row],[Предел текучести, Н/мм²]]-SUMIF('Сводный отчет'!$B$7:$B$17,Таблица1[[#This Row],[Профиль / размер]],'Сводный отчет'!$F$7:$F$17))^2</f>
        <v>791.41367034532118</v>
      </c>
      <c r="G950" s="63">
        <v>625</v>
      </c>
      <c r="H950" s="64">
        <f>(Таблица1[[#This Row],[Временное сопротивление, Н/мм²]]-SUMIF('Сводный отчет'!$B$7:$B$17,Таблица1[[#This Row],[Профиль / размер]],'Сводный отчет'!$I$7:$I$17))^2</f>
        <v>673.87588505201563</v>
      </c>
      <c r="I950" s="65">
        <f>Таблица1[[#This Row],[Временное сопротивление, Н/мм²]]/Таблица1[[#This Row],[Предел текучести, Н/мм²]]</f>
        <v>1.1814744801512287</v>
      </c>
      <c r="J950" s="66">
        <f>(Таблица1[[#This Row],[σв/σт]]-SUMIF('Сводный отчет'!$B$7:$B$17,Таблица1[[#This Row],[Профиль / размер]],'Сводный отчет'!$L$7:$L$17))^2</f>
        <v>1.6597306260262085E-4</v>
      </c>
      <c r="K950" s="63">
        <v>23</v>
      </c>
      <c r="L950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950" s="63">
        <v>7.4</v>
      </c>
      <c r="N95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0.73700605197575808</v>
      </c>
      <c r="O950" s="67">
        <v>7.7</v>
      </c>
      <c r="P95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950" s="69">
        <v>9.8000000000000004E-2</v>
      </c>
      <c r="R950" s="70">
        <f>(Таблица1[[#This Row],[fr]]-SUMIF('Сводный отчет'!$B$7:$B$17,Таблица1[[#This Row],[Профиль / размер]],'Сводный отчет'!$X$7:$X$17))^2</f>
        <v>2.4455845298841574E-4</v>
      </c>
    </row>
    <row r="951" spans="1:18" ht="11.25" customHeight="1" x14ac:dyDescent="0.25">
      <c r="A951" s="62" t="s">
        <v>680</v>
      </c>
      <c r="B951" s="62" t="str">
        <f>LEFT(Таблица1[[#This Row],[Номер плавки]],7)</f>
        <v>2062741</v>
      </c>
      <c r="C951" s="62" t="s">
        <v>8</v>
      </c>
      <c r="D951" s="62" t="s">
        <v>9</v>
      </c>
      <c r="E951" s="63">
        <v>561</v>
      </c>
      <c r="F951" s="64">
        <f>(Таблица1[[#This Row],[Предел текучести, Н/мм²]]-SUMIF('Сводный отчет'!$B$7:$B$17,Таблица1[[#This Row],[Профиль / размер]],'Сводный отчет'!$F$7:$F$17))^2</f>
        <v>14.960840156639025</v>
      </c>
      <c r="G951" s="63">
        <v>648</v>
      </c>
      <c r="H951" s="64">
        <f>(Таблица1[[#This Row],[Временное сопротивление, Н/мм²]]-SUMIF('Сводный отчет'!$B$7:$B$17,Таблица1[[#This Row],[Профиль / размер]],'Сводный отчет'!$I$7:$I$17))^2</f>
        <v>8.7563881966694659</v>
      </c>
      <c r="I951" s="65">
        <f>Таблица1[[#This Row],[Временное сопротивление, Н/мм²]]/Таблица1[[#This Row],[Предел текучести, Н/мм²]]</f>
        <v>1.1550802139037433</v>
      </c>
      <c r="J951" s="66">
        <f>(Таблица1[[#This Row],[σв/σт]]-SUMIF('Сводный отчет'!$B$7:$B$17,Таблица1[[#This Row],[Профиль / размер]],'Сводный отчет'!$L$7:$L$17))^2</f>
        <v>1.8255287502705637E-4</v>
      </c>
      <c r="K951" s="63">
        <v>22.2</v>
      </c>
      <c r="L951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951" s="63">
        <v>9.1999999999999993</v>
      </c>
      <c r="N95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0.88644001423997842</v>
      </c>
      <c r="O951" s="67">
        <v>9.5</v>
      </c>
      <c r="P95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0.72857140188723657</v>
      </c>
      <c r="Q951" s="69">
        <v>8.1000000000000003E-2</v>
      </c>
      <c r="R951" s="70">
        <f>(Таблица1[[#This Row],[fr]]-SUMIF('Сводный отчет'!$B$7:$B$17,Таблица1[[#This Row],[Профиль / размер]],'Сводный отчет'!$X$7:$X$17))^2</f>
        <v>1.8540504726865241E-6</v>
      </c>
    </row>
    <row r="952" spans="1:18" ht="11.25" customHeight="1" x14ac:dyDescent="0.25">
      <c r="A952" s="62" t="s">
        <v>680</v>
      </c>
      <c r="B952" s="62" t="str">
        <f>LEFT(Таблица1[[#This Row],[Номер плавки]],7)</f>
        <v>2062741</v>
      </c>
      <c r="C952" s="62" t="s">
        <v>8</v>
      </c>
      <c r="D952" s="62" t="s">
        <v>9</v>
      </c>
      <c r="E952" s="63">
        <v>556</v>
      </c>
      <c r="F952" s="64">
        <f>(Таблица1[[#This Row],[Предел текучести, Н/мм²]]-SUMIF('Сводный отчет'!$B$7:$B$17,Таблица1[[#This Row],[Профиль / размер]],'Сводный отчет'!$F$7:$F$17))^2</f>
        <v>1.2815948736206075</v>
      </c>
      <c r="G952" s="63">
        <v>646</v>
      </c>
      <c r="H952" s="64">
        <f>(Таблица1[[#This Row],[Временное сопротивление, Н/мм²]]-SUMIF('Сводный отчет'!$B$7:$B$17,Таблица1[[#This Row],[Профиль / размер]],'Сводный отчет'!$I$7:$I$17))^2</f>
        <v>24.59286618409087</v>
      </c>
      <c r="I952" s="65">
        <f>Таблица1[[#This Row],[Временное сопротивление, Н/мм²]]/Таблица1[[#This Row],[Предел текучести, Н/мм²]]</f>
        <v>1.1618705035971224</v>
      </c>
      <c r="J952" s="66">
        <f>(Таблица1[[#This Row],[σв/σт]]-SUMIF('Сводный отчет'!$B$7:$B$17,Таблица1[[#This Row],[Профиль / размер]],'Сводный отчет'!$L$7:$L$17))^2</f>
        <v>4.5170809245698158E-5</v>
      </c>
      <c r="K952" s="63">
        <v>21.6</v>
      </c>
      <c r="L952" s="64">
        <f>(Таблица1[[#This Row],[Относительное удлинение, %]]-SUMIF('Сводный отчет'!$B$7:$B$17,Таблица1[[#This Row],[Профиль / размер]],'Сводный отчет'!$O$7:$O$17))^2</f>
        <v>2.2089935898280362</v>
      </c>
      <c r="M952" s="63">
        <v>7.3</v>
      </c>
      <c r="N95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0.91870416518330222</v>
      </c>
      <c r="O952" s="67">
        <v>7.6</v>
      </c>
      <c r="P95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1.0950284249480238</v>
      </c>
      <c r="Q952" s="69">
        <v>7.0000000000000007E-2</v>
      </c>
      <c r="R952" s="70">
        <f>(Таблица1[[#This Row],[fr]]-SUMIF('Сводный отчет'!$B$7:$B$17,Таблица1[[#This Row],[Профиль / размер]],'Сводный отчет'!$X$7:$X$17))^2</f>
        <v>1.528100253154499E-4</v>
      </c>
    </row>
    <row r="953" spans="1:18" ht="11.25" customHeight="1" x14ac:dyDescent="0.25">
      <c r="A953" s="62" t="s">
        <v>681</v>
      </c>
      <c r="B953" s="62" t="str">
        <f>LEFT(Таблица1[[#This Row],[Номер плавки]],7)</f>
        <v>2062743</v>
      </c>
      <c r="C953" s="62" t="s">
        <v>8</v>
      </c>
      <c r="D953" s="62" t="s">
        <v>9</v>
      </c>
      <c r="E953" s="63">
        <v>525</v>
      </c>
      <c r="F953" s="64">
        <f>(Таблица1[[#This Row],[Предел текучести, Н/мм²]]-SUMIF('Сводный отчет'!$B$7:$B$17,Таблица1[[#This Row],[Профиль / размер]],'Сводный отчет'!$F$7:$F$17))^2</f>
        <v>1032.4702741189064</v>
      </c>
      <c r="G953" s="63">
        <v>627</v>
      </c>
      <c r="H953" s="64">
        <f>(Таблица1[[#This Row],[Временное сопротивление, Н/мм²]]-SUMIF('Сводный отчет'!$B$7:$B$17,Таблица1[[#This Row],[Профиль / размер]],'Сводный отчет'!$I$7:$I$17))^2</f>
        <v>574.03940706459423</v>
      </c>
      <c r="I953" s="65">
        <f>Таблица1[[#This Row],[Временное сопротивление, Н/мм²]]/Таблица1[[#This Row],[Предел текучести, Н/мм²]]</f>
        <v>1.1942857142857144</v>
      </c>
      <c r="J953" s="66">
        <f>(Таблица1[[#This Row],[σв/σт]]-SUMIF('Сводный отчет'!$B$7:$B$17,Таблица1[[#This Row],[Профиль / размер]],'Сводный отчет'!$L$7:$L$17))^2</f>
        <v>6.6019640730841371E-4</v>
      </c>
      <c r="K953" s="63">
        <v>21.8</v>
      </c>
      <c r="L953" s="64">
        <f>(Таблица1[[#This Row],[Относительное удлинение, %]]-SUMIF('Сводный отчет'!$B$7:$B$17,Таблица1[[#This Row],[Профиль / размер]],'Сводный отчет'!$O$7:$O$17))^2</f>
        <v>1.6544862523018427</v>
      </c>
      <c r="M953" s="63">
        <v>8.6</v>
      </c>
      <c r="N95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0.11662869348523913</v>
      </c>
      <c r="O953" s="67">
        <v>8.9</v>
      </c>
      <c r="P95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6.4294672327485092E-2</v>
      </c>
      <c r="Q953" s="69">
        <v>9.5000000000000001E-2</v>
      </c>
      <c r="R953" s="70">
        <f>(Таблица1[[#This Row],[fr]]-SUMIF('Сводный отчет'!$B$7:$B$17,Таблица1[[#This Row],[Профиль / размер]],'Сводный отчет'!$X$7:$X$17))^2</f>
        <v>1.5972826430916934E-4</v>
      </c>
    </row>
    <row r="954" spans="1:18" ht="11.25" customHeight="1" x14ac:dyDescent="0.25">
      <c r="A954" s="62" t="s">
        <v>682</v>
      </c>
      <c r="B954" s="62" t="str">
        <f>LEFT(Таблица1[[#This Row],[Номер плавки]],7)</f>
        <v>2062743</v>
      </c>
      <c r="C954" s="62" t="s">
        <v>8</v>
      </c>
      <c r="D954" s="62" t="s">
        <v>9</v>
      </c>
      <c r="E954" s="63">
        <v>537</v>
      </c>
      <c r="F954" s="64">
        <f>(Таблица1[[#This Row],[Предел текучести, Н/мм²]]-SUMIF('Сводный отчет'!$B$7:$B$17,Таблица1[[#This Row],[Профиль / размер]],'Сводный отчет'!$F$7:$F$17))^2</f>
        <v>405.30046279815065</v>
      </c>
      <c r="G954" s="63">
        <v>639</v>
      </c>
      <c r="H954" s="64">
        <f>(Таблица1[[#This Row],[Временное сопротивление, Н/мм²]]-SUMIF('Сводный отчет'!$B$7:$B$17,Таблица1[[#This Row],[Профиль / размер]],'Сводный отчет'!$I$7:$I$17))^2</f>
        <v>143.02053914006578</v>
      </c>
      <c r="I954" s="65">
        <f>Таблица1[[#This Row],[Временное сопротивление, Н/мм²]]/Таблица1[[#This Row],[Предел текучести, Н/мм²]]</f>
        <v>1.1899441340782122</v>
      </c>
      <c r="J954" s="66">
        <f>(Таблица1[[#This Row],[σв/σт]]-SUMIF('Сводный отчет'!$B$7:$B$17,Таблица1[[#This Row],[Профиль / размер]],'Сводный отчет'!$L$7:$L$17))^2</f>
        <v>4.5593810637206049E-4</v>
      </c>
      <c r="K954" s="63">
        <v>22</v>
      </c>
      <c r="L954" s="64">
        <f>(Таблица1[[#This Row],[Относительное удлинение, %]]-SUMIF('Сводный отчет'!$B$7:$B$17,Таблица1[[#This Row],[Профиль / размер]],'Сводный отчет'!$O$7:$O$17))^2</f>
        <v>1.1799789147756483</v>
      </c>
      <c r="M954" s="63">
        <v>8.5</v>
      </c>
      <c r="N95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954" s="67">
        <v>8.8000000000000007</v>
      </c>
      <c r="P95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954" s="69">
        <v>0.08</v>
      </c>
      <c r="R954" s="70">
        <f>(Таблица1[[#This Row],[fr]]-SUMIF('Сводный отчет'!$B$7:$B$17,Таблица1[[#This Row],[Профиль / размер]],'Сводный отчет'!$X$7:$X$17))^2</f>
        <v>5.5773209129377523E-6</v>
      </c>
    </row>
    <row r="955" spans="1:18" ht="11.25" customHeight="1" x14ac:dyDescent="0.25">
      <c r="A955" s="62" t="s">
        <v>683</v>
      </c>
      <c r="B955" s="62" t="str">
        <f>LEFT(Таблица1[[#This Row],[Номер плавки]],7)</f>
        <v>2062743</v>
      </c>
      <c r="C955" s="62" t="s">
        <v>8</v>
      </c>
      <c r="D955" s="62" t="s">
        <v>9</v>
      </c>
      <c r="E955" s="63">
        <v>563</v>
      </c>
      <c r="F955" s="64">
        <f>(Таблица1[[#This Row],[Предел текучести, Н/мм²]]-SUMIF('Сводный отчет'!$B$7:$B$17,Таблица1[[#This Row],[Профиль / размер]],'Сводный отчет'!$F$7:$F$17))^2</f>
        <v>34.43253826984639</v>
      </c>
      <c r="G955" s="63">
        <v>659</v>
      </c>
      <c r="H955" s="64">
        <f>(Таблица1[[#This Row],[Временное сопротивление, Н/мм²]]-SUMIF('Сводный отчет'!$B$7:$B$17,Таблица1[[#This Row],[Профиль / размер]],'Сводный отчет'!$I$7:$I$17))^2</f>
        <v>64.655759265851742</v>
      </c>
      <c r="I955" s="65">
        <f>Таблица1[[#This Row],[Временное сопротивление, Н/мм²]]/Таблица1[[#This Row],[Предел текучести, Н/мм²]]</f>
        <v>1.1705150976909413</v>
      </c>
      <c r="J955" s="66">
        <f>(Таблица1[[#This Row],[σв/σт]]-SUMIF('Сводный отчет'!$B$7:$B$17,Таблица1[[#This Row],[Профиль / размер]],'Сводный отчет'!$L$7:$L$17))^2</f>
        <v>3.7005095401721343E-6</v>
      </c>
      <c r="K955" s="63">
        <v>24.8</v>
      </c>
      <c r="L955" s="64">
        <f>(Таблица1[[#This Row],[Относительное удлинение, %]]-SUMIF('Сводный отчет'!$B$7:$B$17,Таблица1[[#This Row],[Профиль / размер]],'Сводный отчет'!$O$7:$O$17))^2</f>
        <v>2.9368761894089048</v>
      </c>
      <c r="M955" s="63">
        <v>7.6</v>
      </c>
      <c r="N95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955" s="67">
        <v>7.9</v>
      </c>
      <c r="P95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955" s="69">
        <v>8.8999999999999996E-2</v>
      </c>
      <c r="R955" s="70">
        <f>(Таблица1[[#This Row],[fr]]-SUMIF('Сводный отчет'!$B$7:$B$17,Таблица1[[#This Row],[Профиль / размер]],'Сводный отчет'!$X$7:$X$17))^2</f>
        <v>4.4067886950676638E-5</v>
      </c>
    </row>
    <row r="956" spans="1:18" ht="11.25" customHeight="1" x14ac:dyDescent="0.25">
      <c r="A956" s="62" t="s">
        <v>684</v>
      </c>
      <c r="B956" s="62" t="str">
        <f>LEFT(Таблица1[[#This Row],[Номер плавки]],7)</f>
        <v>2062748</v>
      </c>
      <c r="C956" s="62" t="s">
        <v>8</v>
      </c>
      <c r="D956" s="62" t="s">
        <v>9</v>
      </c>
      <c r="E956" s="63">
        <v>558</v>
      </c>
      <c r="F956" s="64">
        <f>(Таблица1[[#This Row],[Предел текучести, Н/мм²]]-SUMIF('Сводный отчет'!$B$7:$B$17,Таблица1[[#This Row],[Профиль / размер]],'Сводный отчет'!$F$7:$F$17))^2</f>
        <v>0.75329298682797452</v>
      </c>
      <c r="G956" s="63">
        <v>653</v>
      </c>
      <c r="H956" s="64">
        <f>(Таблица1[[#This Row],[Временное сопротивление, Н/мм²]]-SUMIF('Сводный отчет'!$B$7:$B$17,Таблица1[[#This Row],[Профиль / размер]],'Сводный отчет'!$I$7:$I$17))^2</f>
        <v>4.1651932281159558</v>
      </c>
      <c r="I956" s="65">
        <f>Таблица1[[#This Row],[Временное сопротивление, Н/мм²]]/Таблица1[[#This Row],[Предел текучести, Н/мм²]]</f>
        <v>1.1702508960573477</v>
      </c>
      <c r="J956" s="66">
        <f>(Таблица1[[#This Row],[σв/σт]]-SUMIF('Сводный отчет'!$B$7:$B$17,Таблица1[[#This Row],[Профиль / размер]],'Сводный отчет'!$L$7:$L$17))^2</f>
        <v>2.7538380810909516E-6</v>
      </c>
      <c r="K956" s="63">
        <v>24</v>
      </c>
      <c r="L956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956" s="63">
        <v>10.3</v>
      </c>
      <c r="N95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4.1677607689570069</v>
      </c>
      <c r="O956" s="67">
        <v>10.6</v>
      </c>
      <c r="P95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3.8164120727467798</v>
      </c>
      <c r="Q956" s="69">
        <v>9.7000000000000003E-2</v>
      </c>
      <c r="R956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957" spans="1:18" ht="11.25" customHeight="1" x14ac:dyDescent="0.25">
      <c r="A957" s="62" t="s">
        <v>685</v>
      </c>
      <c r="B957" s="62" t="str">
        <f>LEFT(Таблица1[[#This Row],[Номер плавки]],7)</f>
        <v>2062748</v>
      </c>
      <c r="C957" s="62" t="s">
        <v>8</v>
      </c>
      <c r="D957" s="62" t="s">
        <v>9</v>
      </c>
      <c r="E957" s="63">
        <v>570</v>
      </c>
      <c r="F957" s="64">
        <f>(Таблица1[[#This Row],[Предел текучести, Н/мм²]]-SUMIF('Сводный отчет'!$B$7:$B$17,Таблица1[[#This Row],[Профиль / размер]],'Сводный отчет'!$F$7:$F$17))^2</f>
        <v>165.58348166607217</v>
      </c>
      <c r="G957" s="63">
        <v>666</v>
      </c>
      <c r="H957" s="64">
        <f>(Таблица1[[#This Row],[Временное сопротивление, Н/мм²]]-SUMIF('Сводный отчет'!$B$7:$B$17,Таблица1[[#This Row],[Профиль / размер]],'Сводный отчет'!$I$7:$I$17))^2</f>
        <v>226.22808630987683</v>
      </c>
      <c r="I957" s="65">
        <f>Таблица1[[#This Row],[Временное сопротивление, Н/мм²]]/Таблица1[[#This Row],[Предел текучести, Н/мм²]]</f>
        <v>1.168421052631579</v>
      </c>
      <c r="J957" s="66">
        <f>(Таблица1[[#This Row],[σв/σт]]-SUMIF('Сводный отчет'!$B$7:$B$17,Таблица1[[#This Row],[Профиль / размер]],'Сводный отчет'!$L$7:$L$17))^2</f>
        <v>2.9027371124384742E-8</v>
      </c>
      <c r="K957" s="63">
        <v>20.8</v>
      </c>
      <c r="L957" s="64">
        <f>(Таблица1[[#This Row],[Относительное удлинение, %]]-SUMIF('Сводный отчет'!$B$7:$B$17,Таблица1[[#This Row],[Профиль / размер]],'Сводный отчет'!$O$7:$O$17))^2</f>
        <v>5.2270229399328221</v>
      </c>
      <c r="M957" s="63">
        <v>8.4</v>
      </c>
      <c r="N95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957" s="67">
        <v>8.6999999999999993</v>
      </c>
      <c r="P95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957" s="69">
        <v>7.0999999999999994E-2</v>
      </c>
      <c r="R957" s="70">
        <f>(Таблица1[[#This Row],[fr]]-SUMIF('Сводный отчет'!$B$7:$B$17,Таблица1[[#This Row],[Профиль / размер]],'Сводный отчет'!$X$7:$X$17))^2</f>
        <v>1.2908675487519896E-4</v>
      </c>
    </row>
    <row r="958" spans="1:18" ht="11.25" customHeight="1" x14ac:dyDescent="0.25">
      <c r="A958" s="62" t="s">
        <v>686</v>
      </c>
      <c r="B958" s="62" t="str">
        <f>LEFT(Таблица1[[#This Row],[Номер плавки]],7)</f>
        <v>2062748</v>
      </c>
      <c r="C958" s="62" t="s">
        <v>8</v>
      </c>
      <c r="D958" s="62" t="s">
        <v>9</v>
      </c>
      <c r="E958" s="63">
        <v>590</v>
      </c>
      <c r="F958" s="64">
        <f>(Таблица1[[#This Row],[Предел текучести, Н/мм²]]-SUMIF('Сводный отчет'!$B$7:$B$17,Таблица1[[#This Row],[Профиль / размер]],'Сводный отчет'!$F$7:$F$17))^2</f>
        <v>1080.3004627981459</v>
      </c>
      <c r="G958" s="63">
        <v>691</v>
      </c>
      <c r="H958" s="64">
        <f>(Таблица1[[#This Row],[Временное сопротивление, Н/мм²]]-SUMIF('Сводный отчет'!$B$7:$B$17,Таблица1[[#This Row],[Профиль / размер]],'Сводный отчет'!$I$7:$I$17))^2</f>
        <v>1603.2721114671092</v>
      </c>
      <c r="I958" s="65">
        <f>Таблица1[[#This Row],[Временное сопротивление, Н/мм²]]/Таблица1[[#This Row],[Предел текучести, Н/мм²]]</f>
        <v>1.1711864406779662</v>
      </c>
      <c r="J958" s="66">
        <f>(Таблица1[[#This Row],[σв/σт]]-SUMIF('Сводный отчет'!$B$7:$B$17,Таблица1[[#This Row],[Профиль / размер]],'Сводный отчет'!$L$7:$L$17))^2</f>
        <v>6.7340968157432515E-6</v>
      </c>
      <c r="K958" s="63">
        <v>19.2</v>
      </c>
      <c r="L958" s="64">
        <f>(Таблица1[[#This Row],[Относительное удлинение, %]]-SUMIF('Сводный отчет'!$B$7:$B$17,Таблица1[[#This Row],[Профиль / размер]],'Сводный отчет'!$O$7:$O$17))^2</f>
        <v>15.103081640142399</v>
      </c>
      <c r="M958" s="63">
        <v>8.6999999999999993</v>
      </c>
      <c r="N95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0.19493058027769547</v>
      </c>
      <c r="O958" s="67">
        <v>9</v>
      </c>
      <c r="P95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0.12500746058744353</v>
      </c>
      <c r="Q958" s="69">
        <v>8.5999999999999993E-2</v>
      </c>
      <c r="R958" s="70">
        <f>(Таблица1[[#This Row],[fr]]-SUMIF('Сводный отчет'!$B$7:$B$17,Таблица1[[#This Row],[Профиль / размер]],'Сводный отчет'!$X$7:$X$17))^2</f>
        <v>1.3237698271430334E-5</v>
      </c>
    </row>
    <row r="959" spans="1:18" ht="11.25" customHeight="1" x14ac:dyDescent="0.25">
      <c r="A959" s="62" t="s">
        <v>687</v>
      </c>
      <c r="B959" s="62" t="str">
        <f>LEFT(Таблица1[[#This Row],[Номер плавки]],7)</f>
        <v>2062750</v>
      </c>
      <c r="C959" s="62" t="s">
        <v>8</v>
      </c>
      <c r="D959" s="62" t="s">
        <v>9</v>
      </c>
      <c r="E959" s="63">
        <v>588</v>
      </c>
      <c r="F959" s="64">
        <f>(Таблица1[[#This Row],[Предел текучести, Н/мм²]]-SUMIF('Сводный отчет'!$B$7:$B$17,Таблица1[[#This Row],[Профиль / размер]],'Сводный отчет'!$F$7:$F$17))^2</f>
        <v>952.82876468493851</v>
      </c>
      <c r="G959" s="63">
        <v>688</v>
      </c>
      <c r="H959" s="64">
        <f>(Таблица1[[#This Row],[Временное сопротивление, Н/мм²]]-SUMIF('Сводный отчет'!$B$7:$B$17,Таблица1[[#This Row],[Профиль / размер]],'Сводный отчет'!$I$7:$I$17))^2</f>
        <v>1372.0268284482413</v>
      </c>
      <c r="I959" s="65">
        <f>Таблица1[[#This Row],[Временное сопротивление, Н/мм²]]/Таблица1[[#This Row],[Предел текучести, Н/мм²]]</f>
        <v>1.1700680272108843</v>
      </c>
      <c r="J959" s="66">
        <f>(Таблица1[[#This Row],[σв/σт]]-SUMIF('Сводный отчет'!$B$7:$B$17,Таблица1[[#This Row],[Профиль / размер]],'Сводный отчет'!$L$7:$L$17))^2</f>
        <v>2.180348653308314E-6</v>
      </c>
      <c r="K959" s="63">
        <v>21.4</v>
      </c>
      <c r="L959" s="64">
        <f>(Таблица1[[#This Row],[Относительное удлинение, %]]-SUMIF('Сводный отчет'!$B$7:$B$17,Таблица1[[#This Row],[Профиль / размер]],'Сводный отчет'!$O$7:$O$17))^2</f>
        <v>2.8435009273542415</v>
      </c>
      <c r="M959" s="63">
        <v>7.2</v>
      </c>
      <c r="N95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1.1204022783908447</v>
      </c>
      <c r="O959" s="67">
        <v>7.5</v>
      </c>
      <c r="P95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959" s="69">
        <v>7.6999999999999999E-2</v>
      </c>
      <c r="R959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960" spans="1:18" ht="11.25" customHeight="1" x14ac:dyDescent="0.25">
      <c r="A960" s="62" t="s">
        <v>688</v>
      </c>
      <c r="B960" s="62" t="str">
        <f>LEFT(Таблица1[[#This Row],[Номер плавки]],7)</f>
        <v>2062752</v>
      </c>
      <c r="C960" s="62" t="s">
        <v>8</v>
      </c>
      <c r="D960" s="62" t="s">
        <v>9</v>
      </c>
      <c r="E960" s="63">
        <v>568</v>
      </c>
      <c r="F960" s="64">
        <f>(Таблица1[[#This Row],[Предел текучести, Н/мм²]]-SUMIF('Сводный отчет'!$B$7:$B$17,Таблица1[[#This Row],[Профиль / размер]],'Сводный отчет'!$F$7:$F$17))^2</f>
        <v>118.11178355286481</v>
      </c>
      <c r="G960" s="63">
        <v>667</v>
      </c>
      <c r="H960" s="64">
        <f>(Таблица1[[#This Row],[Временное сопротивление, Н/мм²]]-SUMIF('Сводный отчет'!$B$7:$B$17,Таблица1[[#This Row],[Профиль / размер]],'Сводный отчет'!$I$7:$I$17))^2</f>
        <v>257.30984731616616</v>
      </c>
      <c r="I960" s="65">
        <f>Таблица1[[#This Row],[Временное сопротивление, Н/мм²]]/Таблица1[[#This Row],[Предел текучести, Н/мм²]]</f>
        <v>1.1742957746478873</v>
      </c>
      <c r="J960" s="66">
        <f>(Таблица1[[#This Row],[σв/σт]]-SUMIF('Сводный отчет'!$B$7:$B$17,Таблица1[[#This Row],[Профиль / размер]],'Сводный отчет'!$L$7:$L$17))^2</f>
        <v>3.253958390567052E-5</v>
      </c>
      <c r="K960" s="63">
        <v>24.6</v>
      </c>
      <c r="L960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960" s="63">
        <v>9.8000000000000007</v>
      </c>
      <c r="N96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2.3762513349947221</v>
      </c>
      <c r="O960" s="67">
        <v>10.1</v>
      </c>
      <c r="P96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2.1128481314469871</v>
      </c>
      <c r="Q960" s="69">
        <v>7.6999999999999999E-2</v>
      </c>
      <c r="R960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961" spans="1:18" ht="11.25" customHeight="1" x14ac:dyDescent="0.25">
      <c r="A961" s="62" t="s">
        <v>689</v>
      </c>
      <c r="B961" s="62" t="str">
        <f>LEFT(Таблица1[[#This Row],[Номер плавки]],7)</f>
        <v>2062752</v>
      </c>
      <c r="C961" s="62" t="s">
        <v>8</v>
      </c>
      <c r="D961" s="62" t="s">
        <v>9</v>
      </c>
      <c r="E961" s="63">
        <v>560</v>
      </c>
      <c r="F961" s="64">
        <f>(Таблица1[[#This Row],[Предел текучести, Н/мм²]]-SUMIF('Сводный отчет'!$B$7:$B$17,Таблица1[[#This Row],[Профиль / размер]],'Сводный отчет'!$F$7:$F$17))^2</f>
        <v>8.2249911000353411</v>
      </c>
      <c r="G961" s="63">
        <v>662</v>
      </c>
      <c r="H961" s="64">
        <f>(Таблица1[[#This Row],[Временное сопротивление, Н/мм²]]-SUMIF('Сводный отчет'!$B$7:$B$17,Таблица1[[#This Row],[Профиль / размер]],'Сводный отчет'!$I$7:$I$17))^2</f>
        <v>121.90104228471964</v>
      </c>
      <c r="I961" s="65">
        <f>Таблица1[[#This Row],[Временное сопротивление, Н/мм²]]/Таблица1[[#This Row],[Предел текучести, Н/мм²]]</f>
        <v>1.1821428571428572</v>
      </c>
      <c r="J961" s="66">
        <f>(Таблица1[[#This Row],[σв/σт]]-SUMIF('Сводный отчет'!$B$7:$B$17,Таблица1[[#This Row],[Профиль / размер]],'Сводный отчет'!$L$7:$L$17))^2</f>
        <v>1.8364126323495609E-4</v>
      </c>
      <c r="K961" s="63">
        <v>22</v>
      </c>
      <c r="L961" s="64">
        <f>(Таблица1[[#This Row],[Относительное удлинение, %]]-SUMIF('Сводный отчет'!$B$7:$B$17,Таблица1[[#This Row],[Профиль / размер]],'Сводный отчет'!$O$7:$O$17))^2</f>
        <v>1.1799789147756483</v>
      </c>
      <c r="M961" s="63">
        <v>8</v>
      </c>
      <c r="N96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961" s="67">
        <v>8.3000000000000007</v>
      </c>
      <c r="P96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961" s="69">
        <v>7.6999999999999999E-2</v>
      </c>
      <c r="R961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962" spans="1:18" ht="11.25" customHeight="1" x14ac:dyDescent="0.25">
      <c r="A962" s="62" t="s">
        <v>690</v>
      </c>
      <c r="B962" s="62" t="str">
        <f>LEFT(Таблица1[[#This Row],[Номер плавки]],7)</f>
        <v>2062752</v>
      </c>
      <c r="C962" s="62" t="s">
        <v>8</v>
      </c>
      <c r="D962" s="62" t="s">
        <v>9</v>
      </c>
      <c r="E962" s="63">
        <v>579</v>
      </c>
      <c r="F962" s="64">
        <f>(Таблица1[[#This Row],[Предел текучести, Н/мм²]]-SUMIF('Сводный отчет'!$B$7:$B$17,Таблица1[[#This Row],[Профиль / размер]],'Сводный отчет'!$F$7:$F$17))^2</f>
        <v>478.20612317550535</v>
      </c>
      <c r="G962" s="63">
        <v>682</v>
      </c>
      <c r="H962" s="64">
        <f>(Таблица1[[#This Row],[Временное сопротивление, Н/мм²]]-SUMIF('Сводный отчет'!$B$7:$B$17,Таблица1[[#This Row],[Профиль / размер]],'Сводный отчет'!$I$7:$I$17))^2</f>
        <v>963.53626241050563</v>
      </c>
      <c r="I962" s="65">
        <f>Таблица1[[#This Row],[Временное сопротивление, Н/мм²]]/Таблица1[[#This Row],[Предел текучести, Н/мм²]]</f>
        <v>1.1778929188255614</v>
      </c>
      <c r="J962" s="66">
        <f>(Таблица1[[#This Row],[σв/σт]]-SUMIF('Сводный отчет'!$B$7:$B$17,Таблица1[[#This Row],[Профиль / размер]],'Сводный отчет'!$L$7:$L$17))^2</f>
        <v>8.6517753144942921E-5</v>
      </c>
      <c r="K962" s="63">
        <v>23.6</v>
      </c>
      <c r="L962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962" s="63">
        <v>7.1</v>
      </c>
      <c r="N96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1.3421003915983893</v>
      </c>
      <c r="O962" s="67">
        <v>7.4</v>
      </c>
      <c r="P96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1.5536028484281048</v>
      </c>
      <c r="Q962" s="69">
        <v>8.5999999999999993E-2</v>
      </c>
      <c r="R962" s="70">
        <f>(Таблица1[[#This Row],[fr]]-SUMIF('Сводный отчет'!$B$7:$B$17,Таблица1[[#This Row],[Профиль / размер]],'Сводный отчет'!$X$7:$X$17))^2</f>
        <v>1.3237698271430334E-5</v>
      </c>
    </row>
    <row r="963" spans="1:18" ht="11.25" customHeight="1" x14ac:dyDescent="0.25">
      <c r="A963" s="62" t="s">
        <v>691</v>
      </c>
      <c r="B963" s="62" t="str">
        <f>LEFT(Таблица1[[#This Row],[Номер плавки]],7)</f>
        <v>2050675</v>
      </c>
      <c r="C963" s="62" t="s">
        <v>8</v>
      </c>
      <c r="D963" s="62" t="s">
        <v>9</v>
      </c>
      <c r="E963" s="63">
        <v>561</v>
      </c>
      <c r="F963" s="64">
        <f>(Таблица1[[#This Row],[Предел текучести, Н/мм²]]-SUMIF('Сводный отчет'!$B$7:$B$17,Таблица1[[#This Row],[Профиль / размер]],'Сводный отчет'!$F$7:$F$17))^2</f>
        <v>14.960840156639025</v>
      </c>
      <c r="G963" s="63">
        <v>658</v>
      </c>
      <c r="H963" s="64">
        <f>(Таблица1[[#This Row],[Временное сопротивление, Н/мм²]]-SUMIF('Сводный отчет'!$B$7:$B$17,Таблица1[[#This Row],[Профиль / размер]],'Сводный отчет'!$I$7:$I$17))^2</f>
        <v>49.573998259562444</v>
      </c>
      <c r="I963" s="65">
        <f>Таблица1[[#This Row],[Временное сопротивление, Н/мм²]]/Таблица1[[#This Row],[Предел текучести, Н/мм²]]</f>
        <v>1.1729055258467023</v>
      </c>
      <c r="J963" s="66">
        <f>(Таблица1[[#This Row],[σв/σт]]-SUMIF('Сводный отчет'!$B$7:$B$17,Таблица1[[#This Row],[Профиль / размер]],'Сводный отчет'!$L$7:$L$17))^2</f>
        <v>1.8611450233823028E-5</v>
      </c>
      <c r="K963" s="63">
        <v>24</v>
      </c>
      <c r="L963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963" s="63">
        <v>10.8</v>
      </c>
      <c r="N96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6.4592702029192912</v>
      </c>
      <c r="O963" s="67">
        <v>11.1</v>
      </c>
      <c r="P96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6.0199760140465726</v>
      </c>
      <c r="Q963" s="69">
        <v>8.2000000000000003E-2</v>
      </c>
      <c r="R963" s="70">
        <f>(Таблица1[[#This Row],[fr]]-SUMIF('Сводный отчет'!$B$7:$B$17,Таблица1[[#This Row],[Профиль / размер]],'Сводный отчет'!$X$7:$X$17))^2</f>
        <v>1.3078003243529928E-7</v>
      </c>
    </row>
    <row r="964" spans="1:18" ht="11.25" customHeight="1" x14ac:dyDescent="0.25">
      <c r="A964" s="62" t="s">
        <v>692</v>
      </c>
      <c r="B964" s="62" t="str">
        <f>LEFT(Таблица1[[#This Row],[Номер плавки]],7)</f>
        <v>2050675</v>
      </c>
      <c r="C964" s="62" t="s">
        <v>8</v>
      </c>
      <c r="D964" s="62" t="s">
        <v>9</v>
      </c>
      <c r="E964" s="63">
        <v>580</v>
      </c>
      <c r="F964" s="64">
        <f>(Таблица1[[#This Row],[Предел текучести, Н/мм²]]-SUMIF('Сводный отчет'!$B$7:$B$17,Таблица1[[#This Row],[Профиль / размер]],'Сводный отчет'!$F$7:$F$17))^2</f>
        <v>522.94197223210904</v>
      </c>
      <c r="G964" s="63">
        <v>670</v>
      </c>
      <c r="H964" s="64">
        <f>(Таблица1[[#This Row],[Временное сопротивление, Н/мм²]]-SUMIF('Сводный отчет'!$B$7:$B$17,Таблица1[[#This Row],[Профиль / размер]],'Сводный отчет'!$I$7:$I$17))^2</f>
        <v>362.55513033503405</v>
      </c>
      <c r="I964" s="65">
        <f>Таблица1[[#This Row],[Временное сопротивление, Н/мм²]]/Таблица1[[#This Row],[Предел текучести, Н/мм²]]</f>
        <v>1.1551724137931034</v>
      </c>
      <c r="J964" s="66">
        <f>(Таблица1[[#This Row],[σв/σт]]-SUMIF('Сводный отчет'!$B$7:$B$17,Таблица1[[#This Row],[Профиль / размер]],'Сводный отчет'!$L$7:$L$17))^2</f>
        <v>1.8006991117084154E-4</v>
      </c>
      <c r="K964" s="63">
        <v>23.4</v>
      </c>
      <c r="L964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964" s="63">
        <v>6.4</v>
      </c>
      <c r="N96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3.45398718405119</v>
      </c>
      <c r="O964" s="67">
        <v>7.7</v>
      </c>
      <c r="P96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964" s="69">
        <v>8.6999999999999994E-2</v>
      </c>
      <c r="R964" s="70">
        <f>(Таблица1[[#This Row],[fr]]-SUMIF('Сводный отчет'!$B$7:$B$17,Таблица1[[#This Row],[Профиль / размер]],'Сводный отчет'!$X$7:$X$17))^2</f>
        <v>2.1514427831179098E-5</v>
      </c>
    </row>
    <row r="965" spans="1:18" ht="11.25" customHeight="1" x14ac:dyDescent="0.25">
      <c r="A965" s="62" t="s">
        <v>693</v>
      </c>
      <c r="B965" s="62" t="str">
        <f>LEFT(Таблица1[[#This Row],[Номер плавки]],7)</f>
        <v>2050675</v>
      </c>
      <c r="C965" s="62" t="s">
        <v>8</v>
      </c>
      <c r="D965" s="62" t="s">
        <v>9</v>
      </c>
      <c r="E965" s="63">
        <v>558</v>
      </c>
      <c r="F965" s="64">
        <f>(Таблица1[[#This Row],[Предел текучести, Н/мм²]]-SUMIF('Сводный отчет'!$B$7:$B$17,Таблица1[[#This Row],[Профиль / размер]],'Сводный отчет'!$F$7:$F$17))^2</f>
        <v>0.75329298682797452</v>
      </c>
      <c r="G965" s="63">
        <v>655</v>
      </c>
      <c r="H965" s="64">
        <f>(Таблица1[[#This Row],[Временное сопротивление, Н/мм²]]-SUMIF('Сводный отчет'!$B$7:$B$17,Таблица1[[#This Row],[Профиль / размер]],'Сводный отчет'!$I$7:$I$17))^2</f>
        <v>16.328715240694553</v>
      </c>
      <c r="I965" s="65">
        <f>Таблица1[[#This Row],[Временное сопротивление, Н/мм²]]/Таблица1[[#This Row],[Предел текучести, Н/мм²]]</f>
        <v>1.1738351254480286</v>
      </c>
      <c r="J965" s="66">
        <f>(Таблица1[[#This Row],[σв/σт]]-SUMIF('Сводный отчет'!$B$7:$B$17,Таблица1[[#This Row],[Профиль / размер]],'Сводный отчет'!$L$7:$L$17))^2</f>
        <v>2.7496375084783365E-5</v>
      </c>
      <c r="K965" s="63">
        <v>23.4</v>
      </c>
      <c r="L965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965" s="63">
        <v>7.3</v>
      </c>
      <c r="N96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0.91870416518330222</v>
      </c>
      <c r="O965" s="67">
        <v>7.6</v>
      </c>
      <c r="P96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1.0950284249480238</v>
      </c>
      <c r="Q965" s="69">
        <v>8.5999999999999993E-2</v>
      </c>
      <c r="R965" s="70">
        <f>(Таблица1[[#This Row],[fr]]-SUMIF('Сводный отчет'!$B$7:$B$17,Таблица1[[#This Row],[Профиль / размер]],'Сводный отчет'!$X$7:$X$17))^2</f>
        <v>1.3237698271430334E-5</v>
      </c>
    </row>
    <row r="966" spans="1:18" ht="11.25" customHeight="1" x14ac:dyDescent="0.25">
      <c r="A966" s="62" t="s">
        <v>694</v>
      </c>
      <c r="B966" s="62" t="str">
        <f>LEFT(Таблица1[[#This Row],[Номер плавки]],7)</f>
        <v>2050676</v>
      </c>
      <c r="C966" s="62" t="s">
        <v>8</v>
      </c>
      <c r="D966" s="62" t="s">
        <v>9</v>
      </c>
      <c r="E966" s="63">
        <v>543</v>
      </c>
      <c r="F966" s="64">
        <f>(Таблица1[[#This Row],[Предел текучести, Н/мм²]]-SUMIF('Сводный отчет'!$B$7:$B$17,Таблица1[[#This Row],[Профиль / размер]],'Сводный отчет'!$F$7:$F$17))^2</f>
        <v>199.71555713777272</v>
      </c>
      <c r="G966" s="63">
        <v>635</v>
      </c>
      <c r="H966" s="64">
        <f>(Таблица1[[#This Row],[Временное сопротивление, Н/мм²]]-SUMIF('Сводный отчет'!$B$7:$B$17,Таблица1[[#This Row],[Профиль / размер]],'Сводный отчет'!$I$7:$I$17))^2</f>
        <v>254.69349511490859</v>
      </c>
      <c r="I966" s="65">
        <f>Таблица1[[#This Row],[Временное сопротивление, Н/мм²]]/Таблица1[[#This Row],[Предел текучести, Н/мм²]]</f>
        <v>1.1694290976058932</v>
      </c>
      <c r="J966" s="66">
        <f>(Таблица1[[#This Row],[σв/σт]]-SUMIF('Сводный отчет'!$B$7:$B$17,Таблица1[[#This Row],[Профиль / размер]],'Сводный отчет'!$L$7:$L$17))^2</f>
        <v>7.0169231090465082E-7</v>
      </c>
      <c r="K966" s="63">
        <v>25.4</v>
      </c>
      <c r="L966" s="64">
        <f>(Таблица1[[#This Row],[Относительное удлинение, %]]-SUMIF('Сводный отчет'!$B$7:$B$17,Таблица1[[#This Row],[Профиль / размер]],'Сводный отчет'!$O$7:$O$17))^2</f>
        <v>5.3533541768303072</v>
      </c>
      <c r="M966" s="63">
        <v>7.3</v>
      </c>
      <c r="N96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0.91870416518330222</v>
      </c>
      <c r="O966" s="67">
        <v>7.6</v>
      </c>
      <c r="P96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1.0950284249480238</v>
      </c>
      <c r="Q966" s="69">
        <v>6.9000000000000006E-2</v>
      </c>
      <c r="R966" s="70">
        <f>(Таблица1[[#This Row],[fr]]-SUMIF('Сводный отчет'!$B$7:$B$17,Таблица1[[#This Row],[Профиль / размер]],'Сводный отчет'!$X$7:$X$17))^2</f>
        <v>1.7853329575570113E-4</v>
      </c>
    </row>
    <row r="967" spans="1:18" ht="11.25" customHeight="1" x14ac:dyDescent="0.25">
      <c r="A967" s="62" t="s">
        <v>695</v>
      </c>
      <c r="B967" s="62" t="str">
        <f>LEFT(Таблица1[[#This Row],[Номер плавки]],7)</f>
        <v>2050676</v>
      </c>
      <c r="C967" s="62" t="s">
        <v>8</v>
      </c>
      <c r="D967" s="62" t="s">
        <v>9</v>
      </c>
      <c r="E967" s="63">
        <v>551</v>
      </c>
      <c r="F967" s="64">
        <f>(Таблица1[[#This Row],[Предел текучести, Н/мм²]]-SUMIF('Сводный отчет'!$B$7:$B$17,Таблица1[[#This Row],[Профиль / размер]],'Сводный отчет'!$F$7:$F$17))^2</f>
        <v>37.602349590602188</v>
      </c>
      <c r="G967" s="63">
        <v>653</v>
      </c>
      <c r="H967" s="64">
        <f>(Таблица1[[#This Row],[Временное сопротивление, Н/мм²]]-SUMIF('Сводный отчет'!$B$7:$B$17,Таблица1[[#This Row],[Профиль / размер]],'Сводный отчет'!$I$7:$I$17))^2</f>
        <v>4.1651932281159558</v>
      </c>
      <c r="I967" s="65">
        <f>Таблица1[[#This Row],[Временное сопротивление, Н/мм²]]/Таблица1[[#This Row],[Предел текучести, Н/мм²]]</f>
        <v>1.1851179673321235</v>
      </c>
      <c r="J967" s="66">
        <f>(Таблица1[[#This Row],[σв/σт]]-SUMIF('Сводный отчет'!$B$7:$B$17,Таблица1[[#This Row],[Профиль / размер]],'Сводный отчет'!$L$7:$L$17))^2</f>
        <v>2.7312654061555379E-4</v>
      </c>
      <c r="K967" s="63">
        <v>21.6</v>
      </c>
      <c r="L967" s="64">
        <f>(Таблица1[[#This Row],[Относительное удлинение, %]]-SUMIF('Сводный отчет'!$B$7:$B$17,Таблица1[[#This Row],[Профиль / размер]],'Сводный отчет'!$O$7:$O$17))^2</f>
        <v>2.2089935898280362</v>
      </c>
      <c r="M967" s="63">
        <v>6.8</v>
      </c>
      <c r="N96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2.1271947312210187</v>
      </c>
      <c r="O967" s="67">
        <v>7.1</v>
      </c>
      <c r="P96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2.3914644836482308</v>
      </c>
      <c r="Q967" s="69">
        <v>7.9000000000000001E-2</v>
      </c>
      <c r="R967" s="70">
        <f>(Таблица1[[#This Row],[fr]]-SUMIF('Сводный отчет'!$B$7:$B$17,Таблица1[[#This Row],[Профиль / размер]],'Сводный отчет'!$X$7:$X$17))^2</f>
        <v>1.1300591353188985E-5</v>
      </c>
    </row>
    <row r="968" spans="1:18" ht="11.25" customHeight="1" x14ac:dyDescent="0.25">
      <c r="A968" s="62" t="s">
        <v>696</v>
      </c>
      <c r="B968" s="62" t="str">
        <f>LEFT(Таблица1[[#This Row],[Номер плавки]],7)</f>
        <v>2062753</v>
      </c>
      <c r="C968" s="62" t="s">
        <v>8</v>
      </c>
      <c r="D968" s="62" t="s">
        <v>9</v>
      </c>
      <c r="E968" s="63">
        <v>572</v>
      </c>
      <c r="F968" s="64">
        <f>(Таблица1[[#This Row],[Предел текучести, Н/мм²]]-SUMIF('Сводный отчет'!$B$7:$B$17,Таблица1[[#This Row],[Профиль / размер]],'Сводный отчет'!$F$7:$F$17))^2</f>
        <v>221.05517977927954</v>
      </c>
      <c r="G968" s="63">
        <v>670</v>
      </c>
      <c r="H968" s="64">
        <f>(Таблица1[[#This Row],[Временное сопротивление, Н/мм²]]-SUMIF('Сводный отчет'!$B$7:$B$17,Таблица1[[#This Row],[Профиль / размер]],'Сводный отчет'!$I$7:$I$17))^2</f>
        <v>362.55513033503405</v>
      </c>
      <c r="I968" s="65">
        <f>Таблица1[[#This Row],[Временное сопротивление, Н/мм²]]/Таблица1[[#This Row],[Предел текучести, Н/мм²]]</f>
        <v>1.1713286713286712</v>
      </c>
      <c r="J968" s="66">
        <f>(Таблица1[[#This Row],[σв/σт]]-SUMIF('Сводный отчет'!$B$7:$B$17,Таблица1[[#This Row],[Профиль / размер]],'Сводный отчет'!$L$7:$L$17))^2</f>
        <v>7.4925073870769687E-6</v>
      </c>
      <c r="K968" s="63">
        <v>22</v>
      </c>
      <c r="L968" s="64">
        <f>(Таблица1[[#This Row],[Относительное удлинение, %]]-SUMIF('Сводный отчет'!$B$7:$B$17,Таблица1[[#This Row],[Профиль / размер]],'Сводный отчет'!$O$7:$O$17))^2</f>
        <v>1.1799789147756483</v>
      </c>
      <c r="M968" s="63">
        <v>7.7</v>
      </c>
      <c r="N96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0.31191171235312865</v>
      </c>
      <c r="O968" s="67">
        <v>8</v>
      </c>
      <c r="P96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0.41787957798785735</v>
      </c>
      <c r="Q968" s="69">
        <v>8.5000000000000006E-2</v>
      </c>
      <c r="R968" s="70">
        <f>(Таблица1[[#This Row],[fr]]-SUMIF('Сводный отчет'!$B$7:$B$17,Таблица1[[#This Row],[Профиль / размер]],'Сводный отчет'!$X$7:$X$17))^2</f>
        <v>6.960968711681646E-6</v>
      </c>
    </row>
    <row r="969" spans="1:18" ht="11.25" customHeight="1" x14ac:dyDescent="0.25">
      <c r="A969" s="62" t="s">
        <v>697</v>
      </c>
      <c r="B969" s="62" t="str">
        <f>LEFT(Таблица1[[#This Row],[Номер плавки]],7)</f>
        <v>2062753</v>
      </c>
      <c r="C969" s="62" t="s">
        <v>8</v>
      </c>
      <c r="D969" s="62" t="s">
        <v>9</v>
      </c>
      <c r="E969" s="63">
        <v>570</v>
      </c>
      <c r="F969" s="64">
        <f>(Таблица1[[#This Row],[Предел текучести, Н/мм²]]-SUMIF('Сводный отчет'!$B$7:$B$17,Таблица1[[#This Row],[Профиль / размер]],'Сводный отчет'!$F$7:$F$17))^2</f>
        <v>165.58348166607217</v>
      </c>
      <c r="G969" s="63">
        <v>674</v>
      </c>
      <c r="H969" s="64">
        <f>(Таблица1[[#This Row],[Временное сопротивление, Н/мм²]]-SUMIF('Сводный отчет'!$B$7:$B$17,Таблица1[[#This Row],[Профиль / размер]],'Сводный отчет'!$I$7:$I$17))^2</f>
        <v>530.88217436019124</v>
      </c>
      <c r="I969" s="65">
        <f>Таблица1[[#This Row],[Временное сопротивление, Н/мм²]]/Таблица1[[#This Row],[Предел текучести, Н/мм²]]</f>
        <v>1.1824561403508771</v>
      </c>
      <c r="J969" s="66">
        <f>(Таблица1[[#This Row],[σв/σт]]-SUMIF('Сводный отчет'!$B$7:$B$17,Таблица1[[#This Row],[Профиль / размер]],'Сводный отчет'!$L$7:$L$17))^2</f>
        <v>1.9223028072003692E-4</v>
      </c>
      <c r="K969" s="63">
        <v>22.2</v>
      </c>
      <c r="L969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969" s="63">
        <v>7.8</v>
      </c>
      <c r="N96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0.21021359914558571</v>
      </c>
      <c r="O969" s="67">
        <v>8.1</v>
      </c>
      <c r="P96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0.29859236624781638</v>
      </c>
      <c r="Q969" s="69">
        <v>6.8000000000000005E-2</v>
      </c>
      <c r="R969" s="70">
        <f>(Таблица1[[#This Row],[fr]]-SUMIF('Сводный отчет'!$B$7:$B$17,Таблица1[[#This Row],[Профиль / размер]],'Сводный отчет'!$X$7:$X$17))^2</f>
        <v>2.0625656619595239E-4</v>
      </c>
    </row>
    <row r="970" spans="1:18" ht="11.25" customHeight="1" x14ac:dyDescent="0.25">
      <c r="A970" s="62" t="s">
        <v>698</v>
      </c>
      <c r="B970" s="62" t="str">
        <f>LEFT(Таблица1[[#This Row],[Номер плавки]],7)</f>
        <v>2062753</v>
      </c>
      <c r="C970" s="62" t="s">
        <v>8</v>
      </c>
      <c r="D970" s="62" t="s">
        <v>9</v>
      </c>
      <c r="E970" s="63">
        <v>574</v>
      </c>
      <c r="F970" s="64">
        <f>(Таблица1[[#This Row],[Предел текучести, Н/мм²]]-SUMIF('Сводный отчет'!$B$7:$B$17,Таблица1[[#This Row],[Профиль / размер]],'Сводный отчет'!$F$7:$F$17))^2</f>
        <v>284.52687789248694</v>
      </c>
      <c r="G970" s="63">
        <v>676</v>
      </c>
      <c r="H970" s="64">
        <f>(Таблица1[[#This Row],[Временное сопротивление, Н/мм²]]-SUMIF('Сводный отчет'!$B$7:$B$17,Таблица1[[#This Row],[Профиль / размер]],'Сводный отчет'!$I$7:$I$17))^2</f>
        <v>627.04569637276984</v>
      </c>
      <c r="I970" s="65">
        <f>Таблица1[[#This Row],[Временное сопротивление, Н/мм²]]/Таблица1[[#This Row],[Предел текучести, Н/мм²]]</f>
        <v>1.1777003484320558</v>
      </c>
      <c r="J970" s="66">
        <f>(Таблица1[[#This Row],[σв/σт]]-SUMIF('Сводный отчет'!$B$7:$B$17,Таблица1[[#This Row],[Профиль / размер]],'Сводный отчет'!$L$7:$L$17))^2</f>
        <v>8.2972452557961203E-5</v>
      </c>
      <c r="K970" s="63">
        <v>24.8</v>
      </c>
      <c r="L970" s="64">
        <f>(Таблица1[[#This Row],[Относительное удлинение, %]]-SUMIF('Сводный отчет'!$B$7:$B$17,Таблица1[[#This Row],[Профиль / размер]],'Сводный отчет'!$O$7:$O$17))^2</f>
        <v>2.9368761894089048</v>
      </c>
      <c r="M970" s="63">
        <v>9.3000000000000007</v>
      </c>
      <c r="N97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1.0847419010324379</v>
      </c>
      <c r="O970" s="67">
        <v>9.6</v>
      </c>
      <c r="P97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0.90928419014719453</v>
      </c>
      <c r="Q970" s="69">
        <v>9.8000000000000004E-2</v>
      </c>
      <c r="R970" s="70">
        <f>(Таблица1[[#This Row],[fr]]-SUMIF('Сводный отчет'!$B$7:$B$17,Таблица1[[#This Row],[Профиль / размер]],'Сводный отчет'!$X$7:$X$17))^2</f>
        <v>2.4455845298841574E-4</v>
      </c>
    </row>
    <row r="971" spans="1:18" ht="11.25" customHeight="1" x14ac:dyDescent="0.25">
      <c r="A971" s="62" t="s">
        <v>699</v>
      </c>
      <c r="B971" s="62" t="str">
        <f>LEFT(Таблица1[[#This Row],[Номер плавки]],7)</f>
        <v>2062755</v>
      </c>
      <c r="C971" s="62" t="s">
        <v>8</v>
      </c>
      <c r="D971" s="62" t="s">
        <v>9</v>
      </c>
      <c r="E971" s="63">
        <v>551</v>
      </c>
      <c r="F971" s="64">
        <f>(Таблица1[[#This Row],[Предел текучести, Н/мм²]]-SUMIF('Сводный отчет'!$B$7:$B$17,Таблица1[[#This Row],[Профиль / размер]],'Сводный отчет'!$F$7:$F$17))^2</f>
        <v>37.602349590602188</v>
      </c>
      <c r="G971" s="63">
        <v>650</v>
      </c>
      <c r="H971" s="64">
        <f>(Таблица1[[#This Row],[Временное сопротивление, Н/мм²]]-SUMIF('Сводный отчет'!$B$7:$B$17,Таблица1[[#This Row],[Профиль / размер]],'Сводный отчет'!$I$7:$I$17))^2</f>
        <v>0.91991020924806155</v>
      </c>
      <c r="I971" s="65">
        <f>Таблица1[[#This Row],[Временное сопротивление, Н/мм²]]/Таблица1[[#This Row],[Предел текучести, Н/мм²]]</f>
        <v>1.1796733212341197</v>
      </c>
      <c r="J971" s="66">
        <f>(Таблица1[[#This Row],[σв/σт]]-SUMIF('Сводный отчет'!$B$7:$B$17,Таблица1[[#This Row],[Профиль / размер]],'Сводный отчет'!$L$7:$L$17))^2</f>
        <v>1.2280838334750665E-4</v>
      </c>
      <c r="K971" s="63">
        <v>25</v>
      </c>
      <c r="L971" s="64">
        <f>(Таблица1[[#This Row],[Относительное удлинение, %]]-SUMIF('Сводный отчет'!$B$7:$B$17,Таблица1[[#This Row],[Профиль / размер]],'Сводный отчет'!$O$7:$O$17))^2</f>
        <v>3.6623688518827064</v>
      </c>
      <c r="M971" s="63">
        <v>8.1999999999999993</v>
      </c>
      <c r="N97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971" s="67">
        <v>8.5</v>
      </c>
      <c r="P97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971" s="69">
        <v>8.3000000000000004E-2</v>
      </c>
      <c r="R971" s="70">
        <f>(Таблица1[[#This Row],[fr]]-SUMIF('Сводный отчет'!$B$7:$B$17,Таблица1[[#This Row],[Профиль / размер]],'Сводный отчет'!$X$7:$X$17))^2</f>
        <v>4.0750959218407797E-7</v>
      </c>
    </row>
    <row r="972" spans="1:18" ht="11.25" customHeight="1" x14ac:dyDescent="0.25">
      <c r="A972" s="62" t="s">
        <v>700</v>
      </c>
      <c r="B972" s="62" t="str">
        <f>LEFT(Таблица1[[#This Row],[Номер плавки]],7)</f>
        <v>2062755</v>
      </c>
      <c r="C972" s="62" t="s">
        <v>8</v>
      </c>
      <c r="D972" s="62" t="s">
        <v>9</v>
      </c>
      <c r="E972" s="63">
        <v>553</v>
      </c>
      <c r="F972" s="64">
        <f>(Таблица1[[#This Row],[Предел текучести, Н/мм²]]-SUMIF('Сводный отчет'!$B$7:$B$17,Таблица1[[#This Row],[Профиль / размер]],'Сводный отчет'!$F$7:$F$17))^2</f>
        <v>17.074047703809558</v>
      </c>
      <c r="G972" s="63">
        <v>653</v>
      </c>
      <c r="H972" s="64">
        <f>(Таблица1[[#This Row],[Временное сопротивление, Н/мм²]]-SUMIF('Сводный отчет'!$B$7:$B$17,Таблица1[[#This Row],[Профиль / размер]],'Сводный отчет'!$I$7:$I$17))^2</f>
        <v>4.1651932281159558</v>
      </c>
      <c r="I972" s="65">
        <f>Таблица1[[#This Row],[Временное сопротивление, Н/мм²]]/Таблица1[[#This Row],[Предел текучести, Н/мм²]]</f>
        <v>1.1808318264014466</v>
      </c>
      <c r="J972" s="66">
        <f>(Таблица1[[#This Row],[σв/σт]]-SUMIF('Сводный отчет'!$B$7:$B$17,Таблица1[[#This Row],[Профиль / размер]],'Сводный отчет'!$L$7:$L$17))^2</f>
        <v>1.4982738140738671E-4</v>
      </c>
      <c r="K972" s="63">
        <v>24.8</v>
      </c>
      <c r="L972" s="64">
        <f>(Таблица1[[#This Row],[Относительное удлинение, %]]-SUMIF('Сводный отчет'!$B$7:$B$17,Таблица1[[#This Row],[Профиль / размер]],'Сводный отчет'!$O$7:$O$17))^2</f>
        <v>2.9368761894089048</v>
      </c>
      <c r="M972" s="63">
        <v>8.1999999999999993</v>
      </c>
      <c r="N97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972" s="67">
        <v>8.5</v>
      </c>
      <c r="P97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972" s="69">
        <v>7.5999999999999998E-2</v>
      </c>
      <c r="R972" s="70">
        <f>(Таблица1[[#This Row],[fr]]-SUMIF('Сводный отчет'!$B$7:$B$17,Таблица1[[#This Row],[Профиль / размер]],'Сводный отчет'!$X$7:$X$17))^2</f>
        <v>4.0470402673942703E-5</v>
      </c>
    </row>
    <row r="973" spans="1:18" ht="11.25" customHeight="1" x14ac:dyDescent="0.25">
      <c r="A973" s="62" t="s">
        <v>701</v>
      </c>
      <c r="B973" s="62" t="str">
        <f>LEFT(Таблица1[[#This Row],[Номер плавки]],7)</f>
        <v>2062755</v>
      </c>
      <c r="C973" s="62" t="s">
        <v>8</v>
      </c>
      <c r="D973" s="62" t="s">
        <v>9</v>
      </c>
      <c r="E973" s="63">
        <v>563</v>
      </c>
      <c r="F973" s="64">
        <f>(Таблица1[[#This Row],[Предел текучести, Н/мм²]]-SUMIF('Сводный отчет'!$B$7:$B$17,Таблица1[[#This Row],[Профиль / размер]],'Сводный отчет'!$F$7:$F$17))^2</f>
        <v>34.43253826984639</v>
      </c>
      <c r="G973" s="63">
        <v>657</v>
      </c>
      <c r="H973" s="64">
        <f>(Таблица1[[#This Row],[Временное сопротивление, Н/мм²]]-SUMIF('Сводный отчет'!$B$7:$B$17,Таблица1[[#This Row],[Профиль / размер]],'Сводный отчет'!$I$7:$I$17))^2</f>
        <v>36.492237253273146</v>
      </c>
      <c r="I973" s="65">
        <f>Таблица1[[#This Row],[Временное сопротивление, Н/мм²]]/Таблица1[[#This Row],[Предел текучести, Н/мм²]]</f>
        <v>1.1669626998223801</v>
      </c>
      <c r="J973" s="66">
        <f>(Таблица1[[#This Row],[σв/σт]]-SUMIF('Сводный отчет'!$B$7:$B$17,Таблица1[[#This Row],[Профиль / размер]],'Сводный отчет'!$L$7:$L$17))^2</f>
        <v>2.6527517001171624E-6</v>
      </c>
      <c r="K973" s="63">
        <v>20.6</v>
      </c>
      <c r="L973" s="64">
        <f>(Таблица1[[#This Row],[Относительное удлинение, %]]-SUMIF('Сводный отчет'!$B$7:$B$17,Таблица1[[#This Row],[Профиль / размер]],'Сводный отчет'!$O$7:$O$17))^2</f>
        <v>6.1815302774590144</v>
      </c>
      <c r="M973" s="63">
        <v>7.3</v>
      </c>
      <c r="N97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0.91870416518330222</v>
      </c>
      <c r="O973" s="67">
        <v>7.6</v>
      </c>
      <c r="P97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1.0950284249480238</v>
      </c>
      <c r="Q973" s="69">
        <v>9.6000000000000002E-2</v>
      </c>
      <c r="R973" s="70">
        <f>(Таблица1[[#This Row],[fr]]-SUMIF('Сводный отчет'!$B$7:$B$17,Таблица1[[#This Row],[Профиль / размер]],'Сводный отчет'!$X$7:$X$17))^2</f>
        <v>1.8600499386891816E-4</v>
      </c>
    </row>
    <row r="974" spans="1:18" ht="11.25" customHeight="1" x14ac:dyDescent="0.25">
      <c r="A974" s="62" t="s">
        <v>702</v>
      </c>
      <c r="B974" s="62" t="str">
        <f>LEFT(Таблица1[[#This Row],[Номер плавки]],7)</f>
        <v>2062757</v>
      </c>
      <c r="C974" s="62" t="s">
        <v>8</v>
      </c>
      <c r="D974" s="62" t="s">
        <v>9</v>
      </c>
      <c r="E974" s="63">
        <v>526</v>
      </c>
      <c r="F974" s="64">
        <f>(Таблица1[[#This Row],[Предел текучести, Н/мм²]]-SUMIF('Сводный отчет'!$B$7:$B$17,Таблица1[[#This Row],[Профиль / размер]],'Сводный отчет'!$F$7:$F$17))^2</f>
        <v>969.20612317551013</v>
      </c>
      <c r="G974" s="63">
        <v>624</v>
      </c>
      <c r="H974" s="64">
        <f>(Таблица1[[#This Row],[Временное сопротивление, Н/мм²]]-SUMIF('Сводный отчет'!$B$7:$B$17,Таблица1[[#This Row],[Профиль / размер]],'Сводный отчет'!$I$7:$I$17))^2</f>
        <v>726.79412404572633</v>
      </c>
      <c r="I974" s="65">
        <f>Таблица1[[#This Row],[Временное сопротивление, Н/мм²]]/Таблица1[[#This Row],[Предел текучести, Н/мм²]]</f>
        <v>1.1863117870722433</v>
      </c>
      <c r="J974" s="66">
        <f>(Таблица1[[#This Row],[σв/σт]]-SUMIF('Сводный отчет'!$B$7:$B$17,Таблица1[[#This Row],[Профиль / размер]],'Сводный отчет'!$L$7:$L$17))^2</f>
        <v>3.1401116673661854E-4</v>
      </c>
      <c r="K974" s="63">
        <v>22.6</v>
      </c>
      <c r="L974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974" s="63">
        <v>10.6</v>
      </c>
      <c r="N97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5.4826664293343725</v>
      </c>
      <c r="O974" s="67">
        <v>10.9</v>
      </c>
      <c r="P97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5.0785504375266584</v>
      </c>
      <c r="Q974" s="69">
        <v>6.7000000000000004E-2</v>
      </c>
      <c r="R974" s="70">
        <f>(Таблица1[[#This Row],[fr]]-SUMIF('Сводный отчет'!$B$7:$B$17,Таблица1[[#This Row],[Профиль / размер]],'Сводный отчет'!$X$7:$X$17))^2</f>
        <v>2.3597983663620361E-4</v>
      </c>
    </row>
    <row r="975" spans="1:18" ht="11.25" customHeight="1" x14ac:dyDescent="0.25">
      <c r="A975" s="62" t="s">
        <v>703</v>
      </c>
      <c r="B975" s="62" t="str">
        <f>LEFT(Таблица1[[#This Row],[Номер плавки]],7)</f>
        <v>2062757</v>
      </c>
      <c r="C975" s="62" t="s">
        <v>8</v>
      </c>
      <c r="D975" s="62" t="s">
        <v>9</v>
      </c>
      <c r="E975" s="63">
        <v>545</v>
      </c>
      <c r="F975" s="64">
        <f>(Таблица1[[#This Row],[Предел текучести, Н/мм²]]-SUMIF('Сводный отчет'!$B$7:$B$17,Таблица1[[#This Row],[Профиль / размер]],'Сводный отчет'!$F$7:$F$17))^2</f>
        <v>147.18725525098009</v>
      </c>
      <c r="G975" s="63">
        <v>640</v>
      </c>
      <c r="H975" s="64">
        <f>(Таблица1[[#This Row],[Временное сопротивление, Н/мм²]]-SUMIF('Сводный отчет'!$B$7:$B$17,Таблица1[[#This Row],[Профиль / размер]],'Сводный отчет'!$I$7:$I$17))^2</f>
        <v>120.10230014635508</v>
      </c>
      <c r="I975" s="65">
        <f>Таблица1[[#This Row],[Временное сопротивление, Н/мм²]]/Таблица1[[#This Row],[Предел текучести, Н/мм²]]</f>
        <v>1.1743119266055047</v>
      </c>
      <c r="J975" s="66">
        <f>(Таблица1[[#This Row],[σв/σт]]-SUMIF('Сводный отчет'!$B$7:$B$17,Таблица1[[#This Row],[Профиль / размер]],'Сводный отчет'!$L$7:$L$17))^2</f>
        <v>3.2724117559439397E-5</v>
      </c>
      <c r="K975" s="63">
        <v>22.6</v>
      </c>
      <c r="L975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975" s="63">
        <v>9.1999999999999993</v>
      </c>
      <c r="N97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0.88644001423997842</v>
      </c>
      <c r="O975" s="67">
        <v>9.5</v>
      </c>
      <c r="P97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0.72857140188723657</v>
      </c>
      <c r="Q975" s="69">
        <v>7.5999999999999998E-2</v>
      </c>
      <c r="R975" s="70">
        <f>(Таблица1[[#This Row],[fr]]-SUMIF('Сводный отчет'!$B$7:$B$17,Таблица1[[#This Row],[Профиль / размер]],'Сводный отчет'!$X$7:$X$17))^2</f>
        <v>4.0470402673942703E-5</v>
      </c>
    </row>
    <row r="976" spans="1:18" ht="11.25" customHeight="1" x14ac:dyDescent="0.25">
      <c r="A976" s="62" t="s">
        <v>704</v>
      </c>
      <c r="B976" s="62" t="str">
        <f>LEFT(Таблица1[[#This Row],[Номер плавки]],7)</f>
        <v>2062757</v>
      </c>
      <c r="C976" s="62" t="s">
        <v>8</v>
      </c>
      <c r="D976" s="62" t="s">
        <v>9</v>
      </c>
      <c r="E976" s="63">
        <v>537</v>
      </c>
      <c r="F976" s="64">
        <f>(Таблица1[[#This Row],[Предел текучести, Н/мм²]]-SUMIF('Сводный отчет'!$B$7:$B$17,Таблица1[[#This Row],[Профиль / размер]],'Сводный отчет'!$F$7:$F$17))^2</f>
        <v>405.30046279815065</v>
      </c>
      <c r="G976" s="63">
        <v>639</v>
      </c>
      <c r="H976" s="64">
        <f>(Таблица1[[#This Row],[Временное сопротивление, Н/мм²]]-SUMIF('Сводный отчет'!$B$7:$B$17,Таблица1[[#This Row],[Профиль / размер]],'Сводный отчет'!$I$7:$I$17))^2</f>
        <v>143.02053914006578</v>
      </c>
      <c r="I976" s="65">
        <f>Таблица1[[#This Row],[Временное сопротивление, Н/мм²]]/Таблица1[[#This Row],[Предел текучести, Н/мм²]]</f>
        <v>1.1899441340782122</v>
      </c>
      <c r="J976" s="66">
        <f>(Таблица1[[#This Row],[σв/σт]]-SUMIF('Сводный отчет'!$B$7:$B$17,Таблица1[[#This Row],[Профиль / размер]],'Сводный отчет'!$L$7:$L$17))^2</f>
        <v>4.5593810637206049E-4</v>
      </c>
      <c r="K976" s="63">
        <v>23.8</v>
      </c>
      <c r="L976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976" s="63">
        <v>4.5999999999999996</v>
      </c>
      <c r="N97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13.384553221786973</v>
      </c>
      <c r="O976" s="67">
        <v>7.9</v>
      </c>
      <c r="P97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976" s="69">
        <v>0.08</v>
      </c>
      <c r="R976" s="70">
        <f>(Таблица1[[#This Row],[fr]]-SUMIF('Сводный отчет'!$B$7:$B$17,Таблица1[[#This Row],[Профиль / размер]],'Сводный отчет'!$X$7:$X$17))^2</f>
        <v>5.5773209129377523E-6</v>
      </c>
    </row>
    <row r="977" spans="1:18" ht="11.25" customHeight="1" x14ac:dyDescent="0.25">
      <c r="A977" s="62" t="s">
        <v>705</v>
      </c>
      <c r="B977" s="62" t="str">
        <f>LEFT(Таблица1[[#This Row],[Номер плавки]],7)</f>
        <v>2062759</v>
      </c>
      <c r="C977" s="62" t="s">
        <v>8</v>
      </c>
      <c r="D977" s="62" t="s">
        <v>9</v>
      </c>
      <c r="E977" s="63">
        <v>539</v>
      </c>
      <c r="F977" s="64">
        <f>(Таблица1[[#This Row],[Предел текучести, Н/мм²]]-SUMIF('Сводный отчет'!$B$7:$B$17,Таблица1[[#This Row],[Профиль / размер]],'Сводный отчет'!$F$7:$F$17))^2</f>
        <v>328.77216091135801</v>
      </c>
      <c r="G977" s="63">
        <v>637</v>
      </c>
      <c r="H977" s="64">
        <f>(Таблица1[[#This Row],[Временное сопротивление, Н/мм²]]-SUMIF('Сводный отчет'!$B$7:$B$17,Таблица1[[#This Row],[Профиль / размер]],'Сводный отчет'!$I$7:$I$17))^2</f>
        <v>194.85701712748718</v>
      </c>
      <c r="I977" s="65">
        <f>Таблица1[[#This Row],[Временное сопротивление, Н/мм²]]/Таблица1[[#This Row],[Предел текучести, Н/мм²]]</f>
        <v>1.1818181818181819</v>
      </c>
      <c r="J977" s="66">
        <f>(Таблица1[[#This Row],[σв/σт]]-SUMIF('Сводный отчет'!$B$7:$B$17,Таблица1[[#This Row],[Профиль / размер]],'Сводный отчет'!$L$7:$L$17))^2</f>
        <v>1.7494704723505685E-4</v>
      </c>
      <c r="K977" s="63">
        <v>27.2</v>
      </c>
      <c r="L977" s="64">
        <f>(Таблица1[[#This Row],[Относительное удлинение, %]]-SUMIF('Сводный отчет'!$B$7:$B$17,Таблица1[[#This Row],[Профиль / размер]],'Сводный отчет'!$O$7:$O$17))^2</f>
        <v>16.922788139094543</v>
      </c>
      <c r="M977" s="63">
        <v>9.8000000000000007</v>
      </c>
      <c r="N97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2.3762513349947221</v>
      </c>
      <c r="O977" s="67">
        <v>10.1</v>
      </c>
      <c r="P97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2.1128481314469871</v>
      </c>
      <c r="Q977" s="69">
        <v>7.9000000000000001E-2</v>
      </c>
      <c r="R977" s="70">
        <f>(Таблица1[[#This Row],[fr]]-SUMIF('Сводный отчет'!$B$7:$B$17,Таблица1[[#This Row],[Профиль / размер]],'Сводный отчет'!$X$7:$X$17))^2</f>
        <v>1.1300591353188985E-5</v>
      </c>
    </row>
    <row r="978" spans="1:18" ht="11.25" customHeight="1" x14ac:dyDescent="0.25">
      <c r="A978" s="62" t="s">
        <v>706</v>
      </c>
      <c r="B978" s="62" t="str">
        <f>LEFT(Таблица1[[#This Row],[Номер плавки]],7)</f>
        <v>2062759</v>
      </c>
      <c r="C978" s="62" t="s">
        <v>8</v>
      </c>
      <c r="D978" s="62" t="s">
        <v>9</v>
      </c>
      <c r="E978" s="63">
        <v>527</v>
      </c>
      <c r="F978" s="64">
        <f>(Таблица1[[#This Row],[Предел текучести, Н/мм²]]-SUMIF('Сводный отчет'!$B$7:$B$17,Таблица1[[#This Row],[Профиль / размер]],'Сводный отчет'!$F$7:$F$17))^2</f>
        <v>907.94197223211381</v>
      </c>
      <c r="G978" s="63">
        <v>623</v>
      </c>
      <c r="H978" s="64">
        <f>(Таблица1[[#This Row],[Временное сопротивление, Н/мм²]]-SUMIF('Сводный отчет'!$B$7:$B$17,Таблица1[[#This Row],[Профиль / размер]],'Сводный отчет'!$I$7:$I$17))^2</f>
        <v>781.71236303943704</v>
      </c>
      <c r="I978" s="65">
        <f>Таблица1[[#This Row],[Временное сопротивление, Н/мм²]]/Таблица1[[#This Row],[Предел текучести, Н/мм²]]</f>
        <v>1.1821631878557874</v>
      </c>
      <c r="J978" s="66">
        <f>(Таблица1[[#This Row],[σв/σт]]-SUMIF('Сводный отчет'!$B$7:$B$17,Таблица1[[#This Row],[Профиль / размер]],'Сводный отчет'!$L$7:$L$17))^2</f>
        <v>1.8419269705138123E-4</v>
      </c>
      <c r="K978" s="63">
        <v>24.6</v>
      </c>
      <c r="L978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978" s="63">
        <v>8</v>
      </c>
      <c r="N97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978" s="67">
        <v>8.3000000000000007</v>
      </c>
      <c r="P97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978" s="69">
        <v>7.8E-2</v>
      </c>
      <c r="R978" s="70">
        <f>(Таблица1[[#This Row],[fr]]-SUMIF('Сводный отчет'!$B$7:$B$17,Таблица1[[#This Row],[Профиль / размер]],'Сводный отчет'!$X$7:$X$17))^2</f>
        <v>1.902386179344022E-5</v>
      </c>
    </row>
    <row r="979" spans="1:18" ht="11.25" customHeight="1" x14ac:dyDescent="0.25">
      <c r="A979" s="62" t="s">
        <v>707</v>
      </c>
      <c r="B979" s="62" t="str">
        <f>LEFT(Таблица1[[#This Row],[Номер плавки]],7)</f>
        <v>2062761</v>
      </c>
      <c r="C979" s="62" t="s">
        <v>8</v>
      </c>
      <c r="D979" s="62" t="s">
        <v>9</v>
      </c>
      <c r="E979" s="63">
        <v>539</v>
      </c>
      <c r="F979" s="64">
        <f>(Таблица1[[#This Row],[Предел текучести, Н/мм²]]-SUMIF('Сводный отчет'!$B$7:$B$17,Таблица1[[#This Row],[Профиль / размер]],'Сводный отчет'!$F$7:$F$17))^2</f>
        <v>328.77216091135801</v>
      </c>
      <c r="G979" s="63">
        <v>632</v>
      </c>
      <c r="H979" s="64">
        <f>(Таблица1[[#This Row],[Временное сопротивление, Н/мм²]]-SUMIF('Сводный отчет'!$B$7:$B$17,Таблица1[[#This Row],[Профиль / размер]],'Сводный отчет'!$I$7:$I$17))^2</f>
        <v>359.44821209604072</v>
      </c>
      <c r="I979" s="65">
        <f>Таблица1[[#This Row],[Временное сопротивление, Н/мм²]]/Таблица1[[#This Row],[Предел текучести, Н/мм²]]</f>
        <v>1.1725417439703154</v>
      </c>
      <c r="J979" s="66">
        <f>(Таблица1[[#This Row],[σв/σт]]-SUMIF('Сводный отчет'!$B$7:$B$17,Таблица1[[#This Row],[Профиль / размер]],'Сводный отчет'!$L$7:$L$17))^2</f>
        <v>1.5605005424746522E-5</v>
      </c>
      <c r="K979" s="63">
        <v>26.2</v>
      </c>
      <c r="L979" s="64">
        <f>(Таблица1[[#This Row],[Относительное удлинение, %]]-SUMIF('Сводный отчет'!$B$7:$B$17,Таблица1[[#This Row],[Профиль / размер]],'Сводный отчет'!$O$7:$O$17))^2</f>
        <v>9.6953248267255248</v>
      </c>
      <c r="M979" s="63">
        <v>8.6999999999999993</v>
      </c>
      <c r="N97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0.19493058027769547</v>
      </c>
      <c r="O979" s="67">
        <v>9</v>
      </c>
      <c r="P97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0.12500746058744353</v>
      </c>
      <c r="Q979" s="69">
        <v>9.4E-2</v>
      </c>
      <c r="R979" s="70">
        <f>(Таблица1[[#This Row],[fr]]-SUMIF('Сводный отчет'!$B$7:$B$17,Таблица1[[#This Row],[Профиль / размер]],'Сводный отчет'!$X$7:$X$17))^2</f>
        <v>1.3545153474942055E-4</v>
      </c>
    </row>
    <row r="980" spans="1:18" ht="11.25" customHeight="1" x14ac:dyDescent="0.25">
      <c r="A980" s="62" t="s">
        <v>708</v>
      </c>
      <c r="B980" s="62" t="str">
        <f>LEFT(Таблица1[[#This Row],[Номер плавки]],7)</f>
        <v>2062761</v>
      </c>
      <c r="C980" s="62" t="s">
        <v>8</v>
      </c>
      <c r="D980" s="62" t="s">
        <v>9</v>
      </c>
      <c r="E980" s="63">
        <v>511</v>
      </c>
      <c r="F980" s="64">
        <f>(Таблица1[[#This Row],[Предел текучести, Н/мм²]]-SUMIF('Сводный отчет'!$B$7:$B$17,Таблица1[[#This Row],[Профиль / размер]],'Сводный отчет'!$F$7:$F$17))^2</f>
        <v>2128.1683873264546</v>
      </c>
      <c r="G980" s="63">
        <v>607</v>
      </c>
      <c r="H980" s="64">
        <f>(Таблица1[[#This Row],[Временное сопротивление, Н/мм²]]-SUMIF('Сводный отчет'!$B$7:$B$17,Таблица1[[#This Row],[Профиль / размер]],'Сводный отчет'!$I$7:$I$17))^2</f>
        <v>1932.4041869388082</v>
      </c>
      <c r="I980" s="65">
        <f>Таблица1[[#This Row],[Временное сопротивление, Н/мм²]]/Таблица1[[#This Row],[Предел текучести, Н/мм²]]</f>
        <v>1.187866927592955</v>
      </c>
      <c r="J980" s="66">
        <f>(Таблица1[[#This Row],[σв/σт]]-SUMIF('Сводный отчет'!$B$7:$B$17,Таблица1[[#This Row],[Профиль / размер]],'Сводный отчет'!$L$7:$L$17))^2</f>
        <v>3.7154492925122454E-4</v>
      </c>
      <c r="K980" s="63">
        <v>26.6</v>
      </c>
      <c r="L980" s="64">
        <f>(Таблица1[[#This Row],[Относительное удлинение, %]]-SUMIF('Сводный отчет'!$B$7:$B$17,Таблица1[[#This Row],[Профиль / размер]],'Сводный отчет'!$O$7:$O$17))^2</f>
        <v>12.346310151673148</v>
      </c>
      <c r="M980" s="63">
        <v>9.3000000000000007</v>
      </c>
      <c r="N98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1.0847419010324379</v>
      </c>
      <c r="O980" s="67">
        <v>9.6</v>
      </c>
      <c r="P98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0.90928419014719453</v>
      </c>
      <c r="Q980" s="69">
        <v>9.2999999999999999E-2</v>
      </c>
      <c r="R980" s="70">
        <f>(Таблица1[[#This Row],[fr]]-SUMIF('Сводный отчет'!$B$7:$B$17,Таблица1[[#This Row],[Профиль / размер]],'Сводный отчет'!$X$7:$X$17))^2</f>
        <v>1.1317480518967177E-4</v>
      </c>
    </row>
    <row r="981" spans="1:18" ht="11.25" customHeight="1" x14ac:dyDescent="0.25">
      <c r="A981" s="62" t="s">
        <v>709</v>
      </c>
      <c r="B981" s="62" t="str">
        <f>LEFT(Таблица1[[#This Row],[Номер плавки]],7)</f>
        <v>2062761</v>
      </c>
      <c r="C981" s="62" t="s">
        <v>8</v>
      </c>
      <c r="D981" s="62" t="s">
        <v>9</v>
      </c>
      <c r="E981" s="63">
        <v>516</v>
      </c>
      <c r="F981" s="64">
        <f>(Таблица1[[#This Row],[Предел текучести, Н/мм²]]-SUMIF('Сводный отчет'!$B$7:$B$17,Таблица1[[#This Row],[Профиль / размер]],'Сводный отчет'!$F$7:$F$17))^2</f>
        <v>1691.8476326094733</v>
      </c>
      <c r="G981" s="63">
        <v>608</v>
      </c>
      <c r="H981" s="64">
        <f>(Таблица1[[#This Row],[Временное сопротивление, Н/мм²]]-SUMIF('Сводный отчет'!$B$7:$B$17,Таблица1[[#This Row],[Профиль / размер]],'Сводный отчет'!$I$7:$I$17))^2</f>
        <v>1845.4859479450975</v>
      </c>
      <c r="I981" s="65">
        <f>Таблица1[[#This Row],[Временное сопротивление, Н/мм²]]/Таблица1[[#This Row],[Предел текучести, Н/мм²]]</f>
        <v>1.1782945736434109</v>
      </c>
      <c r="J981" s="66">
        <f>(Таблица1[[#This Row],[σв/σт]]-SUMIF('Сводный отчет'!$B$7:$B$17,Таблица1[[#This Row],[Профиль / размер]],'Сводный отчет'!$L$7:$L$17))^2</f>
        <v>9.415105787548434E-5</v>
      </c>
      <c r="K981" s="63">
        <v>26.2</v>
      </c>
      <c r="L981" s="64">
        <f>(Таблица1[[#This Row],[Относительное удлинение, %]]-SUMIF('Сводный отчет'!$B$7:$B$17,Таблица1[[#This Row],[Профиль / размер]],'Сводный отчет'!$O$7:$O$17))^2</f>
        <v>9.6953248267255248</v>
      </c>
      <c r="M981" s="63">
        <v>9.5</v>
      </c>
      <c r="N98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1.5413456746173499</v>
      </c>
      <c r="O981" s="67">
        <v>9.8000000000000007</v>
      </c>
      <c r="P98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1.3307097666671142</v>
      </c>
      <c r="Q981" s="69">
        <v>9.9000000000000005E-2</v>
      </c>
      <c r="R981" s="70">
        <f>(Таблица1[[#This Row],[fr]]-SUMIF('Сводный отчет'!$B$7:$B$17,Таблица1[[#This Row],[Профиль / размер]],'Сводный отчет'!$X$7:$X$17))^2</f>
        <v>2.7683518254816453E-4</v>
      </c>
    </row>
    <row r="982" spans="1:18" ht="11.25" customHeight="1" x14ac:dyDescent="0.25">
      <c r="A982" s="62" t="s">
        <v>710</v>
      </c>
      <c r="B982" s="62" t="str">
        <f>LEFT(Таблица1[[#This Row],[Номер плавки]],7)</f>
        <v>2062763</v>
      </c>
      <c r="C982" s="62" t="s">
        <v>8</v>
      </c>
      <c r="D982" s="62" t="s">
        <v>9</v>
      </c>
      <c r="E982" s="63">
        <v>545</v>
      </c>
      <c r="F982" s="64">
        <f>(Таблица1[[#This Row],[Предел текучести, Н/мм²]]-SUMIF('Сводный отчет'!$B$7:$B$17,Таблица1[[#This Row],[Профиль / размер]],'Сводный отчет'!$F$7:$F$17))^2</f>
        <v>147.18725525098009</v>
      </c>
      <c r="G982" s="63">
        <v>633</v>
      </c>
      <c r="H982" s="64">
        <f>(Таблица1[[#This Row],[Временное сопротивление, Н/мм²]]-SUMIF('Сводный отчет'!$B$7:$B$17,Таблица1[[#This Row],[Профиль / размер]],'Сводный отчет'!$I$7:$I$17))^2</f>
        <v>322.52997310233002</v>
      </c>
      <c r="I982" s="65">
        <f>Таблица1[[#This Row],[Временное сопротивление, Н/мм²]]/Таблица1[[#This Row],[Предел текучести, Н/мм²]]</f>
        <v>1.1614678899082569</v>
      </c>
      <c r="J982" s="66">
        <f>(Таблица1[[#This Row],[σв/σт]]-SUMIF('Сводный отчет'!$B$7:$B$17,Таблица1[[#This Row],[Профиль / размер]],'Сводный отчет'!$L$7:$L$17))^2</f>
        <v>5.0744778427495816E-5</v>
      </c>
      <c r="K982" s="63">
        <v>26</v>
      </c>
      <c r="L982" s="64">
        <f>(Таблица1[[#This Row],[Относительное удлинение, %]]-SUMIF('Сводный отчет'!$B$7:$B$17,Таблица1[[#This Row],[Профиль / размер]],'Сводный отчет'!$O$7:$O$17))^2</f>
        <v>8.4898321642517249</v>
      </c>
      <c r="M982" s="63">
        <v>8.4</v>
      </c>
      <c r="N98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982" s="67">
        <v>8.6999999999999993</v>
      </c>
      <c r="P98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982" s="69">
        <v>9.0999999999999998E-2</v>
      </c>
      <c r="R982" s="70">
        <f>(Таблица1[[#This Row],[fr]]-SUMIF('Сводный отчет'!$B$7:$B$17,Таблица1[[#This Row],[Профиль / размер]],'Сводный отчет'!$X$7:$X$17))^2</f>
        <v>7.4621346070174202E-5</v>
      </c>
    </row>
    <row r="983" spans="1:18" ht="11.25" customHeight="1" x14ac:dyDescent="0.25">
      <c r="A983" s="62" t="s">
        <v>711</v>
      </c>
      <c r="B983" s="62" t="str">
        <f>LEFT(Таблица1[[#This Row],[Номер плавки]],7)</f>
        <v>2062763</v>
      </c>
      <c r="C983" s="62" t="s">
        <v>8</v>
      </c>
      <c r="D983" s="62" t="s">
        <v>9</v>
      </c>
      <c r="E983" s="63">
        <v>561</v>
      </c>
      <c r="F983" s="64">
        <f>(Таблица1[[#This Row],[Предел текучести, Н/мм²]]-SUMIF('Сводный отчет'!$B$7:$B$17,Таблица1[[#This Row],[Профиль / размер]],'Сводный отчет'!$F$7:$F$17))^2</f>
        <v>14.960840156639025</v>
      </c>
      <c r="G983" s="63">
        <v>651</v>
      </c>
      <c r="H983" s="64">
        <f>(Таблица1[[#This Row],[Временное сопротивление, Н/мм²]]-SUMIF('Сводный отчет'!$B$7:$B$17,Таблица1[[#This Row],[Профиль / размер]],'Сводный отчет'!$I$7:$I$17))^2</f>
        <v>1.6712155373596635E-3</v>
      </c>
      <c r="I983" s="65">
        <f>Таблица1[[#This Row],[Временное сопротивление, Н/мм²]]/Таблица1[[#This Row],[Предел текучести, Н/мм²]]</f>
        <v>1.160427807486631</v>
      </c>
      <c r="J983" s="66">
        <f>(Таблица1[[#This Row],[σв/σт]]-SUMIF('Сводный отчет'!$B$7:$B$17,Таблица1[[#This Row],[Профиль / размер]],'Сводный отчет'!$L$7:$L$17))^2</f>
        <v>6.6644680957688682E-5</v>
      </c>
      <c r="K983" s="63">
        <v>22.4</v>
      </c>
      <c r="L983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983" s="63">
        <v>8.6</v>
      </c>
      <c r="N98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0.11662869348523913</v>
      </c>
      <c r="O983" s="67">
        <v>8.9</v>
      </c>
      <c r="P98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6.4294672327485092E-2</v>
      </c>
      <c r="Q983" s="69">
        <v>9.9000000000000005E-2</v>
      </c>
      <c r="R983" s="70">
        <f>(Таблица1[[#This Row],[fr]]-SUMIF('Сводный отчет'!$B$7:$B$17,Таблица1[[#This Row],[Профиль / размер]],'Сводный отчет'!$X$7:$X$17))^2</f>
        <v>2.7683518254816453E-4</v>
      </c>
    </row>
    <row r="984" spans="1:18" ht="11.25" customHeight="1" x14ac:dyDescent="0.25">
      <c r="A984" s="62" t="s">
        <v>712</v>
      </c>
      <c r="B984" s="62" t="str">
        <f>LEFT(Таблица1[[#This Row],[Номер плавки]],7)</f>
        <v>2062763</v>
      </c>
      <c r="C984" s="62" t="s">
        <v>8</v>
      </c>
      <c r="D984" s="62" t="s">
        <v>9</v>
      </c>
      <c r="E984" s="63">
        <v>555</v>
      </c>
      <c r="F984" s="64">
        <f>(Таблица1[[#This Row],[Предел текучести, Н/мм²]]-SUMIF('Сводный отчет'!$B$7:$B$17,Таблица1[[#This Row],[Профиль / размер]],'Сводный отчет'!$F$7:$F$17))^2</f>
        <v>4.5457458170169236</v>
      </c>
      <c r="G984" s="63">
        <v>649</v>
      </c>
      <c r="H984" s="64">
        <f>(Таблица1[[#This Row],[Временное сопротивление, Н/мм²]]-SUMIF('Сводный отчет'!$B$7:$B$17,Таблица1[[#This Row],[Профиль / размер]],'Сводный отчет'!$I$7:$I$17))^2</f>
        <v>3.8381492029587632</v>
      </c>
      <c r="I984" s="65">
        <f>Таблица1[[#This Row],[Временное сопротивление, Н/мм²]]/Таблица1[[#This Row],[Предел текучести, Н/мм²]]</f>
        <v>1.1693693693693694</v>
      </c>
      <c r="J984" s="66">
        <f>(Таблица1[[#This Row],[σв/σт]]-SUMIF('Сводный отчет'!$B$7:$B$17,Таблица1[[#This Row],[Профиль / размер]],'Сводный отчет'!$L$7:$L$17))^2</f>
        <v>6.0519457795462917E-7</v>
      </c>
      <c r="K984" s="63">
        <v>24.2</v>
      </c>
      <c r="L984" s="64">
        <f>(Таблица1[[#This Row],[Относительное удлинение, %]]-SUMIF('Сводный отчет'!$B$7:$B$17,Таблица1[[#This Row],[Профиль / размер]],'Сводный отчет'!$O$7:$O$17))^2</f>
        <v>1.2403982019874893</v>
      </c>
      <c r="M984" s="63">
        <v>9.9</v>
      </c>
      <c r="N98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2.6945532217871779</v>
      </c>
      <c r="O984" s="67">
        <v>10.199999999999999</v>
      </c>
      <c r="P98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2.4135609197069448</v>
      </c>
      <c r="Q984" s="69">
        <v>6.8000000000000005E-2</v>
      </c>
      <c r="R984" s="70">
        <f>(Таблица1[[#This Row],[fr]]-SUMIF('Сводный отчет'!$B$7:$B$17,Таблица1[[#This Row],[Профиль / размер]],'Сводный отчет'!$X$7:$X$17))^2</f>
        <v>2.0625656619595239E-4</v>
      </c>
    </row>
    <row r="985" spans="1:18" ht="11.25" customHeight="1" x14ac:dyDescent="0.25">
      <c r="A985" s="62" t="s">
        <v>713</v>
      </c>
      <c r="B985" s="62" t="str">
        <f>LEFT(Таблица1[[#This Row],[Номер плавки]],7)</f>
        <v>2062765</v>
      </c>
      <c r="C985" s="62" t="s">
        <v>8</v>
      </c>
      <c r="D985" s="62" t="s">
        <v>9</v>
      </c>
      <c r="E985" s="63">
        <v>559</v>
      </c>
      <c r="F985" s="64">
        <f>(Таблица1[[#This Row],[Предел текучести, Н/мм²]]-SUMIF('Сводный отчет'!$B$7:$B$17,Таблица1[[#This Row],[Профиль / размер]],'Сводный отчет'!$F$7:$F$17))^2</f>
        <v>3.489142043431658</v>
      </c>
      <c r="G985" s="63">
        <v>652</v>
      </c>
      <c r="H985" s="64">
        <f>(Таблица1[[#This Row],[Временное сопротивление, Н/мм²]]-SUMIF('Сводный отчет'!$B$7:$B$17,Таблица1[[#This Row],[Профиль / размер]],'Сводный отчет'!$I$7:$I$17))^2</f>
        <v>1.0834322218266579</v>
      </c>
      <c r="I985" s="65">
        <f>Таблица1[[#This Row],[Временное сопротивление, Н/мм²]]/Таблица1[[#This Row],[Предел текучести, Н/мм²]]</f>
        <v>1.1663685152057246</v>
      </c>
      <c r="J985" s="66">
        <f>(Таблица1[[#This Row],[σв/σт]]-SUMIF('Сводный отчет'!$B$7:$B$17,Таблица1[[#This Row],[Профиль / размер]],'Сводный отчет'!$L$7:$L$17))^2</f>
        <v>4.9413361367888166E-6</v>
      </c>
      <c r="K985" s="63">
        <v>23.8</v>
      </c>
      <c r="L985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985" s="63">
        <v>9</v>
      </c>
      <c r="N98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0.54983624065506631</v>
      </c>
      <c r="O985" s="67">
        <v>9.3000000000000007</v>
      </c>
      <c r="P98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0.42714582536732032</v>
      </c>
      <c r="Q985" s="69">
        <v>7.4999999999999997E-2</v>
      </c>
      <c r="R985" s="70">
        <f>(Таблица1[[#This Row],[fr]]-SUMIF('Сводный отчет'!$B$7:$B$17,Таблица1[[#This Row],[Профиль / размер]],'Сводный отчет'!$X$7:$X$17))^2</f>
        <v>5.4193673114193948E-5</v>
      </c>
    </row>
    <row r="986" spans="1:18" ht="11.25" customHeight="1" x14ac:dyDescent="0.25">
      <c r="A986" s="62" t="s">
        <v>714</v>
      </c>
      <c r="B986" s="62" t="str">
        <f>LEFT(Таблица1[[#This Row],[Номер плавки]],7)</f>
        <v>2062765</v>
      </c>
      <c r="C986" s="62" t="s">
        <v>8</v>
      </c>
      <c r="D986" s="62" t="s">
        <v>9</v>
      </c>
      <c r="E986" s="63">
        <v>554</v>
      </c>
      <c r="F986" s="64">
        <f>(Таблица1[[#This Row],[Предел текучести, Н/мм²]]-SUMIF('Сводный отчет'!$B$7:$B$17,Таблица1[[#This Row],[Профиль / размер]],'Сводный отчет'!$F$7:$F$17))^2</f>
        <v>9.8098967604132401</v>
      </c>
      <c r="G986" s="63">
        <v>644</v>
      </c>
      <c r="H986" s="64">
        <f>(Таблица1[[#This Row],[Временное сопротивление, Н/мм²]]-SUMIF('Сводный отчет'!$B$7:$B$17,Таблица1[[#This Row],[Профиль / размер]],'Сводный отчет'!$I$7:$I$17))^2</f>
        <v>48.42934417151227</v>
      </c>
      <c r="I986" s="65">
        <f>Таблица1[[#This Row],[Временное сопротивление, Н/мм²]]/Таблица1[[#This Row],[Предел текучести, Н/мм²]]</f>
        <v>1.1624548736462095</v>
      </c>
      <c r="J986" s="66">
        <f>(Таблица1[[#This Row],[σв/σт]]-SUMIF('Сводный отчет'!$B$7:$B$17,Таблица1[[#This Row],[Профиль / размер]],'Сводный отчет'!$L$7:$L$17))^2</f>
        <v>3.765728510848006E-5</v>
      </c>
      <c r="K986" s="63">
        <v>24.2</v>
      </c>
      <c r="L986" s="64">
        <f>(Таблица1[[#This Row],[Относительное удлинение, %]]-SUMIF('Сводный отчет'!$B$7:$B$17,Таблица1[[#This Row],[Профиль / размер]],'Сводный отчет'!$O$7:$O$17))^2</f>
        <v>1.2403982019874893</v>
      </c>
      <c r="M986" s="63">
        <v>9.6</v>
      </c>
      <c r="N98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1.7996475614098058</v>
      </c>
      <c r="O986" s="67">
        <v>9.9</v>
      </c>
      <c r="P98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1.5714225549270719</v>
      </c>
      <c r="Q986" s="69">
        <v>8.1000000000000003E-2</v>
      </c>
      <c r="R986" s="70">
        <f>(Таблица1[[#This Row],[fr]]-SUMIF('Сводный отчет'!$B$7:$B$17,Таблица1[[#This Row],[Профиль / размер]],'Сводный отчет'!$X$7:$X$17))^2</f>
        <v>1.8540504726865241E-6</v>
      </c>
    </row>
    <row r="987" spans="1:18" ht="11.25" customHeight="1" x14ac:dyDescent="0.25">
      <c r="A987" s="62" t="s">
        <v>715</v>
      </c>
      <c r="B987" s="62" t="str">
        <f>LEFT(Таблица1[[#This Row],[Номер плавки]],7)</f>
        <v>2062765</v>
      </c>
      <c r="C987" s="62" t="s">
        <v>8</v>
      </c>
      <c r="D987" s="62" t="s">
        <v>9</v>
      </c>
      <c r="E987" s="63">
        <v>553</v>
      </c>
      <c r="F987" s="64">
        <f>(Таблица1[[#This Row],[Предел текучести, Н/мм²]]-SUMIF('Сводный отчет'!$B$7:$B$17,Таблица1[[#This Row],[Профиль / размер]],'Сводный отчет'!$F$7:$F$17))^2</f>
        <v>17.074047703809558</v>
      </c>
      <c r="G987" s="63">
        <v>646</v>
      </c>
      <c r="H987" s="64">
        <f>(Таблица1[[#This Row],[Временное сопротивление, Н/мм²]]-SUMIF('Сводный отчет'!$B$7:$B$17,Таблица1[[#This Row],[Профиль / размер]],'Сводный отчет'!$I$7:$I$17))^2</f>
        <v>24.59286618409087</v>
      </c>
      <c r="I987" s="65">
        <f>Таблица1[[#This Row],[Временное сопротивление, Н/мм²]]/Таблица1[[#This Row],[Предел текучести, Н/мм²]]</f>
        <v>1.1681735985533455</v>
      </c>
      <c r="J987" s="66">
        <f>(Таблица1[[#This Row],[σв/σт]]-SUMIF('Сводный отчет'!$B$7:$B$17,Таблица1[[#This Row],[Профиль / размер]],'Сводный отчет'!$L$7:$L$17))^2</f>
        <v>1.7458047769103531E-7</v>
      </c>
      <c r="K987" s="63">
        <v>23.6</v>
      </c>
      <c r="L987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987" s="63">
        <v>10</v>
      </c>
      <c r="N98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3.0328551085796334</v>
      </c>
      <c r="O987" s="67">
        <v>10.3</v>
      </c>
      <c r="P98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2.7342737079669077</v>
      </c>
      <c r="Q987" s="69">
        <v>7.6999999999999999E-2</v>
      </c>
      <c r="R987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988" spans="1:18" ht="11.25" customHeight="1" x14ac:dyDescent="0.25">
      <c r="A988" s="62" t="s">
        <v>716</v>
      </c>
      <c r="B988" s="62" t="str">
        <f>LEFT(Таблица1[[#This Row],[Номер плавки]],7)</f>
        <v>2062767</v>
      </c>
      <c r="C988" s="62" t="s">
        <v>8</v>
      </c>
      <c r="D988" s="62" t="s">
        <v>9</v>
      </c>
      <c r="E988" s="63">
        <v>564</v>
      </c>
      <c r="F988" s="64">
        <f>(Таблица1[[#This Row],[Предел текучести, Н/мм²]]-SUMIF('Сводный отчет'!$B$7:$B$17,Таблица1[[#This Row],[Профиль / размер]],'Сводный отчет'!$F$7:$F$17))^2</f>
        <v>47.168387326450073</v>
      </c>
      <c r="G988" s="63">
        <v>654</v>
      </c>
      <c r="H988" s="64">
        <f>(Таблица1[[#This Row],[Временное сопротивление, Н/мм²]]-SUMIF('Сводный отчет'!$B$7:$B$17,Таблица1[[#This Row],[Профиль / размер]],'Сводный отчет'!$I$7:$I$17))^2</f>
        <v>9.2469542344052549</v>
      </c>
      <c r="I988" s="65">
        <f>Таблица1[[#This Row],[Временное сопротивление, Н/мм²]]/Таблица1[[#This Row],[Предел текучести, Н/мм²]]</f>
        <v>1.1595744680851063</v>
      </c>
      <c r="J988" s="66">
        <f>(Таблица1[[#This Row],[σв/σт]]-SUMIF('Сводный отчет'!$B$7:$B$17,Таблица1[[#This Row],[Профиль / размер]],'Сводный отчет'!$L$7:$L$17))^2</f>
        <v>8.1305545199589679E-5</v>
      </c>
      <c r="K988" s="63">
        <v>24</v>
      </c>
      <c r="L988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988" s="63">
        <v>7.6</v>
      </c>
      <c r="N98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988" s="67">
        <v>7.9</v>
      </c>
      <c r="P98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988" s="69">
        <v>6.9000000000000006E-2</v>
      </c>
      <c r="R988" s="70">
        <f>(Таблица1[[#This Row],[fr]]-SUMIF('Сводный отчет'!$B$7:$B$17,Таблица1[[#This Row],[Профиль / размер]],'Сводный отчет'!$X$7:$X$17))^2</f>
        <v>1.7853329575570113E-4</v>
      </c>
    </row>
    <row r="989" spans="1:18" ht="11.25" customHeight="1" x14ac:dyDescent="0.25">
      <c r="A989" s="62" t="s">
        <v>717</v>
      </c>
      <c r="B989" s="62" t="str">
        <f>LEFT(Таблица1[[#This Row],[Номер плавки]],7)</f>
        <v>2062767</v>
      </c>
      <c r="C989" s="62" t="s">
        <v>8</v>
      </c>
      <c r="D989" s="62" t="s">
        <v>9</v>
      </c>
      <c r="E989" s="63">
        <v>534</v>
      </c>
      <c r="F989" s="64">
        <f>(Таблица1[[#This Row],[Предел текучести, Н/мм²]]-SUMIF('Сводный отчет'!$B$7:$B$17,Таблица1[[#This Row],[Профиль / размер]],'Сводный отчет'!$F$7:$F$17))^2</f>
        <v>535.0929156283396</v>
      </c>
      <c r="G989" s="63">
        <v>632</v>
      </c>
      <c r="H989" s="64">
        <f>(Таблица1[[#This Row],[Временное сопротивление, Н/мм²]]-SUMIF('Сводный отчет'!$B$7:$B$17,Таблица1[[#This Row],[Профиль / размер]],'Сводный отчет'!$I$7:$I$17))^2</f>
        <v>359.44821209604072</v>
      </c>
      <c r="I989" s="65">
        <f>Таблица1[[#This Row],[Временное сопротивление, Н/мм²]]/Таблица1[[#This Row],[Предел текучести, Н/мм²]]</f>
        <v>1.1835205992509363</v>
      </c>
      <c r="J989" s="66">
        <f>(Таблица1[[#This Row],[σв/σт]]-SUMIF('Сводный отчет'!$B$7:$B$17,Таблица1[[#This Row],[Профиль / размер]],'Сводный отчет'!$L$7:$L$17))^2</f>
        <v>2.2288018885536899E-4</v>
      </c>
      <c r="K989" s="63">
        <v>23.6</v>
      </c>
      <c r="L989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989" s="63">
        <v>7.2</v>
      </c>
      <c r="N98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1.1204022783908447</v>
      </c>
      <c r="O989" s="67">
        <v>7.5</v>
      </c>
      <c r="P98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989" s="69">
        <v>9.1999999999999998E-2</v>
      </c>
      <c r="R989" s="70">
        <f>(Таблица1[[#This Row],[fr]]-SUMIF('Сводный отчет'!$B$7:$B$17,Таблица1[[#This Row],[Профиль / размер]],'Сводный отчет'!$X$7:$X$17))^2</f>
        <v>9.2898075629922983E-5</v>
      </c>
    </row>
    <row r="990" spans="1:18" ht="11.25" customHeight="1" x14ac:dyDescent="0.25">
      <c r="A990" s="62" t="s">
        <v>718</v>
      </c>
      <c r="B990" s="62" t="str">
        <f>LEFT(Таблица1[[#This Row],[Номер плавки]],7)</f>
        <v>2062767</v>
      </c>
      <c r="C990" s="62" t="s">
        <v>8</v>
      </c>
      <c r="D990" s="62" t="s">
        <v>9</v>
      </c>
      <c r="E990" s="63">
        <v>542</v>
      </c>
      <c r="F990" s="64">
        <f>(Таблица1[[#This Row],[Предел текучести, Н/мм²]]-SUMIF('Сводный отчет'!$B$7:$B$17,Таблица1[[#This Row],[Профиль / размер]],'Сводный отчет'!$F$7:$F$17))^2</f>
        <v>228.97970808116904</v>
      </c>
      <c r="G990" s="63">
        <v>640</v>
      </c>
      <c r="H990" s="64">
        <f>(Таблица1[[#This Row],[Временное сопротивление, Н/мм²]]-SUMIF('Сводный отчет'!$B$7:$B$17,Таблица1[[#This Row],[Профиль / размер]],'Сводный отчет'!$I$7:$I$17))^2</f>
        <v>120.10230014635508</v>
      </c>
      <c r="I990" s="65">
        <f>Таблица1[[#This Row],[Временное сопротивление, Н/мм²]]/Таблица1[[#This Row],[Предел текучести, Н/мм²]]</f>
        <v>1.1808118081180812</v>
      </c>
      <c r="J990" s="66">
        <f>(Таблица1[[#This Row],[σв/σт]]-SUMIF('Сводный отчет'!$B$7:$B$17,Таблица1[[#This Row],[Профиль / размер]],'Сводный отчет'!$L$7:$L$17))^2</f>
        <v>1.4933771856522911E-4</v>
      </c>
      <c r="K990" s="63">
        <v>23.2</v>
      </c>
      <c r="L990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990" s="63">
        <v>8.4</v>
      </c>
      <c r="N99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990" s="67">
        <v>8.6999999999999993</v>
      </c>
      <c r="P99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990" s="69">
        <v>8.7999999999999995E-2</v>
      </c>
      <c r="R990" s="70">
        <f>(Таблица1[[#This Row],[fr]]-SUMIF('Сводный отчет'!$B$7:$B$17,Таблица1[[#This Row],[Профиль / размер]],'Сводный отчет'!$X$7:$X$17))^2</f>
        <v>3.1791157390927867E-5</v>
      </c>
    </row>
    <row r="991" spans="1:18" ht="11.25" customHeight="1" x14ac:dyDescent="0.25">
      <c r="A991" s="62" t="s">
        <v>719</v>
      </c>
      <c r="B991" s="62" t="str">
        <f>LEFT(Таблица1[[#This Row],[Номер плавки]],7)</f>
        <v>2062769</v>
      </c>
      <c r="C991" s="62" t="s">
        <v>8</v>
      </c>
      <c r="D991" s="62" t="s">
        <v>9</v>
      </c>
      <c r="E991" s="63">
        <v>556</v>
      </c>
      <c r="F991" s="64">
        <f>(Таблица1[[#This Row],[Предел текучести, Н/мм²]]-SUMIF('Сводный отчет'!$B$7:$B$17,Таблица1[[#This Row],[Профиль / размер]],'Сводный отчет'!$F$7:$F$17))^2</f>
        <v>1.2815948736206075</v>
      </c>
      <c r="G991" s="63">
        <v>646</v>
      </c>
      <c r="H991" s="64">
        <f>(Таблица1[[#This Row],[Временное сопротивление, Н/мм²]]-SUMIF('Сводный отчет'!$B$7:$B$17,Таблица1[[#This Row],[Профиль / размер]],'Сводный отчет'!$I$7:$I$17))^2</f>
        <v>24.59286618409087</v>
      </c>
      <c r="I991" s="65">
        <f>Таблица1[[#This Row],[Временное сопротивление, Н/мм²]]/Таблица1[[#This Row],[Предел текучести, Н/мм²]]</f>
        <v>1.1618705035971224</v>
      </c>
      <c r="J991" s="66">
        <f>(Таблица1[[#This Row],[σв/σт]]-SUMIF('Сводный отчет'!$B$7:$B$17,Таблица1[[#This Row],[Профиль / размер]],'Сводный отчет'!$L$7:$L$17))^2</f>
        <v>4.5170809245698158E-5</v>
      </c>
      <c r="K991" s="63">
        <v>24.6</v>
      </c>
      <c r="L991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991" s="63">
        <v>8.1</v>
      </c>
      <c r="N99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2.5119259522955843E-2</v>
      </c>
      <c r="O991" s="67">
        <v>8.4</v>
      </c>
      <c r="P99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6.0730731027691658E-2</v>
      </c>
      <c r="Q991" s="69">
        <v>6.6000000000000003E-2</v>
      </c>
      <c r="R991" s="70">
        <f>(Таблица1[[#This Row],[fr]]-SUMIF('Сводный отчет'!$B$7:$B$17,Таблица1[[#This Row],[Профиль / размер]],'Сводный отчет'!$X$7:$X$17))^2</f>
        <v>2.6770310707645485E-4</v>
      </c>
    </row>
    <row r="992" spans="1:18" ht="11.25" customHeight="1" x14ac:dyDescent="0.25">
      <c r="A992" s="62" t="s">
        <v>720</v>
      </c>
      <c r="B992" s="62" t="str">
        <f>LEFT(Таблица1[[#This Row],[Номер плавки]],7)</f>
        <v>2062769</v>
      </c>
      <c r="C992" s="62" t="s">
        <v>8</v>
      </c>
      <c r="D992" s="62" t="s">
        <v>9</v>
      </c>
      <c r="E992" s="63">
        <v>546</v>
      </c>
      <c r="F992" s="64">
        <f>(Таблица1[[#This Row],[Предел текучести, Н/мм²]]-SUMIF('Сводный отчет'!$B$7:$B$17,Таблица1[[#This Row],[Профиль / размер]],'Сводный отчет'!$F$7:$F$17))^2</f>
        <v>123.92310430758377</v>
      </c>
      <c r="G992" s="63">
        <v>634</v>
      </c>
      <c r="H992" s="64">
        <f>(Таблица1[[#This Row],[Временное сопротивление, Н/мм²]]-SUMIF('Сводный отчет'!$B$7:$B$17,Таблица1[[#This Row],[Профиль / размер]],'Сводный отчет'!$I$7:$I$17))^2</f>
        <v>287.61173410861932</v>
      </c>
      <c r="I992" s="65">
        <f>Таблица1[[#This Row],[Временное сопротивление, Н/мм²]]/Таблица1[[#This Row],[Предел текучести, Н/мм²]]</f>
        <v>1.1611721611721613</v>
      </c>
      <c r="J992" s="66">
        <f>(Таблица1[[#This Row],[σв/σт]]-SUMIF('Сводный отчет'!$B$7:$B$17,Таблица1[[#This Row],[Профиль / размер]],'Сводный отчет'!$L$7:$L$17))^2</f>
        <v>5.5045503059956341E-5</v>
      </c>
      <c r="K992" s="63">
        <v>23.8</v>
      </c>
      <c r="L992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992" s="63">
        <v>8.9</v>
      </c>
      <c r="N99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0.41153435386261</v>
      </c>
      <c r="O992" s="67">
        <v>9.1999999999999993</v>
      </c>
      <c r="P99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0.30643303710735997</v>
      </c>
      <c r="Q992" s="69">
        <v>8.5000000000000006E-2</v>
      </c>
      <c r="R992" s="70">
        <f>(Таблица1[[#This Row],[fr]]-SUMIF('Сводный отчет'!$B$7:$B$17,Таблица1[[#This Row],[Профиль / размер]],'Сводный отчет'!$X$7:$X$17))^2</f>
        <v>6.960968711681646E-6</v>
      </c>
    </row>
    <row r="993" spans="1:18" ht="11.25" customHeight="1" x14ac:dyDescent="0.25">
      <c r="A993" s="62" t="s">
        <v>721</v>
      </c>
      <c r="B993" s="62" t="str">
        <f>LEFT(Таблица1[[#This Row],[Номер плавки]],7)</f>
        <v>2062769</v>
      </c>
      <c r="C993" s="62" t="s">
        <v>8</v>
      </c>
      <c r="D993" s="62" t="s">
        <v>9</v>
      </c>
      <c r="E993" s="63">
        <v>544</v>
      </c>
      <c r="F993" s="64">
        <f>(Таблица1[[#This Row],[Предел текучести, Н/мм²]]-SUMIF('Сводный отчет'!$B$7:$B$17,Таблица1[[#This Row],[Профиль / размер]],'Сводный отчет'!$F$7:$F$17))^2</f>
        <v>172.4514061943764</v>
      </c>
      <c r="G993" s="63">
        <v>636</v>
      </c>
      <c r="H993" s="64">
        <f>(Таблица1[[#This Row],[Временное сопротивление, Н/мм²]]-SUMIF('Сводный отчет'!$B$7:$B$17,Таблица1[[#This Row],[Профиль / размер]],'Сводный отчет'!$I$7:$I$17))^2</f>
        <v>223.77525612119788</v>
      </c>
      <c r="I993" s="65">
        <f>Таблица1[[#This Row],[Временное сопротивление, Н/мм²]]/Таблица1[[#This Row],[Предел текучести, Н/мм²]]</f>
        <v>1.1691176470588236</v>
      </c>
      <c r="J993" s="66">
        <f>(Таблица1[[#This Row],[σв/σт]]-SUMIF('Сводный отчет'!$B$7:$B$17,Таблица1[[#This Row],[Профиль / размер]],'Сводный отчет'!$L$7:$L$17))^2</f>
        <v>2.7690771799049702E-7</v>
      </c>
      <c r="K993" s="63">
        <v>24.2</v>
      </c>
      <c r="L993" s="64">
        <f>(Таблица1[[#This Row],[Относительное удлинение, %]]-SUMIF('Сводный отчет'!$B$7:$B$17,Таблица1[[#This Row],[Профиль / размер]],'Сводный отчет'!$O$7:$O$17))^2</f>
        <v>1.2403982019874893</v>
      </c>
      <c r="M993" s="63">
        <v>9.5</v>
      </c>
      <c r="N99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1.5413456746173499</v>
      </c>
      <c r="O993" s="67">
        <v>9.8000000000000007</v>
      </c>
      <c r="P99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1.3307097666671142</v>
      </c>
      <c r="Q993" s="69">
        <v>0.1</v>
      </c>
      <c r="R993" s="70">
        <f>(Таблица1[[#This Row],[fr]]-SUMIF('Сводный отчет'!$B$7:$B$17,Таблица1[[#This Row],[Профиль / размер]],'Сводный отчет'!$X$7:$X$17))^2</f>
        <v>3.1111191210791338E-4</v>
      </c>
    </row>
    <row r="994" spans="1:18" ht="11.25" customHeight="1" x14ac:dyDescent="0.25">
      <c r="A994" s="62" t="s">
        <v>722</v>
      </c>
      <c r="B994" s="62" t="str">
        <f>LEFT(Таблица1[[#This Row],[Номер плавки]],7)</f>
        <v>2062771</v>
      </c>
      <c r="C994" s="62" t="s">
        <v>8</v>
      </c>
      <c r="D994" s="62" t="s">
        <v>9</v>
      </c>
      <c r="E994" s="63">
        <v>550</v>
      </c>
      <c r="F994" s="64">
        <f>(Таблица1[[#This Row],[Предел текучести, Н/мм²]]-SUMIF('Сводный отчет'!$B$7:$B$17,Таблица1[[#This Row],[Профиль / размер]],'Сводный отчет'!$F$7:$F$17))^2</f>
        <v>50.866500533998504</v>
      </c>
      <c r="G994" s="63">
        <v>646</v>
      </c>
      <c r="H994" s="64">
        <f>(Таблица1[[#This Row],[Временное сопротивление, Н/мм²]]-SUMIF('Сводный отчет'!$B$7:$B$17,Таблица1[[#This Row],[Профиль / размер]],'Сводный отчет'!$I$7:$I$17))^2</f>
        <v>24.59286618409087</v>
      </c>
      <c r="I994" s="65">
        <f>Таблица1[[#This Row],[Временное сопротивление, Н/мм²]]/Таблица1[[#This Row],[Предел текучести, Н/мм²]]</f>
        <v>1.1745454545454546</v>
      </c>
      <c r="J994" s="66">
        <f>(Таблица1[[#This Row],[σв/σт]]-SUMIF('Сводный отчет'!$B$7:$B$17,Таблица1[[#This Row],[Профиль / размер]],'Сводный отчет'!$L$7:$L$17))^2</f>
        <v>3.5450445909306788E-5</v>
      </c>
      <c r="K994" s="63">
        <v>21.4</v>
      </c>
      <c r="L994" s="64">
        <f>(Таблица1[[#This Row],[Относительное удлинение, %]]-SUMIF('Сводный отчет'!$B$7:$B$17,Таблица1[[#This Row],[Профиль / размер]],'Сводный отчет'!$O$7:$O$17))^2</f>
        <v>2.8435009273542415</v>
      </c>
      <c r="M994" s="63">
        <v>7.7</v>
      </c>
      <c r="N99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0.31191171235312865</v>
      </c>
      <c r="O994" s="67">
        <v>8</v>
      </c>
      <c r="P99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0.41787957798785735</v>
      </c>
      <c r="Q994" s="69">
        <v>9.5000000000000001E-2</v>
      </c>
      <c r="R994" s="70">
        <f>(Таблица1[[#This Row],[fr]]-SUMIF('Сводный отчет'!$B$7:$B$17,Таблица1[[#This Row],[Профиль / размер]],'Сводный отчет'!$X$7:$X$17))^2</f>
        <v>1.5972826430916934E-4</v>
      </c>
    </row>
    <row r="995" spans="1:18" ht="11.25" customHeight="1" x14ac:dyDescent="0.25">
      <c r="A995" s="62" t="s">
        <v>723</v>
      </c>
      <c r="B995" s="62" t="str">
        <f>LEFT(Таблица1[[#This Row],[Номер плавки]],7)</f>
        <v>2062771</v>
      </c>
      <c r="C995" s="62" t="s">
        <v>8</v>
      </c>
      <c r="D995" s="62" t="s">
        <v>9</v>
      </c>
      <c r="E995" s="63">
        <v>541</v>
      </c>
      <c r="F995" s="64">
        <f>(Таблица1[[#This Row],[Предел текучести, Н/мм²]]-SUMIF('Сводный отчет'!$B$7:$B$17,Таблица1[[#This Row],[Профиль / размер]],'Сводный отчет'!$F$7:$F$17))^2</f>
        <v>260.24385902456538</v>
      </c>
      <c r="G995" s="63">
        <v>634</v>
      </c>
      <c r="H995" s="64">
        <f>(Таблица1[[#This Row],[Временное сопротивление, Н/мм²]]-SUMIF('Сводный отчет'!$B$7:$B$17,Таблица1[[#This Row],[Профиль / размер]],'Сводный отчет'!$I$7:$I$17))^2</f>
        <v>287.61173410861932</v>
      </c>
      <c r="I995" s="65">
        <f>Таблица1[[#This Row],[Временное сопротивление, Н/мм²]]/Таблица1[[#This Row],[Предел текучести, Н/мм²]]</f>
        <v>1.1719038817005545</v>
      </c>
      <c r="J995" s="66">
        <f>(Таблица1[[#This Row],[σв/σт]]-SUMIF('Сводный отчет'!$B$7:$B$17,Таблица1[[#This Row],[Профиль / размер]],'Сводный отчет'!$L$7:$L$17))^2</f>
        <v>1.0972357198752697E-5</v>
      </c>
      <c r="K995" s="63">
        <v>25</v>
      </c>
      <c r="L995" s="64">
        <f>(Таблица1[[#This Row],[Относительное удлинение, %]]-SUMIF('Сводный отчет'!$B$7:$B$17,Таблица1[[#This Row],[Профиль / размер]],'Сводный отчет'!$O$7:$O$17))^2</f>
        <v>3.6623688518827064</v>
      </c>
      <c r="M995" s="63">
        <v>9.4</v>
      </c>
      <c r="N99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1.3030437878248939</v>
      </c>
      <c r="O995" s="67">
        <v>9.6999999999999993</v>
      </c>
      <c r="P99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1.1099969784071524</v>
      </c>
      <c r="Q995" s="69">
        <v>7.6999999999999999E-2</v>
      </c>
      <c r="R995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996" spans="1:18" ht="11.25" customHeight="1" x14ac:dyDescent="0.25">
      <c r="A996" s="62" t="s">
        <v>724</v>
      </c>
      <c r="B996" s="62" t="str">
        <f>LEFT(Таблица1[[#This Row],[Номер плавки]],7)</f>
        <v>2062771</v>
      </c>
      <c r="C996" s="62" t="s">
        <v>8</v>
      </c>
      <c r="D996" s="62" t="s">
        <v>9</v>
      </c>
      <c r="E996" s="63">
        <v>528</v>
      </c>
      <c r="F996" s="64">
        <f>(Таблица1[[#This Row],[Предел текучести, Н/мм²]]-SUMIF('Сводный отчет'!$B$7:$B$17,Таблица1[[#This Row],[Профиль / размер]],'Сводный отчет'!$F$7:$F$17))^2</f>
        <v>848.6778212887175</v>
      </c>
      <c r="G996" s="63">
        <v>618</v>
      </c>
      <c r="H996" s="64">
        <f>(Таблица1[[#This Row],[Временное сопротивление, Н/мм²]]-SUMIF('Сводный отчет'!$B$7:$B$17,Таблица1[[#This Row],[Профиль / размер]],'Сводный отчет'!$I$7:$I$17))^2</f>
        <v>1086.3035580079904</v>
      </c>
      <c r="I996" s="65">
        <f>Таблица1[[#This Row],[Временное сопротивление, Н/мм²]]/Таблица1[[#This Row],[Предел текучести, Н/мм²]]</f>
        <v>1.1704545454545454</v>
      </c>
      <c r="J996" s="66">
        <f>(Таблица1[[#This Row],[σв/σт]]-SUMIF('Сводный отчет'!$B$7:$B$17,Таблица1[[#This Row],[Профиль / размер]],'Сводный отчет'!$L$7:$L$17))^2</f>
        <v>3.4712109693579987E-6</v>
      </c>
      <c r="K996" s="63">
        <v>24.6</v>
      </c>
      <c r="L996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996" s="63">
        <v>8.5</v>
      </c>
      <c r="N99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996" s="67">
        <v>8.8000000000000007</v>
      </c>
      <c r="P99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996" s="69">
        <v>8.3000000000000004E-2</v>
      </c>
      <c r="R996" s="70">
        <f>(Таблица1[[#This Row],[fr]]-SUMIF('Сводный отчет'!$B$7:$B$17,Таблица1[[#This Row],[Профиль / размер]],'Сводный отчет'!$X$7:$X$17))^2</f>
        <v>4.0750959218407797E-7</v>
      </c>
    </row>
    <row r="997" spans="1:18" ht="11.25" customHeight="1" x14ac:dyDescent="0.25">
      <c r="A997" s="62" t="s">
        <v>725</v>
      </c>
      <c r="B997" s="62" t="str">
        <f>LEFT(Таблица1[[#This Row],[Номер плавки]],7)</f>
        <v>2062773</v>
      </c>
      <c r="C997" s="62" t="s">
        <v>8</v>
      </c>
      <c r="D997" s="62" t="s">
        <v>9</v>
      </c>
      <c r="E997" s="63">
        <v>526</v>
      </c>
      <c r="F997" s="64">
        <f>(Таблица1[[#This Row],[Предел текучести, Н/мм²]]-SUMIF('Сводный отчет'!$B$7:$B$17,Таблица1[[#This Row],[Профиль / размер]],'Сводный отчет'!$F$7:$F$17))^2</f>
        <v>969.20612317551013</v>
      </c>
      <c r="G997" s="63">
        <v>618</v>
      </c>
      <c r="H997" s="64">
        <f>(Таблица1[[#This Row],[Временное сопротивление, Н/мм²]]-SUMIF('Сводный отчет'!$B$7:$B$17,Таблица1[[#This Row],[Профиль / размер]],'Сводный отчет'!$I$7:$I$17))^2</f>
        <v>1086.3035580079904</v>
      </c>
      <c r="I997" s="65">
        <f>Таблица1[[#This Row],[Временное сопротивление, Н/мм²]]/Таблица1[[#This Row],[Предел текучести, Н/мм²]]</f>
        <v>1.1749049429657794</v>
      </c>
      <c r="J997" s="66">
        <f>(Таблица1[[#This Row],[σв/σт]]-SUMIF('Сводный отчет'!$B$7:$B$17,Таблица1[[#This Row],[Профиль / размер]],'Сводный отчет'!$L$7:$L$17))^2</f>
        <v>3.9860485861979089E-5</v>
      </c>
      <c r="K997" s="63">
        <v>23.8</v>
      </c>
      <c r="L997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997" s="63">
        <v>8.1999999999999993</v>
      </c>
      <c r="N99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997" s="67">
        <v>8.5</v>
      </c>
      <c r="P99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997" s="69">
        <v>7.3999999999999996E-2</v>
      </c>
      <c r="R997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998" spans="1:18" ht="11.25" customHeight="1" x14ac:dyDescent="0.25">
      <c r="A998" s="62" t="s">
        <v>726</v>
      </c>
      <c r="B998" s="62" t="str">
        <f>LEFT(Таблица1[[#This Row],[Номер плавки]],7)</f>
        <v>2062773</v>
      </c>
      <c r="C998" s="62" t="s">
        <v>8</v>
      </c>
      <c r="D998" s="62" t="s">
        <v>9</v>
      </c>
      <c r="E998" s="63">
        <v>530</v>
      </c>
      <c r="F998" s="64">
        <f>(Таблица1[[#This Row],[Предел текучести, Н/мм²]]-SUMIF('Сводный отчет'!$B$7:$B$17,Таблица1[[#This Row],[Профиль / размер]],'Сводный отчет'!$F$7:$F$17))^2</f>
        <v>736.14951940192486</v>
      </c>
      <c r="G998" s="63">
        <v>619</v>
      </c>
      <c r="H998" s="64">
        <f>(Таблица1[[#This Row],[Временное сопротивление, Н/мм²]]-SUMIF('Сводный отчет'!$B$7:$B$17,Таблица1[[#This Row],[Профиль / размер]],'Сводный отчет'!$I$7:$I$17))^2</f>
        <v>1021.3853190142798</v>
      </c>
      <c r="I998" s="65">
        <f>Таблица1[[#This Row],[Временное сопротивление, Н/мм²]]/Таблица1[[#This Row],[Предел текучести, Н/мм²]]</f>
        <v>1.1679245283018869</v>
      </c>
      <c r="J998" s="66">
        <f>(Таблица1[[#This Row],[σв/σт]]-SUMIF('Сводный отчет'!$B$7:$B$17,Таблица1[[#This Row],[Профиль / размер]],'Сводный отчет'!$L$7:$L$17))^2</f>
        <v>4.4475366103503291E-7</v>
      </c>
      <c r="K998" s="63">
        <v>24</v>
      </c>
      <c r="L998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998" s="63">
        <v>8.3000000000000007</v>
      </c>
      <c r="N99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1.7230331078692453E-3</v>
      </c>
      <c r="O998" s="67">
        <v>8.6</v>
      </c>
      <c r="P99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2.1563075476090966E-3</v>
      </c>
      <c r="Q998" s="69">
        <v>7.4999999999999997E-2</v>
      </c>
      <c r="R998" s="70">
        <f>(Таблица1[[#This Row],[fr]]-SUMIF('Сводный отчет'!$B$7:$B$17,Таблица1[[#This Row],[Профиль / размер]],'Сводный отчет'!$X$7:$X$17))^2</f>
        <v>5.4193673114193948E-5</v>
      </c>
    </row>
    <row r="999" spans="1:18" ht="11.25" customHeight="1" x14ac:dyDescent="0.25">
      <c r="A999" s="62" t="s">
        <v>727</v>
      </c>
      <c r="B999" s="62" t="str">
        <f>LEFT(Таблица1[[#This Row],[Номер плавки]],7)</f>
        <v>2062773</v>
      </c>
      <c r="C999" s="62" t="s">
        <v>8</v>
      </c>
      <c r="D999" s="62" t="s">
        <v>9</v>
      </c>
      <c r="E999" s="63">
        <v>553</v>
      </c>
      <c r="F999" s="64">
        <f>(Таблица1[[#This Row],[Предел текучести, Н/мм²]]-SUMIF('Сводный отчет'!$B$7:$B$17,Таблица1[[#This Row],[Профиль / размер]],'Сводный отчет'!$F$7:$F$17))^2</f>
        <v>17.074047703809558</v>
      </c>
      <c r="G999" s="63">
        <v>643</v>
      </c>
      <c r="H999" s="64">
        <f>(Таблица1[[#This Row],[Временное сопротивление, Н/мм²]]-SUMIF('Сводный отчет'!$B$7:$B$17,Таблица1[[#This Row],[Профиль / размер]],'Сводный отчет'!$I$7:$I$17))^2</f>
        <v>63.347583165222972</v>
      </c>
      <c r="I999" s="65">
        <f>Таблица1[[#This Row],[Временное сопротивление, Н/мм²]]/Таблица1[[#This Row],[Предел текучести, Н/мм²]]</f>
        <v>1.1627486437613019</v>
      </c>
      <c r="J999" s="66">
        <f>(Таблица1[[#This Row],[σв/σт]]-SUMIF('Сводный отчет'!$B$7:$B$17,Таблица1[[#This Row],[Профиль / размер]],'Сводный отчет'!$L$7:$L$17))^2</f>
        <v>3.413811411258439E-5</v>
      </c>
      <c r="K999" s="63">
        <v>23.6</v>
      </c>
      <c r="L999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999" s="63">
        <v>8.6999999999999993</v>
      </c>
      <c r="N99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0.19493058027769547</v>
      </c>
      <c r="O999" s="67">
        <v>9</v>
      </c>
      <c r="P99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0.12500746058744353</v>
      </c>
      <c r="Q999" s="69">
        <v>7.0999999999999994E-2</v>
      </c>
      <c r="R999" s="70">
        <f>(Таблица1[[#This Row],[fr]]-SUMIF('Сводный отчет'!$B$7:$B$17,Таблица1[[#This Row],[Профиль / размер]],'Сводный отчет'!$X$7:$X$17))^2</f>
        <v>1.2908675487519896E-4</v>
      </c>
    </row>
    <row r="1000" spans="1:18" ht="11.25" customHeight="1" x14ac:dyDescent="0.25">
      <c r="A1000" s="62" t="s">
        <v>728</v>
      </c>
      <c r="B1000" s="62" t="str">
        <f>LEFT(Таблица1[[#This Row],[Номер плавки]],7)</f>
        <v>2062775</v>
      </c>
      <c r="C1000" s="62" t="s">
        <v>8</v>
      </c>
      <c r="D1000" s="62" t="s">
        <v>9</v>
      </c>
      <c r="E1000" s="63">
        <v>576</v>
      </c>
      <c r="F1000" s="64">
        <f>(Таблица1[[#This Row],[Предел текучести, Н/мм²]]-SUMIF('Сводный отчет'!$B$7:$B$17,Таблица1[[#This Row],[Профиль / размер]],'Сводный отчет'!$F$7:$F$17))^2</f>
        <v>355.9985760056943</v>
      </c>
      <c r="G1000" s="63">
        <v>669</v>
      </c>
      <c r="H1000" s="64">
        <f>(Таблица1[[#This Row],[Временное сопротивление, Н/мм²]]-SUMIF('Сводный отчет'!$B$7:$B$17,Таблица1[[#This Row],[Профиль / размер]],'Сводный отчет'!$I$7:$I$17))^2</f>
        <v>325.47336932874475</v>
      </c>
      <c r="I1000" s="65">
        <f>Таблица1[[#This Row],[Временное сопротивление, Н/мм²]]/Таблица1[[#This Row],[Предел текучести, Н/мм²]]</f>
        <v>1.1614583333333333</v>
      </c>
      <c r="J1000" s="66">
        <f>(Таблица1[[#This Row],[σв/σт]]-SUMIF('Сводный отчет'!$B$7:$B$17,Таблица1[[#This Row],[Профиль / размер]],'Сводный отчет'!$L$7:$L$17))^2</f>
        <v>5.0881022984451856E-5</v>
      </c>
      <c r="K1000" s="63">
        <v>23.8</v>
      </c>
      <c r="L1000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1000" s="63">
        <v>9.8000000000000007</v>
      </c>
      <c r="N100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2.3762513349947221</v>
      </c>
      <c r="O1000" s="67">
        <v>10.1</v>
      </c>
      <c r="P100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2.1128481314469871</v>
      </c>
      <c r="Q1000" s="69">
        <v>0.08</v>
      </c>
      <c r="R1000" s="70">
        <f>(Таблица1[[#This Row],[fr]]-SUMIF('Сводный отчет'!$B$7:$B$17,Таблица1[[#This Row],[Профиль / размер]],'Сводный отчет'!$X$7:$X$17))^2</f>
        <v>5.5773209129377523E-6</v>
      </c>
    </row>
    <row r="1001" spans="1:18" ht="11.25" customHeight="1" x14ac:dyDescent="0.25">
      <c r="A1001" s="62" t="s">
        <v>729</v>
      </c>
      <c r="B1001" s="62" t="str">
        <f>LEFT(Таблица1[[#This Row],[Номер плавки]],7)</f>
        <v>2062775</v>
      </c>
      <c r="C1001" s="62" t="s">
        <v>8</v>
      </c>
      <c r="D1001" s="62" t="s">
        <v>9</v>
      </c>
      <c r="E1001" s="63">
        <v>538</v>
      </c>
      <c r="F1001" s="64">
        <f>(Таблица1[[#This Row],[Предел текучести, Н/мм²]]-SUMIF('Сводный отчет'!$B$7:$B$17,Таблица1[[#This Row],[Профиль / размер]],'Сводный отчет'!$F$7:$F$17))^2</f>
        <v>366.03631185475433</v>
      </c>
      <c r="G1001" s="63">
        <v>635</v>
      </c>
      <c r="H1001" s="64">
        <f>(Таблица1[[#This Row],[Временное сопротивление, Н/мм²]]-SUMIF('Сводный отчет'!$B$7:$B$17,Таблица1[[#This Row],[Профиль / размер]],'Сводный отчет'!$I$7:$I$17))^2</f>
        <v>254.69349511490859</v>
      </c>
      <c r="I1001" s="65">
        <f>Таблица1[[#This Row],[Временное сопротивление, Н/мм²]]/Таблица1[[#This Row],[Предел текучести, Н/мм²]]</f>
        <v>1.1802973977695168</v>
      </c>
      <c r="J1001" s="66">
        <f>(Таблица1[[#This Row],[σв/σт]]-SUMIF('Сводный отчет'!$B$7:$B$17,Таблица1[[#This Row],[Профиль / размер]],'Сводный отчет'!$L$7:$L$17))^2</f>
        <v>1.3702975538693724E-4</v>
      </c>
      <c r="K1001" s="63">
        <v>24</v>
      </c>
      <c r="L1001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1001" s="63">
        <v>8.6999999999999993</v>
      </c>
      <c r="N100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0.19493058027769547</v>
      </c>
      <c r="O1001" s="67">
        <v>9</v>
      </c>
      <c r="P100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0.12500746058744353</v>
      </c>
      <c r="Q1001" s="69">
        <v>7.1999999999999995E-2</v>
      </c>
      <c r="R1001" s="70">
        <f>(Таблица1[[#This Row],[fr]]-SUMIF('Сводный отчет'!$B$7:$B$17,Таблица1[[#This Row],[Профиль / размер]],'Сводный отчет'!$X$7:$X$17))^2</f>
        <v>1.073634844349477E-4</v>
      </c>
    </row>
    <row r="1002" spans="1:18" ht="11.25" customHeight="1" x14ac:dyDescent="0.25">
      <c r="A1002" s="62" t="s">
        <v>730</v>
      </c>
      <c r="B1002" s="62" t="str">
        <f>LEFT(Таблица1[[#This Row],[Номер плавки]],7)</f>
        <v>2062775</v>
      </c>
      <c r="C1002" s="62" t="s">
        <v>8</v>
      </c>
      <c r="D1002" s="62" t="s">
        <v>9</v>
      </c>
      <c r="E1002" s="63">
        <v>535</v>
      </c>
      <c r="F1002" s="64">
        <f>(Таблица1[[#This Row],[Предел текучести, Н/мм²]]-SUMIF('Сводный отчет'!$B$7:$B$17,Таблица1[[#This Row],[Профиль / размер]],'Сводный отчет'!$F$7:$F$17))^2</f>
        <v>489.82876468494328</v>
      </c>
      <c r="G1002" s="63">
        <v>628</v>
      </c>
      <c r="H1002" s="64">
        <f>(Таблица1[[#This Row],[Временное сопротивление, Н/мм²]]-SUMIF('Сводный отчет'!$B$7:$B$17,Таблица1[[#This Row],[Профиль / размер]],'Сводный отчет'!$I$7:$I$17))^2</f>
        <v>527.12116807088353</v>
      </c>
      <c r="I1002" s="65">
        <f>Таблица1[[#This Row],[Временное сопротивление, Н/мм²]]/Таблица1[[#This Row],[Предел текучести, Н/мм²]]</f>
        <v>1.1738317757009347</v>
      </c>
      <c r="J1002" s="66">
        <f>(Таблица1[[#This Row],[σв/σт]]-SUMIF('Сводный отчет'!$B$7:$B$17,Таблица1[[#This Row],[Профиль / размер]],'Сводный отчет'!$L$7:$L$17))^2</f>
        <v>2.746125617724611E-5</v>
      </c>
      <c r="K1002" s="63">
        <v>26</v>
      </c>
      <c r="L1002" s="64">
        <f>(Таблица1[[#This Row],[Относительное удлинение, %]]-SUMIF('Сводный отчет'!$B$7:$B$17,Таблица1[[#This Row],[Профиль / размер]],'Сводный отчет'!$O$7:$O$17))^2</f>
        <v>8.4898321642517249</v>
      </c>
      <c r="M1002" s="63">
        <v>9.9</v>
      </c>
      <c r="N100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2.6945532217871779</v>
      </c>
      <c r="O1002" s="67">
        <v>10.199999999999999</v>
      </c>
      <c r="P100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2.4135609197069448</v>
      </c>
      <c r="Q1002" s="69">
        <v>7.0000000000000007E-2</v>
      </c>
      <c r="R1002" s="70">
        <f>(Таблица1[[#This Row],[fr]]-SUMIF('Сводный отчет'!$B$7:$B$17,Таблица1[[#This Row],[Профиль / размер]],'Сводный отчет'!$X$7:$X$17))^2</f>
        <v>1.528100253154499E-4</v>
      </c>
    </row>
    <row r="1003" spans="1:18" ht="11.25" customHeight="1" x14ac:dyDescent="0.25">
      <c r="A1003" s="62" t="s">
        <v>731</v>
      </c>
      <c r="B1003" s="62" t="str">
        <f>LEFT(Таблица1[[#This Row],[Номер плавки]],7)</f>
        <v>2062777</v>
      </c>
      <c r="C1003" s="62" t="s">
        <v>8</v>
      </c>
      <c r="D1003" s="62" t="s">
        <v>9</v>
      </c>
      <c r="E1003" s="63">
        <v>534</v>
      </c>
      <c r="F1003" s="64">
        <f>(Таблица1[[#This Row],[Предел текучести, Н/мм²]]-SUMIF('Сводный отчет'!$B$7:$B$17,Таблица1[[#This Row],[Профиль / размер]],'Сводный отчет'!$F$7:$F$17))^2</f>
        <v>535.0929156283396</v>
      </c>
      <c r="G1003" s="63">
        <v>631</v>
      </c>
      <c r="H1003" s="64">
        <f>(Таблица1[[#This Row],[Временное сопротивление, Н/мм²]]-SUMIF('Сводный отчет'!$B$7:$B$17,Таблица1[[#This Row],[Профиль / размер]],'Сводный отчет'!$I$7:$I$17))^2</f>
        <v>398.36645108975142</v>
      </c>
      <c r="I1003" s="65">
        <f>Таблица1[[#This Row],[Временное сопротивление, Н/мм²]]/Таблица1[[#This Row],[Предел текучести, Н/мм²]]</f>
        <v>1.1816479400749065</v>
      </c>
      <c r="J1003" s="66">
        <f>(Таблица1[[#This Row],[σв/σт]]-SUMIF('Сводный отчет'!$B$7:$B$17,Таблица1[[#This Row],[Профиль / размер]],'Сводный отчет'!$L$7:$L$17))^2</f>
        <v>1.7047253783571487E-4</v>
      </c>
      <c r="K1003" s="63">
        <v>22.8</v>
      </c>
      <c r="L1003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1003" s="63">
        <v>7.6</v>
      </c>
      <c r="N100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1003" s="67">
        <v>7.9</v>
      </c>
      <c r="P100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1003" s="69">
        <v>6.9000000000000006E-2</v>
      </c>
      <c r="R1003" s="70">
        <f>(Таблица1[[#This Row],[fr]]-SUMIF('Сводный отчет'!$B$7:$B$17,Таблица1[[#This Row],[Профиль / размер]],'Сводный отчет'!$X$7:$X$17))^2</f>
        <v>1.7853329575570113E-4</v>
      </c>
    </row>
    <row r="1004" spans="1:18" ht="11.25" customHeight="1" x14ac:dyDescent="0.25">
      <c r="A1004" s="62" t="s">
        <v>732</v>
      </c>
      <c r="B1004" s="62" t="str">
        <f>LEFT(Таблица1[[#This Row],[Номер плавки]],7)</f>
        <v>2062777</v>
      </c>
      <c r="C1004" s="62" t="s">
        <v>8</v>
      </c>
      <c r="D1004" s="62" t="s">
        <v>9</v>
      </c>
      <c r="E1004" s="63">
        <v>536</v>
      </c>
      <c r="F1004" s="64">
        <f>(Таблица1[[#This Row],[Предел текучести, Н/мм²]]-SUMIF('Сводный отчет'!$B$7:$B$17,Таблица1[[#This Row],[Профиль / размер]],'Сводный отчет'!$F$7:$F$17))^2</f>
        <v>446.56461374154696</v>
      </c>
      <c r="G1004" s="63">
        <v>629</v>
      </c>
      <c r="H1004" s="64">
        <f>(Таблица1[[#This Row],[Временное сопротивление, Н/мм²]]-SUMIF('Сводный отчет'!$B$7:$B$17,Таблица1[[#This Row],[Профиль / размер]],'Сводный отчет'!$I$7:$I$17))^2</f>
        <v>482.20292907717283</v>
      </c>
      <c r="I1004" s="65">
        <f>Таблица1[[#This Row],[Временное сопротивление, Н/мм²]]/Таблица1[[#This Row],[Предел текучести, Н/мм²]]</f>
        <v>1.1735074626865671</v>
      </c>
      <c r="J1004" s="66">
        <f>(Таблица1[[#This Row],[σв/σт]]-SUMIF('Сводный отчет'!$B$7:$B$17,Таблица1[[#This Row],[Профиль / размер]],'Сводный отчет'!$L$7:$L$17))^2</f>
        <v>2.4167408438116439E-5</v>
      </c>
      <c r="K1004" s="63">
        <v>24</v>
      </c>
      <c r="L1004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1004" s="63">
        <v>8.1999999999999993</v>
      </c>
      <c r="N100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1004" s="67">
        <v>8.5</v>
      </c>
      <c r="P100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1004" s="69">
        <v>8.6999999999999994E-2</v>
      </c>
      <c r="R1004" s="70">
        <f>(Таблица1[[#This Row],[fr]]-SUMIF('Сводный отчет'!$B$7:$B$17,Таблица1[[#This Row],[Профиль / размер]],'Сводный отчет'!$X$7:$X$17))^2</f>
        <v>2.1514427831179098E-5</v>
      </c>
    </row>
    <row r="1005" spans="1:18" ht="11.25" customHeight="1" x14ac:dyDescent="0.25">
      <c r="A1005" s="62" t="s">
        <v>733</v>
      </c>
      <c r="B1005" s="62" t="str">
        <f>LEFT(Таблица1[[#This Row],[Номер плавки]],7)</f>
        <v>2062777</v>
      </c>
      <c r="C1005" s="62" t="s">
        <v>8</v>
      </c>
      <c r="D1005" s="62" t="s">
        <v>9</v>
      </c>
      <c r="E1005" s="63">
        <v>529</v>
      </c>
      <c r="F1005" s="64">
        <f>(Таблица1[[#This Row],[Предел текучести, Н/мм²]]-SUMIF('Сводный отчет'!$B$7:$B$17,Таблица1[[#This Row],[Профиль / размер]],'Сводный отчет'!$F$7:$F$17))^2</f>
        <v>791.41367034532118</v>
      </c>
      <c r="G1005" s="63">
        <v>619</v>
      </c>
      <c r="H1005" s="64">
        <f>(Таблица1[[#This Row],[Временное сопротивление, Н/мм²]]-SUMIF('Сводный отчет'!$B$7:$B$17,Таблица1[[#This Row],[Профиль / размер]],'Сводный отчет'!$I$7:$I$17))^2</f>
        <v>1021.3853190142798</v>
      </c>
      <c r="I1005" s="65">
        <f>Таблица1[[#This Row],[Временное сопротивление, Н/мм²]]/Таблица1[[#This Row],[Предел текучести, Н/мм²]]</f>
        <v>1.170132325141777</v>
      </c>
      <c r="J1005" s="66">
        <f>(Таблица1[[#This Row],[σв/σт]]-SUMIF('Сводный отчет'!$B$7:$B$17,Таблица1[[#This Row],[Профиль / размер]],'Сводный отчет'!$L$7:$L$17))^2</f>
        <v>2.3743675743453268E-6</v>
      </c>
      <c r="K1005" s="63">
        <v>23.2</v>
      </c>
      <c r="L1005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1005" s="63">
        <v>7.5</v>
      </c>
      <c r="N100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0.5753079387682154</v>
      </c>
      <c r="O1005" s="67">
        <v>7.8</v>
      </c>
      <c r="P100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0.71645400146794047</v>
      </c>
      <c r="Q1005" s="69">
        <v>8.8999999999999996E-2</v>
      </c>
      <c r="R1005" s="70">
        <f>(Таблица1[[#This Row],[fr]]-SUMIF('Сводный отчет'!$B$7:$B$17,Таблица1[[#This Row],[Профиль / размер]],'Сводный отчет'!$X$7:$X$17))^2</f>
        <v>4.4067886950676638E-5</v>
      </c>
    </row>
    <row r="1006" spans="1:18" ht="11.25" customHeight="1" x14ac:dyDescent="0.25">
      <c r="A1006" s="62" t="s">
        <v>734</v>
      </c>
      <c r="B1006" s="62" t="str">
        <f>LEFT(Таблица1[[#This Row],[Номер плавки]],7)</f>
        <v>2062779</v>
      </c>
      <c r="C1006" s="62" t="s">
        <v>8</v>
      </c>
      <c r="D1006" s="62" t="s">
        <v>9</v>
      </c>
      <c r="E1006" s="63">
        <v>540</v>
      </c>
      <c r="F1006" s="64">
        <f>(Таблица1[[#This Row],[Предел текучести, Н/мм²]]-SUMIF('Сводный отчет'!$B$7:$B$17,Таблица1[[#This Row],[Профиль / размер]],'Сводный отчет'!$F$7:$F$17))^2</f>
        <v>293.5080099679617</v>
      </c>
      <c r="G1006" s="63">
        <v>630</v>
      </c>
      <c r="H1006" s="64">
        <f>(Таблица1[[#This Row],[Временное сопротивление, Н/мм²]]-SUMIF('Сводный отчет'!$B$7:$B$17,Таблица1[[#This Row],[Профиль / размер]],'Сводный отчет'!$I$7:$I$17))^2</f>
        <v>439.28469008346212</v>
      </c>
      <c r="I1006" s="65">
        <f>Таблица1[[#This Row],[Временное сопротивление, Н/мм²]]/Таблица1[[#This Row],[Предел текучести, Н/мм²]]</f>
        <v>1.1666666666666667</v>
      </c>
      <c r="J1006" s="66">
        <f>(Таблица1[[#This Row],[σв/σт]]-SUMIF('Сводный отчет'!$B$7:$B$17,Таблица1[[#This Row],[Профиль / размер]],'Сводный отчет'!$L$7:$L$17))^2</f>
        <v>3.7047017274404685E-6</v>
      </c>
      <c r="K1006" s="63">
        <v>22.2</v>
      </c>
      <c r="L1006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1006" s="63">
        <v>9.6</v>
      </c>
      <c r="N100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1.7996475614098058</v>
      </c>
      <c r="O1006" s="67">
        <v>9.9</v>
      </c>
      <c r="P100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1.5714225549270719</v>
      </c>
      <c r="Q1006" s="69">
        <v>8.5999999999999993E-2</v>
      </c>
      <c r="R1006" s="70">
        <f>(Таблица1[[#This Row],[fr]]-SUMIF('Сводный отчет'!$B$7:$B$17,Таблица1[[#This Row],[Профиль / размер]],'Сводный отчет'!$X$7:$X$17))^2</f>
        <v>1.3237698271430334E-5</v>
      </c>
    </row>
    <row r="1007" spans="1:18" ht="11.25" customHeight="1" x14ac:dyDescent="0.25">
      <c r="A1007" s="62" t="s">
        <v>735</v>
      </c>
      <c r="B1007" s="62" t="str">
        <f>LEFT(Таблица1[[#This Row],[Номер плавки]],7)</f>
        <v>2062779</v>
      </c>
      <c r="C1007" s="62" t="s">
        <v>8</v>
      </c>
      <c r="D1007" s="62" t="s">
        <v>9</v>
      </c>
      <c r="E1007" s="63">
        <v>543</v>
      </c>
      <c r="F1007" s="64">
        <f>(Таблица1[[#This Row],[Предел текучести, Н/мм²]]-SUMIF('Сводный отчет'!$B$7:$B$17,Таблица1[[#This Row],[Профиль / размер]],'Сводный отчет'!$F$7:$F$17))^2</f>
        <v>199.71555713777272</v>
      </c>
      <c r="G1007" s="63">
        <v>639</v>
      </c>
      <c r="H1007" s="64">
        <f>(Таблица1[[#This Row],[Временное сопротивление, Н/мм²]]-SUMIF('Сводный отчет'!$B$7:$B$17,Таблица1[[#This Row],[Профиль / размер]],'Сводный отчет'!$I$7:$I$17))^2</f>
        <v>143.02053914006578</v>
      </c>
      <c r="I1007" s="65">
        <f>Таблица1[[#This Row],[Временное сопротивление, Н/мм²]]/Таблица1[[#This Row],[Предел текучести, Н/мм²]]</f>
        <v>1.1767955801104972</v>
      </c>
      <c r="J1007" s="66">
        <f>(Таблица1[[#This Row],[σв/σт]]-SUMIF('Сводный отчет'!$B$7:$B$17,Таблица1[[#This Row],[Профиль / размер]],'Сводный отчет'!$L$7:$L$17))^2</f>
        <v>6.730813087476819E-5</v>
      </c>
      <c r="K1007" s="63">
        <v>24.2</v>
      </c>
      <c r="L1007" s="64">
        <f>(Таблица1[[#This Row],[Относительное удлинение, %]]-SUMIF('Сводный отчет'!$B$7:$B$17,Таблица1[[#This Row],[Профиль / размер]],'Сводный отчет'!$O$7:$O$17))^2</f>
        <v>1.2403982019874893</v>
      </c>
      <c r="M1007" s="63">
        <v>10.199999999999999</v>
      </c>
      <c r="N100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3.7694588821645443</v>
      </c>
      <c r="O1007" s="67">
        <v>10.5</v>
      </c>
      <c r="P100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3.4356992844868226</v>
      </c>
      <c r="Q1007" s="69">
        <v>7.1999999999999995E-2</v>
      </c>
      <c r="R1007" s="70">
        <f>(Таблица1[[#This Row],[fr]]-SUMIF('Сводный отчет'!$B$7:$B$17,Таблица1[[#This Row],[Профиль / размер]],'Сводный отчет'!$X$7:$X$17))^2</f>
        <v>1.073634844349477E-4</v>
      </c>
    </row>
    <row r="1008" spans="1:18" ht="11.25" customHeight="1" x14ac:dyDescent="0.25">
      <c r="A1008" s="62" t="s">
        <v>736</v>
      </c>
      <c r="B1008" s="62" t="str">
        <f>LEFT(Таблица1[[#This Row],[Номер плавки]],7)</f>
        <v>2062779</v>
      </c>
      <c r="C1008" s="62" t="s">
        <v>8</v>
      </c>
      <c r="D1008" s="62" t="s">
        <v>9</v>
      </c>
      <c r="E1008" s="63">
        <v>557</v>
      </c>
      <c r="F1008" s="64">
        <f>(Таблица1[[#This Row],[Предел текучести, Н/мм²]]-SUMIF('Сводный отчет'!$B$7:$B$17,Таблица1[[#This Row],[Профиль / размер]],'Сводный отчет'!$F$7:$F$17))^2</f>
        <v>1.7443930224291002E-2</v>
      </c>
      <c r="G1008" s="63">
        <v>647</v>
      </c>
      <c r="H1008" s="64">
        <f>(Таблица1[[#This Row],[Временное сопротивление, Н/мм²]]-SUMIF('Сводный отчет'!$B$7:$B$17,Таблица1[[#This Row],[Профиль / размер]],'Сводный отчет'!$I$7:$I$17))^2</f>
        <v>15.674627190380168</v>
      </c>
      <c r="I1008" s="65">
        <f>Таблица1[[#This Row],[Временное сопротивление, Н/мм²]]/Таблица1[[#This Row],[Предел текучести, Н/мм²]]</f>
        <v>1.1615798922800717</v>
      </c>
      <c r="J1008" s="66">
        <f>(Таблица1[[#This Row],[σв/σт]]-SUMIF('Сводный отчет'!$B$7:$B$17,Таблица1[[#This Row],[Профиль / размер]],'Сводный отчет'!$L$7:$L$17))^2</f>
        <v>4.9161616894505313E-5</v>
      </c>
      <c r="K1008" s="63">
        <v>22.6</v>
      </c>
      <c r="L1008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1008" s="63">
        <v>10</v>
      </c>
      <c r="N100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3.0328551085796334</v>
      </c>
      <c r="O1008" s="67">
        <v>10.3</v>
      </c>
      <c r="P100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2.7342737079669077</v>
      </c>
      <c r="Q1008" s="69">
        <v>7.5999999999999998E-2</v>
      </c>
      <c r="R1008" s="70">
        <f>(Таблица1[[#This Row],[fr]]-SUMIF('Сводный отчет'!$B$7:$B$17,Таблица1[[#This Row],[Профиль / размер]],'Сводный отчет'!$X$7:$X$17))^2</f>
        <v>4.0470402673942703E-5</v>
      </c>
    </row>
    <row r="1009" spans="1:18" ht="11.25" customHeight="1" x14ac:dyDescent="0.25">
      <c r="A1009" s="62" t="s">
        <v>737</v>
      </c>
      <c r="B1009" s="62" t="str">
        <f>LEFT(Таблица1[[#This Row],[Номер плавки]],7)</f>
        <v>2062780</v>
      </c>
      <c r="C1009" s="62" t="s">
        <v>8</v>
      </c>
      <c r="D1009" s="62" t="s">
        <v>9</v>
      </c>
      <c r="E1009" s="63">
        <v>542</v>
      </c>
      <c r="F1009" s="64">
        <f>(Таблица1[[#This Row],[Предел текучести, Н/мм²]]-SUMIF('Сводный отчет'!$B$7:$B$17,Таблица1[[#This Row],[Профиль / размер]],'Сводный отчет'!$F$7:$F$17))^2</f>
        <v>228.97970808116904</v>
      </c>
      <c r="G1009" s="63">
        <v>632</v>
      </c>
      <c r="H1009" s="64">
        <f>(Таблица1[[#This Row],[Временное сопротивление, Н/мм²]]-SUMIF('Сводный отчет'!$B$7:$B$17,Таблица1[[#This Row],[Профиль / размер]],'Сводный отчет'!$I$7:$I$17))^2</f>
        <v>359.44821209604072</v>
      </c>
      <c r="I1009" s="65">
        <f>Таблица1[[#This Row],[Временное сопротивление, Н/мм²]]/Таблица1[[#This Row],[Предел текучести, Н/мм²]]</f>
        <v>1.1660516605166051</v>
      </c>
      <c r="J1009" s="66">
        <f>(Таблица1[[#This Row],[σв/σт]]-SUMIF('Сводный отчет'!$B$7:$B$17,Таблица1[[#This Row],[Профиль / размер]],'Сводный отчет'!$L$7:$L$17))^2</f>
        <v>6.4504129808690026E-6</v>
      </c>
      <c r="K1009" s="63">
        <v>20.399999999999999</v>
      </c>
      <c r="L1009" s="64">
        <f>(Таблица1[[#This Row],[Относительное удлинение, %]]-SUMIF('Сводный отчет'!$B$7:$B$17,Таблица1[[#This Row],[Профиль / размер]],'Сводный отчет'!$O$7:$O$17))^2</f>
        <v>7.2160376149852246</v>
      </c>
      <c r="M1009" s="63">
        <v>8.4</v>
      </c>
      <c r="N100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1009" s="67">
        <v>8.6999999999999993</v>
      </c>
      <c r="P100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1009" s="69">
        <v>9.2999999999999999E-2</v>
      </c>
      <c r="R1009" s="70">
        <f>(Таблица1[[#This Row],[fr]]-SUMIF('Сводный отчет'!$B$7:$B$17,Таблица1[[#This Row],[Профиль / размер]],'Сводный отчет'!$X$7:$X$17))^2</f>
        <v>1.1317480518967177E-4</v>
      </c>
    </row>
    <row r="1010" spans="1:18" ht="11.25" customHeight="1" x14ac:dyDescent="0.25">
      <c r="A1010" s="62" t="s">
        <v>738</v>
      </c>
      <c r="B1010" s="62" t="str">
        <f>LEFT(Таблица1[[#This Row],[Номер плавки]],7)</f>
        <v>2062780</v>
      </c>
      <c r="C1010" s="62" t="s">
        <v>8</v>
      </c>
      <c r="D1010" s="62" t="s">
        <v>9</v>
      </c>
      <c r="E1010" s="63">
        <v>553</v>
      </c>
      <c r="F1010" s="64">
        <f>(Таблица1[[#This Row],[Предел текучести, Н/мм²]]-SUMIF('Сводный отчет'!$B$7:$B$17,Таблица1[[#This Row],[Профиль / размер]],'Сводный отчет'!$F$7:$F$17))^2</f>
        <v>17.074047703809558</v>
      </c>
      <c r="G1010" s="63">
        <v>639</v>
      </c>
      <c r="H1010" s="64">
        <f>(Таблица1[[#This Row],[Временное сопротивление, Н/мм²]]-SUMIF('Сводный отчет'!$B$7:$B$17,Таблица1[[#This Row],[Профиль / размер]],'Сводный отчет'!$I$7:$I$17))^2</f>
        <v>143.02053914006578</v>
      </c>
      <c r="I1010" s="65">
        <f>Таблица1[[#This Row],[Временное сопротивление, Н/мм²]]/Таблица1[[#This Row],[Предел текучести, Н/мм²]]</f>
        <v>1.1555153707052441</v>
      </c>
      <c r="J1010" s="66">
        <f>(Таблица1[[#This Row],[σв/σт]]-SUMIF('Сводный отчет'!$B$7:$B$17,Таблица1[[#This Row],[Профиль / размер]],'Сводный отчет'!$L$7:$L$17))^2</f>
        <v>1.7098324405688615E-4</v>
      </c>
      <c r="K1010" s="63">
        <v>22.8</v>
      </c>
      <c r="L1010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1010" s="63">
        <v>7.4</v>
      </c>
      <c r="N101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0.73700605197575808</v>
      </c>
      <c r="O1010" s="67">
        <v>7.7</v>
      </c>
      <c r="P101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1010" s="69">
        <v>7.6999999999999999E-2</v>
      </c>
      <c r="R1010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1011" spans="1:18" ht="11.25" customHeight="1" x14ac:dyDescent="0.25">
      <c r="A1011" s="62" t="s">
        <v>739</v>
      </c>
      <c r="B1011" s="62" t="str">
        <f>LEFT(Таблица1[[#This Row],[Номер плавки]],7)</f>
        <v>2062782</v>
      </c>
      <c r="C1011" s="62" t="s">
        <v>8</v>
      </c>
      <c r="D1011" s="62" t="s">
        <v>9</v>
      </c>
      <c r="E1011" s="63">
        <v>543</v>
      </c>
      <c r="F1011" s="64">
        <f>(Таблица1[[#This Row],[Предел текучести, Н/мм²]]-SUMIF('Сводный отчет'!$B$7:$B$17,Таблица1[[#This Row],[Профиль / размер]],'Сводный отчет'!$F$7:$F$17))^2</f>
        <v>199.71555713777272</v>
      </c>
      <c r="G1011" s="63">
        <v>637</v>
      </c>
      <c r="H1011" s="64">
        <f>(Таблица1[[#This Row],[Временное сопротивление, Н/мм²]]-SUMIF('Сводный отчет'!$B$7:$B$17,Таблица1[[#This Row],[Профиль / размер]],'Сводный отчет'!$I$7:$I$17))^2</f>
        <v>194.85701712748718</v>
      </c>
      <c r="I1011" s="65">
        <f>Таблица1[[#This Row],[Временное сопротивление, Н/мм²]]/Таблица1[[#This Row],[Предел текучести, Н/мм²]]</f>
        <v>1.1731123388581952</v>
      </c>
      <c r="J1011" s="66">
        <f>(Таблица1[[#This Row],[σв/σт]]-SUMIF('Сводный отчет'!$B$7:$B$17,Таблица1[[#This Row],[Профиль / размер]],'Сводный отчет'!$L$7:$L$17))^2</f>
        <v>2.0438645470177097E-5</v>
      </c>
      <c r="K1011" s="63">
        <v>23.8</v>
      </c>
      <c r="L1011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1011" s="63">
        <v>8.1</v>
      </c>
      <c r="N101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2.5119259522955843E-2</v>
      </c>
      <c r="O1011" s="67">
        <v>8.4</v>
      </c>
      <c r="P101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6.0730731027691658E-2</v>
      </c>
      <c r="Q1011" s="69">
        <v>7.9000000000000001E-2</v>
      </c>
      <c r="R1011" s="70">
        <f>(Таблица1[[#This Row],[fr]]-SUMIF('Сводный отчет'!$B$7:$B$17,Таблица1[[#This Row],[Профиль / размер]],'Сводный отчет'!$X$7:$X$17))^2</f>
        <v>1.1300591353188985E-5</v>
      </c>
    </row>
    <row r="1012" spans="1:18" ht="11.25" customHeight="1" x14ac:dyDescent="0.25">
      <c r="A1012" s="62" t="s">
        <v>740</v>
      </c>
      <c r="B1012" s="62" t="str">
        <f>LEFT(Таблица1[[#This Row],[Номер плавки]],7)</f>
        <v>2062782</v>
      </c>
      <c r="C1012" s="62" t="s">
        <v>8</v>
      </c>
      <c r="D1012" s="62" t="s">
        <v>9</v>
      </c>
      <c r="E1012" s="63">
        <v>536</v>
      </c>
      <c r="F1012" s="64">
        <f>(Таблица1[[#This Row],[Предел текучести, Н/мм²]]-SUMIF('Сводный отчет'!$B$7:$B$17,Таблица1[[#This Row],[Профиль / размер]],'Сводный отчет'!$F$7:$F$17))^2</f>
        <v>446.56461374154696</v>
      </c>
      <c r="G1012" s="63">
        <v>629</v>
      </c>
      <c r="H1012" s="64">
        <f>(Таблица1[[#This Row],[Временное сопротивление, Н/мм²]]-SUMIF('Сводный отчет'!$B$7:$B$17,Таблица1[[#This Row],[Профиль / размер]],'Сводный отчет'!$I$7:$I$17))^2</f>
        <v>482.20292907717283</v>
      </c>
      <c r="I1012" s="65">
        <f>Таблица1[[#This Row],[Временное сопротивление, Н/мм²]]/Таблица1[[#This Row],[Предел текучести, Н/мм²]]</f>
        <v>1.1735074626865671</v>
      </c>
      <c r="J1012" s="66">
        <f>(Таблица1[[#This Row],[σв/σт]]-SUMIF('Сводный отчет'!$B$7:$B$17,Таблица1[[#This Row],[Профиль / размер]],'Сводный отчет'!$L$7:$L$17))^2</f>
        <v>2.4167408438116439E-5</v>
      </c>
      <c r="K1012" s="63">
        <v>24.4</v>
      </c>
      <c r="L1012" s="64">
        <f>(Таблица1[[#This Row],[Относительное удлинение, %]]-SUMIF('Сводный отчет'!$B$7:$B$17,Таблица1[[#This Row],[Профиль / размер]],'Сводный отчет'!$O$7:$O$17))^2</f>
        <v>1.7258908644612911</v>
      </c>
      <c r="M1012" s="63">
        <v>8</v>
      </c>
      <c r="N101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1012" s="67">
        <v>8.3000000000000007</v>
      </c>
      <c r="P101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1012" s="69">
        <v>7.1999999999999995E-2</v>
      </c>
      <c r="R1012" s="70">
        <f>(Таблица1[[#This Row],[fr]]-SUMIF('Сводный отчет'!$B$7:$B$17,Таблица1[[#This Row],[Профиль / размер]],'Сводный отчет'!$X$7:$X$17))^2</f>
        <v>1.073634844349477E-4</v>
      </c>
    </row>
    <row r="1013" spans="1:18" ht="11.25" customHeight="1" x14ac:dyDescent="0.25">
      <c r="A1013" s="62" t="s">
        <v>741</v>
      </c>
      <c r="B1013" s="62" t="str">
        <f>LEFT(Таблица1[[#This Row],[Номер плавки]],7)</f>
        <v>2062784</v>
      </c>
      <c r="C1013" s="62" t="s">
        <v>8</v>
      </c>
      <c r="D1013" s="62" t="s">
        <v>9</v>
      </c>
      <c r="E1013" s="63">
        <v>533</v>
      </c>
      <c r="F1013" s="64">
        <f>(Таблица1[[#This Row],[Предел текучести, Н/мм²]]-SUMIF('Сводный отчет'!$B$7:$B$17,Таблица1[[#This Row],[Профиль / размер]],'Сводный отчет'!$F$7:$F$17))^2</f>
        <v>582.35706657173591</v>
      </c>
      <c r="G1013" s="63">
        <v>623</v>
      </c>
      <c r="H1013" s="64">
        <f>(Таблица1[[#This Row],[Временное сопротивление, Н/мм²]]-SUMIF('Сводный отчет'!$B$7:$B$17,Таблица1[[#This Row],[Профиль / размер]],'Сводный отчет'!$I$7:$I$17))^2</f>
        <v>781.71236303943704</v>
      </c>
      <c r="I1013" s="65">
        <f>Таблица1[[#This Row],[Временное сопротивление, Н/мм²]]/Таблица1[[#This Row],[Предел текучести, Н/мм²]]</f>
        <v>1.1688555347091933</v>
      </c>
      <c r="J1013" s="66">
        <f>(Таблица1[[#This Row],[σв/σт]]-SUMIF('Сводный отчет'!$B$7:$B$17,Таблица1[[#This Row],[Профиль / размер]],'Сводный отчет'!$L$7:$L$17))^2</f>
        <v>6.9752966214378413E-8</v>
      </c>
      <c r="K1013" s="63">
        <v>24</v>
      </c>
      <c r="L1013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1013" s="63">
        <v>6.8</v>
      </c>
      <c r="N101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2.1271947312210187</v>
      </c>
      <c r="O1013" s="67">
        <v>7.1</v>
      </c>
      <c r="P101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2.3914644836482308</v>
      </c>
      <c r="Q1013" s="69">
        <v>0.08</v>
      </c>
      <c r="R1013" s="70">
        <f>(Таблица1[[#This Row],[fr]]-SUMIF('Сводный отчет'!$B$7:$B$17,Таблица1[[#This Row],[Профиль / размер]],'Сводный отчет'!$X$7:$X$17))^2</f>
        <v>5.5773209129377523E-6</v>
      </c>
    </row>
    <row r="1014" spans="1:18" ht="11.25" customHeight="1" x14ac:dyDescent="0.25">
      <c r="A1014" s="62" t="s">
        <v>742</v>
      </c>
      <c r="B1014" s="62" t="str">
        <f>LEFT(Таблица1[[#This Row],[Номер плавки]],7)</f>
        <v>2062784</v>
      </c>
      <c r="C1014" s="62" t="s">
        <v>8</v>
      </c>
      <c r="D1014" s="62" t="s">
        <v>9</v>
      </c>
      <c r="E1014" s="63">
        <v>556</v>
      </c>
      <c r="F1014" s="64">
        <f>(Таблица1[[#This Row],[Предел текучести, Н/мм²]]-SUMIF('Сводный отчет'!$B$7:$B$17,Таблица1[[#This Row],[Профиль / размер]],'Сводный отчет'!$F$7:$F$17))^2</f>
        <v>1.2815948736206075</v>
      </c>
      <c r="G1014" s="63">
        <v>644</v>
      </c>
      <c r="H1014" s="64">
        <f>(Таблица1[[#This Row],[Временное сопротивление, Н/мм²]]-SUMIF('Сводный отчет'!$B$7:$B$17,Таблица1[[#This Row],[Профиль / размер]],'Сводный отчет'!$I$7:$I$17))^2</f>
        <v>48.42934417151227</v>
      </c>
      <c r="I1014" s="65">
        <f>Таблица1[[#This Row],[Временное сопротивление, Н/мм²]]/Таблица1[[#This Row],[Предел текучести, Н/мм²]]</f>
        <v>1.1582733812949639</v>
      </c>
      <c r="J1014" s="66">
        <f>(Таблица1[[#This Row],[σв/σт]]-SUMIF('Сводный отчет'!$B$7:$B$17,Таблица1[[#This Row],[Профиль / размер]],'Сводный отчет'!$L$7:$L$17))^2</f>
        <v>1.0646206388332598E-4</v>
      </c>
      <c r="K1014" s="63">
        <v>25.4</v>
      </c>
      <c r="L1014" s="64">
        <f>(Таблица1[[#This Row],[Относительное удлинение, %]]-SUMIF('Сводный отчет'!$B$7:$B$17,Таблица1[[#This Row],[Профиль / размер]],'Сводный отчет'!$O$7:$O$17))^2</f>
        <v>5.3533541768303072</v>
      </c>
      <c r="M1014" s="63">
        <v>6.6</v>
      </c>
      <c r="N101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2.7505909576361058</v>
      </c>
      <c r="O1014" s="67">
        <v>7.9</v>
      </c>
      <c r="P101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1014" s="69">
        <v>6.9000000000000006E-2</v>
      </c>
      <c r="R1014" s="70">
        <f>(Таблица1[[#This Row],[fr]]-SUMIF('Сводный отчет'!$B$7:$B$17,Таблица1[[#This Row],[Профиль / размер]],'Сводный отчет'!$X$7:$X$17))^2</f>
        <v>1.7853329575570113E-4</v>
      </c>
    </row>
    <row r="1015" spans="1:18" ht="11.25" customHeight="1" x14ac:dyDescent="0.25">
      <c r="A1015" s="62" t="s">
        <v>743</v>
      </c>
      <c r="B1015" s="62" t="str">
        <f>LEFT(Таблица1[[#This Row],[Номер плавки]],7)</f>
        <v>2062785</v>
      </c>
      <c r="C1015" s="62" t="s">
        <v>8</v>
      </c>
      <c r="D1015" s="62" t="s">
        <v>9</v>
      </c>
      <c r="E1015" s="63">
        <v>549</v>
      </c>
      <c r="F1015" s="64">
        <f>(Таблица1[[#This Row],[Предел текучести, Н/мм²]]-SUMIF('Сводный отчет'!$B$7:$B$17,Таблица1[[#This Row],[Профиль / размер]],'Сводный отчет'!$F$7:$F$17))^2</f>
        <v>66.130651477394821</v>
      </c>
      <c r="G1015" s="63">
        <v>645</v>
      </c>
      <c r="H1015" s="64">
        <f>(Таблица1[[#This Row],[Временное сопротивление, Н/мм²]]-SUMIF('Сводный отчет'!$B$7:$B$17,Таблица1[[#This Row],[Профиль / размер]],'Сводный отчет'!$I$7:$I$17))^2</f>
        <v>35.511105177801568</v>
      </c>
      <c r="I1015" s="65">
        <f>Таблица1[[#This Row],[Временное сопротивление, Н/мм²]]/Таблица1[[#This Row],[Предел текучести, Н/мм²]]</f>
        <v>1.174863387978142</v>
      </c>
      <c r="J1015" s="66">
        <f>(Таблица1[[#This Row],[σв/σт]]-SUMIF('Сводный отчет'!$B$7:$B$17,Таблица1[[#This Row],[Профиль / размер]],'Сводный отчет'!$L$7:$L$17))^2</f>
        <v>3.9337496509922491E-5</v>
      </c>
      <c r="K1015" s="63">
        <v>21.4</v>
      </c>
      <c r="L1015" s="64">
        <f>(Таблица1[[#This Row],[Относительное удлинение, %]]-SUMIF('Сводный отчет'!$B$7:$B$17,Таблица1[[#This Row],[Профиль / размер]],'Сводный отчет'!$O$7:$O$17))^2</f>
        <v>2.8435009273542415</v>
      </c>
      <c r="M1015" s="63">
        <v>8.8000000000000007</v>
      </c>
      <c r="N101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1015" s="67">
        <v>9.1</v>
      </c>
      <c r="P101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1015" s="69">
        <v>6.9000000000000006E-2</v>
      </c>
      <c r="R1015" s="70">
        <f>(Таблица1[[#This Row],[fr]]-SUMIF('Сводный отчет'!$B$7:$B$17,Таблица1[[#This Row],[Профиль / размер]],'Сводный отчет'!$X$7:$X$17))^2</f>
        <v>1.7853329575570113E-4</v>
      </c>
    </row>
    <row r="1016" spans="1:18" ht="11.25" customHeight="1" x14ac:dyDescent="0.25">
      <c r="A1016" s="62" t="s">
        <v>744</v>
      </c>
      <c r="B1016" s="62" t="str">
        <f>LEFT(Таблица1[[#This Row],[Номер плавки]],7)</f>
        <v>2062785</v>
      </c>
      <c r="C1016" s="62" t="s">
        <v>8</v>
      </c>
      <c r="D1016" s="62" t="s">
        <v>9</v>
      </c>
      <c r="E1016" s="63">
        <v>530</v>
      </c>
      <c r="F1016" s="64">
        <f>(Таблица1[[#This Row],[Предел текучести, Н/мм²]]-SUMIF('Сводный отчет'!$B$7:$B$17,Таблица1[[#This Row],[Профиль / размер]],'Сводный отчет'!$F$7:$F$17))^2</f>
        <v>736.14951940192486</v>
      </c>
      <c r="G1016" s="63">
        <v>620</v>
      </c>
      <c r="H1016" s="64">
        <f>(Таблица1[[#This Row],[Временное сопротивление, Н/мм²]]-SUMIF('Сводный отчет'!$B$7:$B$17,Таблица1[[#This Row],[Профиль / размер]],'Сводный отчет'!$I$7:$I$17))^2</f>
        <v>958.46708002056914</v>
      </c>
      <c r="I1016" s="65">
        <f>Таблица1[[#This Row],[Временное сопротивление, Н/мм²]]/Таблица1[[#This Row],[Предел текучести, Н/мм²]]</f>
        <v>1.1698113207547169</v>
      </c>
      <c r="J1016" s="66">
        <f>(Таблица1[[#This Row],[σв/σт]]-SUMIF('Сводный отчет'!$B$7:$B$17,Таблица1[[#This Row],[Профиль / размер]],'Сводный отчет'!$L$7:$L$17))^2</f>
        <v>1.4881411615215391E-6</v>
      </c>
      <c r="K1016" s="63">
        <v>20.6</v>
      </c>
      <c r="L1016" s="64">
        <f>(Таблица1[[#This Row],[Относительное удлинение, %]]-SUMIF('Сводный отчет'!$B$7:$B$17,Таблица1[[#This Row],[Профиль / размер]],'Сводный отчет'!$O$7:$O$17))^2</f>
        <v>6.1815302774590144</v>
      </c>
      <c r="M1016" s="63">
        <v>8.9</v>
      </c>
      <c r="N101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0.41153435386261</v>
      </c>
      <c r="O1016" s="67">
        <v>9.1999999999999993</v>
      </c>
      <c r="P101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0.30643303710735997</v>
      </c>
      <c r="Q1016" s="69">
        <v>9.1999999999999998E-2</v>
      </c>
      <c r="R1016" s="70">
        <f>(Таблица1[[#This Row],[fr]]-SUMIF('Сводный отчет'!$B$7:$B$17,Таблица1[[#This Row],[Профиль / размер]],'Сводный отчет'!$X$7:$X$17))^2</f>
        <v>9.2898075629922983E-5</v>
      </c>
    </row>
    <row r="1017" spans="1:18" ht="11.25" customHeight="1" x14ac:dyDescent="0.25">
      <c r="A1017" s="62" t="s">
        <v>745</v>
      </c>
      <c r="B1017" s="62" t="str">
        <f>LEFT(Таблица1[[#This Row],[Номер плавки]],7)</f>
        <v>2062785</v>
      </c>
      <c r="C1017" s="62" t="s">
        <v>8</v>
      </c>
      <c r="D1017" s="62" t="s">
        <v>9</v>
      </c>
      <c r="E1017" s="63">
        <v>559</v>
      </c>
      <c r="F1017" s="64">
        <f>(Таблица1[[#This Row],[Предел текучести, Н/мм²]]-SUMIF('Сводный отчет'!$B$7:$B$17,Таблица1[[#This Row],[Профиль / размер]],'Сводный отчет'!$F$7:$F$17))^2</f>
        <v>3.489142043431658</v>
      </c>
      <c r="G1017" s="63">
        <v>647</v>
      </c>
      <c r="H1017" s="64">
        <f>(Таблица1[[#This Row],[Временное сопротивление, Н/мм²]]-SUMIF('Сводный отчет'!$B$7:$B$17,Таблица1[[#This Row],[Профиль / размер]],'Сводный отчет'!$I$7:$I$17))^2</f>
        <v>15.674627190380168</v>
      </c>
      <c r="I1017" s="65">
        <f>Таблица1[[#This Row],[Временное сопротивление, Н/мм²]]/Таблица1[[#This Row],[Предел текучести, Н/мм²]]</f>
        <v>1.1574239713774597</v>
      </c>
      <c r="J1017" s="66">
        <f>(Таблица1[[#This Row],[σв/σт]]-SUMIF('Сводный отчет'!$B$7:$B$17,Таблица1[[#This Row],[Профиль / размер]],'Сводный отчет'!$L$7:$L$17))^2</f>
        <v>1.2471206152285245E-4</v>
      </c>
      <c r="K1017" s="63">
        <v>22.6</v>
      </c>
      <c r="L1017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1017" s="63">
        <v>10.7</v>
      </c>
      <c r="N101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5.9609683161268272</v>
      </c>
      <c r="O1017" s="67">
        <v>11</v>
      </c>
      <c r="P101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5.5392632257866161</v>
      </c>
      <c r="Q1017" s="69">
        <v>7.5999999999999998E-2</v>
      </c>
      <c r="R1017" s="70">
        <f>(Таблица1[[#This Row],[fr]]-SUMIF('Сводный отчет'!$B$7:$B$17,Таблица1[[#This Row],[Профиль / размер]],'Сводный отчет'!$X$7:$X$17))^2</f>
        <v>4.0470402673942703E-5</v>
      </c>
    </row>
    <row r="1018" spans="1:18" ht="11.25" customHeight="1" x14ac:dyDescent="0.25">
      <c r="A1018" s="62" t="s">
        <v>746</v>
      </c>
      <c r="B1018" s="62" t="str">
        <f>LEFT(Таблица1[[#This Row],[Номер плавки]],7)</f>
        <v>2002786</v>
      </c>
      <c r="C1018" s="62" t="s">
        <v>8</v>
      </c>
      <c r="D1018" s="62" t="s">
        <v>9</v>
      </c>
      <c r="E1018" s="63">
        <v>542</v>
      </c>
      <c r="F1018" s="64">
        <f>(Таблица1[[#This Row],[Предел текучести, Н/мм²]]-SUMIF('Сводный отчет'!$B$7:$B$17,Таблица1[[#This Row],[Профиль / размер]],'Сводный отчет'!$F$7:$F$17))^2</f>
        <v>228.97970808116904</v>
      </c>
      <c r="G1018" s="63">
        <v>637</v>
      </c>
      <c r="H1018" s="64">
        <f>(Таблица1[[#This Row],[Временное сопротивление, Н/мм²]]-SUMIF('Сводный отчет'!$B$7:$B$17,Таблица1[[#This Row],[Профиль / размер]],'Сводный отчет'!$I$7:$I$17))^2</f>
        <v>194.85701712748718</v>
      </c>
      <c r="I1018" s="65">
        <f>Таблица1[[#This Row],[Временное сопротивление, Н/мм²]]/Таблица1[[#This Row],[Предел текучести, Н/мм²]]</f>
        <v>1.1752767527675276</v>
      </c>
      <c r="J1018" s="66">
        <f>(Таблица1[[#This Row],[σв/σт]]-SUMIF('Сводный отчет'!$B$7:$B$17,Таблица1[[#This Row],[Профиль / размер]],'Сводный отчет'!$L$7:$L$17))^2</f>
        <v>4.4693582748275227E-5</v>
      </c>
      <c r="K1018" s="63">
        <v>23.2</v>
      </c>
      <c r="L1018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1018" s="63">
        <v>8.6</v>
      </c>
      <c r="N101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0.11662869348523913</v>
      </c>
      <c r="O1018" s="67">
        <v>8.9</v>
      </c>
      <c r="P101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6.4294672327485092E-2</v>
      </c>
      <c r="Q1018" s="69">
        <v>7.3999999999999996E-2</v>
      </c>
      <c r="R1018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1019" spans="1:18" ht="11.25" customHeight="1" x14ac:dyDescent="0.25">
      <c r="A1019" s="62" t="s">
        <v>747</v>
      </c>
      <c r="B1019" s="62" t="str">
        <f>LEFT(Таблица1[[#This Row],[Номер плавки]],7)</f>
        <v>2002786</v>
      </c>
      <c r="C1019" s="62" t="s">
        <v>8</v>
      </c>
      <c r="D1019" s="62" t="s">
        <v>9</v>
      </c>
      <c r="E1019" s="63">
        <v>534</v>
      </c>
      <c r="F1019" s="64">
        <f>(Таблица1[[#This Row],[Предел текучести, Н/мм²]]-SUMIF('Сводный отчет'!$B$7:$B$17,Таблица1[[#This Row],[Профиль / размер]],'Сводный отчет'!$F$7:$F$17))^2</f>
        <v>535.0929156283396</v>
      </c>
      <c r="G1019" s="63">
        <v>628</v>
      </c>
      <c r="H1019" s="64">
        <f>(Таблица1[[#This Row],[Временное сопротивление, Н/мм²]]-SUMIF('Сводный отчет'!$B$7:$B$17,Таблица1[[#This Row],[Профиль / размер]],'Сводный отчет'!$I$7:$I$17))^2</f>
        <v>527.12116807088353</v>
      </c>
      <c r="I1019" s="65">
        <f>Таблица1[[#This Row],[Временное сопротивление, Н/мм²]]/Таблица1[[#This Row],[Предел текучести, Н/мм²]]</f>
        <v>1.1760299625468165</v>
      </c>
      <c r="J1019" s="66">
        <f>(Таблица1[[#This Row],[σв/σт]]-SUMIF('Сводный отчет'!$B$7:$B$17,Таблица1[[#This Row],[Профиль / размер]],'Сводный отчет'!$L$7:$L$17))^2</f>
        <v>5.533181345157179E-5</v>
      </c>
      <c r="K1019" s="63">
        <v>22.6</v>
      </c>
      <c r="L1019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1019" s="63">
        <v>9.1</v>
      </c>
      <c r="N101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0.70813812744752236</v>
      </c>
      <c r="O1019" s="67">
        <v>9.4</v>
      </c>
      <c r="P101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0.56785861362727852</v>
      </c>
      <c r="Q1019" s="69">
        <v>8.8999999999999996E-2</v>
      </c>
      <c r="R1019" s="70">
        <f>(Таблица1[[#This Row],[fr]]-SUMIF('Сводный отчет'!$B$7:$B$17,Таблица1[[#This Row],[Профиль / размер]],'Сводный отчет'!$X$7:$X$17))^2</f>
        <v>4.4067886950676638E-5</v>
      </c>
    </row>
    <row r="1020" spans="1:18" ht="11.25" customHeight="1" x14ac:dyDescent="0.25">
      <c r="A1020" s="62" t="s">
        <v>748</v>
      </c>
      <c r="B1020" s="62" t="str">
        <f>LEFT(Таблица1[[#This Row],[Номер плавки]],7)</f>
        <v>2002786</v>
      </c>
      <c r="C1020" s="62" t="s">
        <v>8</v>
      </c>
      <c r="D1020" s="62" t="s">
        <v>9</v>
      </c>
      <c r="E1020" s="63">
        <v>558</v>
      </c>
      <c r="F1020" s="64">
        <f>(Таблица1[[#This Row],[Предел текучести, Н/мм²]]-SUMIF('Сводный отчет'!$B$7:$B$17,Таблица1[[#This Row],[Профиль / размер]],'Сводный отчет'!$F$7:$F$17))^2</f>
        <v>0.75329298682797452</v>
      </c>
      <c r="G1020" s="63">
        <v>656</v>
      </c>
      <c r="H1020" s="64">
        <f>(Таблица1[[#This Row],[Временное сопротивление, Н/мм²]]-SUMIF('Сводный отчет'!$B$7:$B$17,Таблица1[[#This Row],[Профиль / размер]],'Сводный отчет'!$I$7:$I$17))^2</f>
        <v>25.410476246983851</v>
      </c>
      <c r="I1020" s="65">
        <f>Таблица1[[#This Row],[Временное сопротивление, Н/мм²]]/Таблица1[[#This Row],[Предел текучести, Н/мм²]]</f>
        <v>1.1756272401433692</v>
      </c>
      <c r="J1020" s="66">
        <f>(Таблица1[[#This Row],[σв/σт]]-SUMIF('Сводный отчет'!$B$7:$B$17,Таблица1[[#This Row],[Профиль / размер]],'Сводный отчет'!$L$7:$L$17))^2</f>
        <v>4.9502668830396856E-5</v>
      </c>
      <c r="K1020" s="63">
        <v>23</v>
      </c>
      <c r="L1020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1020" s="63">
        <v>6.5</v>
      </c>
      <c r="N102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3.0922890708436479</v>
      </c>
      <c r="O1020" s="67">
        <v>7.8</v>
      </c>
      <c r="P102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0.71645400146794047</v>
      </c>
      <c r="Q1020" s="69">
        <v>7.0999999999999994E-2</v>
      </c>
      <c r="R1020" s="70">
        <f>(Таблица1[[#This Row],[fr]]-SUMIF('Сводный отчет'!$B$7:$B$17,Таблица1[[#This Row],[Профиль / размер]],'Сводный отчет'!$X$7:$X$17))^2</f>
        <v>1.2908675487519896E-4</v>
      </c>
    </row>
    <row r="1021" spans="1:18" ht="11.25" customHeight="1" x14ac:dyDescent="0.25">
      <c r="A1021" s="62" t="s">
        <v>749</v>
      </c>
      <c r="B1021" s="62" t="str">
        <f>LEFT(Таблица1[[#This Row],[Номер плавки]],7)</f>
        <v>2062787</v>
      </c>
      <c r="C1021" s="62" t="s">
        <v>8</v>
      </c>
      <c r="D1021" s="62" t="s">
        <v>9</v>
      </c>
      <c r="E1021" s="63">
        <v>534</v>
      </c>
      <c r="F1021" s="64">
        <f>(Таблица1[[#This Row],[Предел текучести, Н/мм²]]-SUMIF('Сводный отчет'!$B$7:$B$17,Таблица1[[#This Row],[Профиль / размер]],'Сводный отчет'!$F$7:$F$17))^2</f>
        <v>535.0929156283396</v>
      </c>
      <c r="G1021" s="63">
        <v>630</v>
      </c>
      <c r="H1021" s="64">
        <f>(Таблица1[[#This Row],[Временное сопротивление, Н/мм²]]-SUMIF('Сводный отчет'!$B$7:$B$17,Таблица1[[#This Row],[Профиль / размер]],'Сводный отчет'!$I$7:$I$17))^2</f>
        <v>439.28469008346212</v>
      </c>
      <c r="I1021" s="65">
        <f>Таблица1[[#This Row],[Временное сопротивление, Н/мм²]]/Таблица1[[#This Row],[Предел текучести, Н/мм²]]</f>
        <v>1.1797752808988764</v>
      </c>
      <c r="J1021" s="66">
        <f>(Таблица1[[#This Row],[σв/σт]]-SUMIF('Сводный отчет'!$B$7:$B$17,Таблица1[[#This Row],[Профиль / размер]],'Сводный отчет'!$L$7:$L$17))^2</f>
        <v>1.2507859159519344E-4</v>
      </c>
      <c r="K1021" s="63">
        <v>22.8</v>
      </c>
      <c r="L1021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1021" s="63">
        <v>8.8000000000000007</v>
      </c>
      <c r="N102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1021" s="67">
        <v>9.1</v>
      </c>
      <c r="P102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1021" s="69">
        <v>9.2999999999999999E-2</v>
      </c>
      <c r="R1021" s="70">
        <f>(Таблица1[[#This Row],[fr]]-SUMIF('Сводный отчет'!$B$7:$B$17,Таблица1[[#This Row],[Профиль / размер]],'Сводный отчет'!$X$7:$X$17))^2</f>
        <v>1.1317480518967177E-4</v>
      </c>
    </row>
    <row r="1022" spans="1:18" ht="11.25" customHeight="1" x14ac:dyDescent="0.25">
      <c r="A1022" s="62" t="s">
        <v>750</v>
      </c>
      <c r="B1022" s="62" t="str">
        <f>LEFT(Таблица1[[#This Row],[Номер плавки]],7)</f>
        <v>2062787</v>
      </c>
      <c r="C1022" s="62" t="s">
        <v>8</v>
      </c>
      <c r="D1022" s="62" t="s">
        <v>9</v>
      </c>
      <c r="E1022" s="63">
        <v>536</v>
      </c>
      <c r="F1022" s="64">
        <f>(Таблица1[[#This Row],[Предел текучести, Н/мм²]]-SUMIF('Сводный отчет'!$B$7:$B$17,Таблица1[[#This Row],[Профиль / размер]],'Сводный отчет'!$F$7:$F$17))^2</f>
        <v>446.56461374154696</v>
      </c>
      <c r="G1022" s="63">
        <v>623</v>
      </c>
      <c r="H1022" s="64">
        <f>(Таблица1[[#This Row],[Временное сопротивление, Н/мм²]]-SUMIF('Сводный отчет'!$B$7:$B$17,Таблица1[[#This Row],[Профиль / размер]],'Сводный отчет'!$I$7:$I$17))^2</f>
        <v>781.71236303943704</v>
      </c>
      <c r="I1022" s="65">
        <f>Таблица1[[#This Row],[Временное сопротивление, Н/мм²]]/Таблица1[[#This Row],[Предел текучести, Н/мм²]]</f>
        <v>1.1623134328358209</v>
      </c>
      <c r="J1022" s="66">
        <f>(Таблица1[[#This Row],[σв/σт]]-SUMIF('Сводный отчет'!$B$7:$B$17,Таблица1[[#This Row],[Профиль / размер]],'Сводный отчет'!$L$7:$L$17))^2</f>
        <v>3.9413208724958558E-5</v>
      </c>
      <c r="K1022" s="63">
        <v>20.399999999999999</v>
      </c>
      <c r="L1022" s="64">
        <f>(Таблица1[[#This Row],[Относительное удлинение, %]]-SUMIF('Сводный отчет'!$B$7:$B$17,Таблица1[[#This Row],[Профиль / размер]],'Сводный отчет'!$O$7:$O$17))^2</f>
        <v>7.2160376149852246</v>
      </c>
      <c r="M1022" s="63">
        <v>7.2</v>
      </c>
      <c r="N102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1.1204022783908447</v>
      </c>
      <c r="O1022" s="67">
        <v>7.5</v>
      </c>
      <c r="P102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1022" s="69">
        <v>8.5999999999999993E-2</v>
      </c>
      <c r="R1022" s="70">
        <f>(Таблица1[[#This Row],[fr]]-SUMIF('Сводный отчет'!$B$7:$B$17,Таблица1[[#This Row],[Профиль / размер]],'Сводный отчет'!$X$7:$X$17))^2</f>
        <v>1.3237698271430334E-5</v>
      </c>
    </row>
    <row r="1023" spans="1:18" ht="11.25" customHeight="1" x14ac:dyDescent="0.25">
      <c r="A1023" s="62" t="s">
        <v>751</v>
      </c>
      <c r="B1023" s="62" t="str">
        <f>LEFT(Таблица1[[#This Row],[Номер плавки]],7)</f>
        <v>2062787</v>
      </c>
      <c r="C1023" s="62" t="s">
        <v>8</v>
      </c>
      <c r="D1023" s="62" t="s">
        <v>9</v>
      </c>
      <c r="E1023" s="63">
        <v>528</v>
      </c>
      <c r="F1023" s="64">
        <f>(Таблица1[[#This Row],[Предел текучести, Н/мм²]]-SUMIF('Сводный отчет'!$B$7:$B$17,Таблица1[[#This Row],[Профиль / размер]],'Сводный отчет'!$F$7:$F$17))^2</f>
        <v>848.6778212887175</v>
      </c>
      <c r="G1023" s="63">
        <v>622</v>
      </c>
      <c r="H1023" s="64">
        <f>(Таблица1[[#This Row],[Временное сопротивление, Н/мм²]]-SUMIF('Сводный отчет'!$B$7:$B$17,Таблица1[[#This Row],[Профиль / размер]],'Сводный отчет'!$I$7:$I$17))^2</f>
        <v>838.63060203314774</v>
      </c>
      <c r="I1023" s="65">
        <f>Таблица1[[#This Row],[Временное сопротивление, Н/мм²]]/Таблица1[[#This Row],[Предел текучести, Н/мм²]]</f>
        <v>1.178030303030303</v>
      </c>
      <c r="J1023" s="66">
        <f>(Таблица1[[#This Row],[σв/σт]]-SUMIF('Сводный отчет'!$B$7:$B$17,Таблица1[[#This Row],[Профиль / размер]],'Сводный отчет'!$L$7:$L$17))^2</f>
        <v>8.9092383723164497E-5</v>
      </c>
      <c r="K1023" s="63">
        <v>25.2</v>
      </c>
      <c r="L1023" s="64">
        <f>(Таблица1[[#This Row],[Относительное удлинение, %]]-SUMIF('Сводный отчет'!$B$7:$B$17,Таблица1[[#This Row],[Профиль / размер]],'Сводный отчет'!$O$7:$O$17))^2</f>
        <v>4.4678615143565077</v>
      </c>
      <c r="M1023" s="63">
        <v>11</v>
      </c>
      <c r="N102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7.5158739765042011</v>
      </c>
      <c r="O1023" s="67">
        <v>11.3</v>
      </c>
      <c r="P102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7.0414015905664957</v>
      </c>
      <c r="Q1023" s="69">
        <v>8.2000000000000003E-2</v>
      </c>
      <c r="R1023" s="70">
        <f>(Таблица1[[#This Row],[fr]]-SUMIF('Сводный отчет'!$B$7:$B$17,Таблица1[[#This Row],[Профиль / размер]],'Сводный отчет'!$X$7:$X$17))^2</f>
        <v>1.3078003243529928E-7</v>
      </c>
    </row>
    <row r="1024" spans="1:18" ht="11.25" customHeight="1" x14ac:dyDescent="0.25">
      <c r="A1024" s="62" t="s">
        <v>752</v>
      </c>
      <c r="B1024" s="62" t="str">
        <f>LEFT(Таблица1[[#This Row],[Номер плавки]],7)</f>
        <v>2062788</v>
      </c>
      <c r="C1024" s="62" t="s">
        <v>8</v>
      </c>
      <c r="D1024" s="62" t="s">
        <v>9</v>
      </c>
      <c r="E1024" s="63">
        <v>529</v>
      </c>
      <c r="F1024" s="64">
        <f>(Таблица1[[#This Row],[Предел текучести, Н/мм²]]-SUMIF('Сводный отчет'!$B$7:$B$17,Таблица1[[#This Row],[Профиль / размер]],'Сводный отчет'!$F$7:$F$17))^2</f>
        <v>791.41367034532118</v>
      </c>
      <c r="G1024" s="63">
        <v>622</v>
      </c>
      <c r="H1024" s="64">
        <f>(Таблица1[[#This Row],[Временное сопротивление, Н/мм²]]-SUMIF('Сводный отчет'!$B$7:$B$17,Таблица1[[#This Row],[Профиль / размер]],'Сводный отчет'!$I$7:$I$17))^2</f>
        <v>838.63060203314774</v>
      </c>
      <c r="I1024" s="65">
        <f>Таблица1[[#This Row],[Временное сопротивление, Н/мм²]]/Таблица1[[#This Row],[Предел текучести, Н/мм²]]</f>
        <v>1.1758034026465027</v>
      </c>
      <c r="J1024" s="66">
        <f>(Таблица1[[#This Row],[σв/σт]]-SUMIF('Сводный отчет'!$B$7:$B$17,Таблица1[[#This Row],[Профиль / размер]],'Сводный отчет'!$L$7:$L$17))^2</f>
        <v>5.2012595023874007E-5</v>
      </c>
      <c r="K1024" s="63">
        <v>20.6</v>
      </c>
      <c r="L1024" s="64">
        <f>(Таблица1[[#This Row],[Относительное удлинение, %]]-SUMIF('Сводный отчет'!$B$7:$B$17,Таблица1[[#This Row],[Профиль / размер]],'Сводный отчет'!$O$7:$O$17))^2</f>
        <v>6.1815302774590144</v>
      </c>
      <c r="M1024" s="63">
        <v>6.7</v>
      </c>
      <c r="N102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2.4288928444285611</v>
      </c>
      <c r="O1024" s="67">
        <v>7</v>
      </c>
      <c r="P102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2.7107516953882711</v>
      </c>
      <c r="Q1024" s="69">
        <v>7.3999999999999996E-2</v>
      </c>
      <c r="R1024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1025" spans="1:18" ht="11.25" customHeight="1" x14ac:dyDescent="0.25">
      <c r="A1025" s="62" t="s">
        <v>753</v>
      </c>
      <c r="B1025" s="62" t="str">
        <f>LEFT(Таблица1[[#This Row],[Номер плавки]],7)</f>
        <v>2062788</v>
      </c>
      <c r="C1025" s="62" t="s">
        <v>8</v>
      </c>
      <c r="D1025" s="62" t="s">
        <v>9</v>
      </c>
      <c r="E1025" s="63">
        <v>512</v>
      </c>
      <c r="F1025" s="64">
        <f>(Таблица1[[#This Row],[Предел текучести, Н/мм²]]-SUMIF('Сводный отчет'!$B$7:$B$17,Таблица1[[#This Row],[Профиль / размер]],'Сводный отчет'!$F$7:$F$17))^2</f>
        <v>2036.9042363830586</v>
      </c>
      <c r="G1025" s="63">
        <v>601</v>
      </c>
      <c r="H1025" s="64">
        <f>(Таблица1[[#This Row],[Временное сопротивление, Н/мм²]]-SUMIF('Сводный отчет'!$B$7:$B$17,Таблица1[[#This Row],[Профиль / размер]],'Сводный отчет'!$I$7:$I$17))^2</f>
        <v>2495.9136209010726</v>
      </c>
      <c r="I1025" s="65">
        <f>Таблица1[[#This Row],[Временное сопротивление, Н/мм²]]/Таблица1[[#This Row],[Предел текучести, Н/мм²]]</f>
        <v>1.173828125</v>
      </c>
      <c r="J1025" s="66">
        <f>(Таблица1[[#This Row],[σв/σт]]-SUMIF('Сводный отчет'!$B$7:$B$17,Таблица1[[#This Row],[Профиль / размер]],'Сводный отчет'!$L$7:$L$17))^2</f>
        <v>2.7423007611899163E-5</v>
      </c>
      <c r="K1025" s="63">
        <v>23.4</v>
      </c>
      <c r="L1025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1025" s="63">
        <v>7.8</v>
      </c>
      <c r="N102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0.21021359914558571</v>
      </c>
      <c r="O1025" s="67">
        <v>8.1</v>
      </c>
      <c r="P102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0.29859236624781638</v>
      </c>
      <c r="Q1025" s="69">
        <v>8.3000000000000004E-2</v>
      </c>
      <c r="R1025" s="70">
        <f>(Таблица1[[#This Row],[fr]]-SUMIF('Сводный отчет'!$B$7:$B$17,Таблица1[[#This Row],[Профиль / размер]],'Сводный отчет'!$X$7:$X$17))^2</f>
        <v>4.0750959218407797E-7</v>
      </c>
    </row>
    <row r="1026" spans="1:18" ht="11.25" customHeight="1" x14ac:dyDescent="0.25">
      <c r="A1026" s="62" t="s">
        <v>754</v>
      </c>
      <c r="B1026" s="62" t="str">
        <f>LEFT(Таблица1[[#This Row],[Номер плавки]],7)</f>
        <v>2062788</v>
      </c>
      <c r="C1026" s="62" t="s">
        <v>8</v>
      </c>
      <c r="D1026" s="62" t="s">
        <v>9</v>
      </c>
      <c r="E1026" s="63">
        <v>545</v>
      </c>
      <c r="F1026" s="64">
        <f>(Таблица1[[#This Row],[Предел текучести, Н/мм²]]-SUMIF('Сводный отчет'!$B$7:$B$17,Таблица1[[#This Row],[Профиль / размер]],'Сводный отчет'!$F$7:$F$17))^2</f>
        <v>147.18725525098009</v>
      </c>
      <c r="G1026" s="63">
        <v>637</v>
      </c>
      <c r="H1026" s="64">
        <f>(Таблица1[[#This Row],[Временное сопротивление, Н/мм²]]-SUMIF('Сводный отчет'!$B$7:$B$17,Таблица1[[#This Row],[Профиль / размер]],'Сводный отчет'!$I$7:$I$17))^2</f>
        <v>194.85701712748718</v>
      </c>
      <c r="I1026" s="65">
        <f>Таблица1[[#This Row],[Временное сопротивление, Н/мм²]]/Таблица1[[#This Row],[Предел текучести, Н/мм²]]</f>
        <v>1.1688073394495413</v>
      </c>
      <c r="J1026" s="66">
        <f>(Таблица1[[#This Row],[σв/σт]]-SUMIF('Сводный отчет'!$B$7:$B$17,Таблица1[[#This Row],[Профиль / размер]],'Сводный отчет'!$L$7:$L$17))^2</f>
        <v>4.6618254668328202E-8</v>
      </c>
      <c r="K1026" s="63">
        <v>21.2</v>
      </c>
      <c r="L1026" s="64">
        <f>(Таблица1[[#This Row],[Относительное удлинение, %]]-SUMIF('Сводный отчет'!$B$7:$B$17,Таблица1[[#This Row],[Профиль / размер]],'Сводный отчет'!$O$7:$O$17))^2</f>
        <v>3.5580082648804354</v>
      </c>
      <c r="M1026" s="63">
        <v>6.6</v>
      </c>
      <c r="N102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2.7505909576361058</v>
      </c>
      <c r="O1026" s="67">
        <v>7.9</v>
      </c>
      <c r="P102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1026" s="69">
        <v>7.3999999999999996E-2</v>
      </c>
      <c r="R1026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1027" spans="1:18" ht="11.25" customHeight="1" x14ac:dyDescent="0.25">
      <c r="A1027" s="62" t="s">
        <v>755</v>
      </c>
      <c r="B1027" s="62" t="str">
        <f>LEFT(Таблица1[[#This Row],[Номер плавки]],7)</f>
        <v>2062789</v>
      </c>
      <c r="C1027" s="62" t="s">
        <v>8</v>
      </c>
      <c r="D1027" s="62" t="s">
        <v>9</v>
      </c>
      <c r="E1027" s="63">
        <v>549</v>
      </c>
      <c r="F1027" s="64">
        <f>(Таблица1[[#This Row],[Предел текучести, Н/мм²]]-SUMIF('Сводный отчет'!$B$7:$B$17,Таблица1[[#This Row],[Профиль / размер]],'Сводный отчет'!$F$7:$F$17))^2</f>
        <v>66.130651477394821</v>
      </c>
      <c r="G1027" s="63">
        <v>638</v>
      </c>
      <c r="H1027" s="64">
        <f>(Таблица1[[#This Row],[Временное сопротивление, Н/мм²]]-SUMIF('Сводный отчет'!$B$7:$B$17,Таблица1[[#This Row],[Профиль / размер]],'Сводный отчет'!$I$7:$I$17))^2</f>
        <v>167.93877813377648</v>
      </c>
      <c r="I1027" s="65">
        <f>Таблица1[[#This Row],[Временное сопротивление, Н/мм²]]/Таблица1[[#This Row],[Предел текучести, Н/мм²]]</f>
        <v>1.1621129326047359</v>
      </c>
      <c r="J1027" s="66">
        <f>(Таблица1[[#This Row],[σв/σт]]-SUMIF('Сводный отчет'!$B$7:$B$17,Таблица1[[#This Row],[Профиль / размер]],'Сводный отчет'!$L$7:$L$17))^2</f>
        <v>4.197088756506957E-5</v>
      </c>
      <c r="K1027" s="63">
        <v>20.399999999999999</v>
      </c>
      <c r="L1027" s="64">
        <f>(Таблица1[[#This Row],[Относительное удлинение, %]]-SUMIF('Сводный отчет'!$B$7:$B$17,Таблица1[[#This Row],[Профиль / размер]],'Сводный отчет'!$O$7:$O$17))^2</f>
        <v>7.2160376149852246</v>
      </c>
      <c r="M1027" s="63">
        <v>9.4</v>
      </c>
      <c r="N102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1.3030437878248939</v>
      </c>
      <c r="O1027" s="67">
        <v>9.6999999999999993</v>
      </c>
      <c r="P102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1.1099969784071524</v>
      </c>
      <c r="Q1027" s="69">
        <v>8.5000000000000006E-2</v>
      </c>
      <c r="R1027" s="70">
        <f>(Таблица1[[#This Row],[fr]]-SUMIF('Сводный отчет'!$B$7:$B$17,Таблица1[[#This Row],[Профиль / размер]],'Сводный отчет'!$X$7:$X$17))^2</f>
        <v>6.960968711681646E-6</v>
      </c>
    </row>
    <row r="1028" spans="1:18" ht="11.25" customHeight="1" x14ac:dyDescent="0.25">
      <c r="A1028" s="62" t="s">
        <v>756</v>
      </c>
      <c r="B1028" s="62" t="str">
        <f>LEFT(Таблица1[[#This Row],[Номер плавки]],7)</f>
        <v>2062789</v>
      </c>
      <c r="C1028" s="62" t="s">
        <v>8</v>
      </c>
      <c r="D1028" s="62" t="s">
        <v>9</v>
      </c>
      <c r="E1028" s="63">
        <v>520</v>
      </c>
      <c r="F1028" s="64">
        <f>(Таблица1[[#This Row],[Предел текучести, Н/мм²]]-SUMIF('Сводный отчет'!$B$7:$B$17,Таблица1[[#This Row],[Профиль / размер]],'Сводный отчет'!$F$7:$F$17))^2</f>
        <v>1378.791028835888</v>
      </c>
      <c r="G1028" s="63">
        <v>610</v>
      </c>
      <c r="H1028" s="64">
        <f>(Таблица1[[#This Row],[Временное сопротивление, Н/мм²]]-SUMIF('Сводный отчет'!$B$7:$B$17,Таблица1[[#This Row],[Профиль / размер]],'Сводный отчет'!$I$7:$I$17))^2</f>
        <v>1677.649469957676</v>
      </c>
      <c r="I1028" s="65">
        <f>Таблица1[[#This Row],[Временное сопротивление, Н/мм²]]/Таблица1[[#This Row],[Предел текучести, Н/мм²]]</f>
        <v>1.1730769230769231</v>
      </c>
      <c r="J1028" s="66">
        <f>(Таблица1[[#This Row],[σв/σт]]-SUMIF('Сводный отчет'!$B$7:$B$17,Таблица1[[#This Row],[Профиль / размер]],'Сводный отчет'!$L$7:$L$17))^2</f>
        <v>2.0119676485414386E-5</v>
      </c>
      <c r="K1028" s="63">
        <v>22.1</v>
      </c>
      <c r="L1028" s="64">
        <f>(Таблица1[[#This Row],[Относительное удлинение, %]]-SUMIF('Сводный отчет'!$B$7:$B$17,Таблица1[[#This Row],[Профиль / размер]],'Сводный отчет'!$O$7:$O$17))^2</f>
        <v>0.9727252460125474</v>
      </c>
      <c r="M1028" s="63">
        <v>6.8</v>
      </c>
      <c r="N102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2.1271947312210187</v>
      </c>
      <c r="O1028" s="67">
        <v>7.1</v>
      </c>
      <c r="P102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2.3914644836482308</v>
      </c>
      <c r="Q1028" s="69">
        <v>9.6000000000000002E-2</v>
      </c>
      <c r="R1028" s="70">
        <f>(Таблица1[[#This Row],[fr]]-SUMIF('Сводный отчет'!$B$7:$B$17,Таблица1[[#This Row],[Профиль / размер]],'Сводный отчет'!$X$7:$X$17))^2</f>
        <v>1.8600499386891816E-4</v>
      </c>
    </row>
    <row r="1029" spans="1:18" ht="11.25" customHeight="1" x14ac:dyDescent="0.25">
      <c r="A1029" s="62" t="s">
        <v>757</v>
      </c>
      <c r="B1029" s="62" t="str">
        <f>LEFT(Таблица1[[#This Row],[Номер плавки]],7)</f>
        <v>2062789</v>
      </c>
      <c r="C1029" s="62" t="s">
        <v>8</v>
      </c>
      <c r="D1029" s="62" t="s">
        <v>9</v>
      </c>
      <c r="E1029" s="63">
        <v>546</v>
      </c>
      <c r="F1029" s="64">
        <f>(Таблица1[[#This Row],[Предел текучести, Н/мм²]]-SUMIF('Сводный отчет'!$B$7:$B$17,Таблица1[[#This Row],[Профиль / размер]],'Сводный отчет'!$F$7:$F$17))^2</f>
        <v>123.92310430758377</v>
      </c>
      <c r="G1029" s="63">
        <v>642</v>
      </c>
      <c r="H1029" s="64">
        <f>(Таблица1[[#This Row],[Временное сопротивление, Н/мм²]]-SUMIF('Сводный отчет'!$B$7:$B$17,Таблица1[[#This Row],[Профиль / размер]],'Сводный отчет'!$I$7:$I$17))^2</f>
        <v>80.265822158933673</v>
      </c>
      <c r="I1029" s="65">
        <f>Таблица1[[#This Row],[Временное сопротивление, Н/мм²]]/Таблица1[[#This Row],[Предел текучести, Н/мм²]]</f>
        <v>1.1758241758241759</v>
      </c>
      <c r="J1029" s="66">
        <f>(Таблица1[[#This Row],[σв/σт]]-SUMIF('Сводный отчет'!$B$7:$B$17,Таблица1[[#This Row],[Профиль / размер]],'Сводный отчет'!$L$7:$L$17))^2</f>
        <v>5.2312657858362251E-5</v>
      </c>
      <c r="K1029" s="63">
        <v>20.399999999999999</v>
      </c>
      <c r="L1029" s="64">
        <f>(Таблица1[[#This Row],[Относительное удлинение, %]]-SUMIF('Сводный отчет'!$B$7:$B$17,Таблица1[[#This Row],[Профиль / размер]],'Сводный отчет'!$O$7:$O$17))^2</f>
        <v>7.2160376149852246</v>
      </c>
      <c r="M1029" s="63">
        <v>7.6</v>
      </c>
      <c r="N102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1029" s="67">
        <v>7.9</v>
      </c>
      <c r="P102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1029" s="69">
        <v>8.1000000000000003E-2</v>
      </c>
      <c r="R1029" s="70">
        <f>(Таблица1[[#This Row],[fr]]-SUMIF('Сводный отчет'!$B$7:$B$17,Таблица1[[#This Row],[Профиль / размер]],'Сводный отчет'!$X$7:$X$17))^2</f>
        <v>1.8540504726865241E-6</v>
      </c>
    </row>
    <row r="1030" spans="1:18" ht="11.25" customHeight="1" x14ac:dyDescent="0.25">
      <c r="A1030" s="62" t="s">
        <v>758</v>
      </c>
      <c r="B1030" s="62" t="str">
        <f>LEFT(Таблица1[[#This Row],[Номер плавки]],7)</f>
        <v>2062792</v>
      </c>
      <c r="C1030" s="62" t="s">
        <v>8</v>
      </c>
      <c r="D1030" s="62" t="s">
        <v>9</v>
      </c>
      <c r="E1030" s="63">
        <v>527</v>
      </c>
      <c r="F1030" s="64">
        <f>(Таблица1[[#This Row],[Предел текучести, Н/мм²]]-SUMIF('Сводный отчет'!$B$7:$B$17,Таблица1[[#This Row],[Профиль / размер]],'Сводный отчет'!$F$7:$F$17))^2</f>
        <v>907.94197223211381</v>
      </c>
      <c r="G1030" s="63">
        <v>620</v>
      </c>
      <c r="H1030" s="64">
        <f>(Таблица1[[#This Row],[Временное сопротивление, Н/мм²]]-SUMIF('Сводный отчет'!$B$7:$B$17,Таблица1[[#This Row],[Профиль / размер]],'Сводный отчет'!$I$7:$I$17))^2</f>
        <v>958.46708002056914</v>
      </c>
      <c r="I1030" s="65">
        <f>Таблица1[[#This Row],[Временное сопротивление, Н/мм²]]/Таблица1[[#This Row],[Предел текучести, Н/мм²]]</f>
        <v>1.1764705882352942</v>
      </c>
      <c r="J1030" s="66">
        <f>(Таблица1[[#This Row],[σв/σт]]-SUMIF('Сводный отчет'!$B$7:$B$17,Таблица1[[#This Row],[Профиль / размер]],'Сводный отчет'!$L$7:$L$17))^2</f>
        <v>6.2081184282488972E-5</v>
      </c>
      <c r="K1030" s="63">
        <v>23.6</v>
      </c>
      <c r="L1030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1030" s="63">
        <v>7.3</v>
      </c>
      <c r="N103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0.91870416518330222</v>
      </c>
      <c r="O1030" s="67">
        <v>7.6</v>
      </c>
      <c r="P103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1.0950284249480238</v>
      </c>
      <c r="Q1030" s="69">
        <v>7.8E-2</v>
      </c>
      <c r="R1030" s="70">
        <f>(Таблица1[[#This Row],[fr]]-SUMIF('Сводный отчет'!$B$7:$B$17,Таблица1[[#This Row],[Профиль / размер]],'Сводный отчет'!$X$7:$X$17))^2</f>
        <v>1.902386179344022E-5</v>
      </c>
    </row>
    <row r="1031" spans="1:18" ht="11.25" customHeight="1" x14ac:dyDescent="0.25">
      <c r="A1031" s="62" t="s">
        <v>759</v>
      </c>
      <c r="B1031" s="62" t="str">
        <f>LEFT(Таблица1[[#This Row],[Номер плавки]],7)</f>
        <v>2062792</v>
      </c>
      <c r="C1031" s="62" t="s">
        <v>8</v>
      </c>
      <c r="D1031" s="62" t="s">
        <v>9</v>
      </c>
      <c r="E1031" s="63">
        <v>542</v>
      </c>
      <c r="F1031" s="64">
        <f>(Таблица1[[#This Row],[Предел текучести, Н/мм²]]-SUMIF('Сводный отчет'!$B$7:$B$17,Таблица1[[#This Row],[Профиль / размер]],'Сводный отчет'!$F$7:$F$17))^2</f>
        <v>228.97970808116904</v>
      </c>
      <c r="G1031" s="63">
        <v>627</v>
      </c>
      <c r="H1031" s="64">
        <f>(Таблица1[[#This Row],[Временное сопротивление, Н/мм²]]-SUMIF('Сводный отчет'!$B$7:$B$17,Таблица1[[#This Row],[Профиль / размер]],'Сводный отчет'!$I$7:$I$17))^2</f>
        <v>574.03940706459423</v>
      </c>
      <c r="I1031" s="65">
        <f>Таблица1[[#This Row],[Временное сопротивление, Н/мм²]]/Таблица1[[#This Row],[Предел текучести, Н/мм²]]</f>
        <v>1.1568265682656826</v>
      </c>
      <c r="J1031" s="66">
        <f>(Таблица1[[#This Row],[σв/σт]]-SUMIF('Сводный отчет'!$B$7:$B$17,Таблица1[[#This Row],[Профиль / размер]],'Сводный отчет'!$L$7:$L$17))^2</f>
        <v>1.3841189728952332E-4</v>
      </c>
      <c r="K1031" s="63">
        <v>22.6</v>
      </c>
      <c r="L1031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1031" s="63">
        <v>6.3</v>
      </c>
      <c r="N103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3.8356852972587352</v>
      </c>
      <c r="O1031" s="67">
        <v>7.2</v>
      </c>
      <c r="P103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2.0921772719081879</v>
      </c>
      <c r="Q1031" s="69">
        <v>9.9000000000000005E-2</v>
      </c>
      <c r="R1031" s="70">
        <f>(Таблица1[[#This Row],[fr]]-SUMIF('Сводный отчет'!$B$7:$B$17,Таблица1[[#This Row],[Профиль / размер]],'Сводный отчет'!$X$7:$X$17))^2</f>
        <v>2.7683518254816453E-4</v>
      </c>
    </row>
    <row r="1032" spans="1:18" ht="11.25" customHeight="1" x14ac:dyDescent="0.25">
      <c r="A1032" s="62" t="s">
        <v>760</v>
      </c>
      <c r="B1032" s="62" t="str">
        <f>LEFT(Таблица1[[#This Row],[Номер плавки]],7)</f>
        <v>2062792</v>
      </c>
      <c r="C1032" s="62" t="s">
        <v>8</v>
      </c>
      <c r="D1032" s="62" t="s">
        <v>9</v>
      </c>
      <c r="E1032" s="63">
        <v>538</v>
      </c>
      <c r="F1032" s="64">
        <f>(Таблица1[[#This Row],[Предел текучести, Н/мм²]]-SUMIF('Сводный отчет'!$B$7:$B$17,Таблица1[[#This Row],[Профиль / размер]],'Сводный отчет'!$F$7:$F$17))^2</f>
        <v>366.03631185475433</v>
      </c>
      <c r="G1032" s="63">
        <v>625</v>
      </c>
      <c r="H1032" s="64">
        <f>(Таблица1[[#This Row],[Временное сопротивление, Н/мм²]]-SUMIF('Сводный отчет'!$B$7:$B$17,Таблица1[[#This Row],[Профиль / размер]],'Сводный отчет'!$I$7:$I$17))^2</f>
        <v>673.87588505201563</v>
      </c>
      <c r="I1032" s="65">
        <f>Таблица1[[#This Row],[Временное сопротивление, Н/мм²]]/Таблица1[[#This Row],[Предел текучести, Н/мм²]]</f>
        <v>1.1617100371747211</v>
      </c>
      <c r="J1032" s="66">
        <f>(Таблица1[[#This Row],[σв/σт]]-SUMIF('Сводный отчет'!$B$7:$B$17,Таблица1[[#This Row],[Профиль / размер]],'Сводный отчет'!$L$7:$L$17))^2</f>
        <v>4.7353523734669117E-5</v>
      </c>
      <c r="K1032" s="63">
        <v>20</v>
      </c>
      <c r="L1032" s="64">
        <f>(Таблица1[[#This Row],[Относительное удлинение, %]]-SUMIF('Сводный отчет'!$B$7:$B$17,Таблица1[[#This Row],[Профиль / размер]],'Сводный отчет'!$O$7:$O$17))^2</f>
        <v>9.5250522900376087</v>
      </c>
      <c r="M1032" s="63">
        <v>8.9</v>
      </c>
      <c r="N103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0.41153435386261</v>
      </c>
      <c r="O1032" s="67">
        <v>9.1999999999999993</v>
      </c>
      <c r="P103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0.30643303710735997</v>
      </c>
      <c r="Q1032" s="69">
        <v>9.6000000000000002E-2</v>
      </c>
      <c r="R1032" s="70">
        <f>(Таблица1[[#This Row],[fr]]-SUMIF('Сводный отчет'!$B$7:$B$17,Таблица1[[#This Row],[Профиль / размер]],'Сводный отчет'!$X$7:$X$17))^2</f>
        <v>1.8600499386891816E-4</v>
      </c>
    </row>
    <row r="1033" spans="1:18" ht="11.25" customHeight="1" x14ac:dyDescent="0.25">
      <c r="A1033" s="62" t="s">
        <v>761</v>
      </c>
      <c r="B1033" s="62" t="str">
        <f>LEFT(Таблица1[[#This Row],[Номер плавки]],7)</f>
        <v>2062793</v>
      </c>
      <c r="C1033" s="62" t="s">
        <v>8</v>
      </c>
      <c r="D1033" s="62" t="s">
        <v>9</v>
      </c>
      <c r="E1033" s="63">
        <v>527</v>
      </c>
      <c r="F1033" s="64">
        <f>(Таблица1[[#This Row],[Предел текучести, Н/мм²]]-SUMIF('Сводный отчет'!$B$7:$B$17,Таблица1[[#This Row],[Профиль / размер]],'Сводный отчет'!$F$7:$F$17))^2</f>
        <v>907.94197223211381</v>
      </c>
      <c r="G1033" s="63">
        <v>613</v>
      </c>
      <c r="H1033" s="64">
        <f>(Таблица1[[#This Row],[Временное сопротивление, Н/мм²]]-SUMIF('Сводный отчет'!$B$7:$B$17,Таблица1[[#This Row],[Профиль / размер]],'Сводный отчет'!$I$7:$I$17))^2</f>
        <v>1440.8947529765439</v>
      </c>
      <c r="I1033" s="65">
        <f>Таблица1[[#This Row],[Временное сопротивление, Н/мм²]]/Таблица1[[#This Row],[Предел текучести, Н/мм²]]</f>
        <v>1.1631878557874762</v>
      </c>
      <c r="J1033" s="66">
        <f>(Таблица1[[#This Row],[σв/σт]]-SUMIF('Сводный отчет'!$B$7:$B$17,Таблица1[[#This Row],[Профиль / размер]],'Сводный отчет'!$L$7:$L$17))^2</f>
        <v>2.9198580126946116E-5</v>
      </c>
      <c r="K1033" s="63">
        <v>24.8</v>
      </c>
      <c r="L1033" s="64">
        <f>(Таблица1[[#This Row],[Относительное удлинение, %]]-SUMIF('Сводный отчет'!$B$7:$B$17,Таблица1[[#This Row],[Профиль / размер]],'Сводный отчет'!$O$7:$O$17))^2</f>
        <v>2.9368761894089048</v>
      </c>
      <c r="M1033" s="63">
        <v>7.8</v>
      </c>
      <c r="N103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0.21021359914558571</v>
      </c>
      <c r="O1033" s="67">
        <v>8.1</v>
      </c>
      <c r="P103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0.29859236624781638</v>
      </c>
      <c r="Q1033" s="69">
        <v>7.3999999999999996E-2</v>
      </c>
      <c r="R1033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1034" spans="1:18" ht="11.25" customHeight="1" x14ac:dyDescent="0.25">
      <c r="A1034" s="62" t="s">
        <v>762</v>
      </c>
      <c r="B1034" s="62" t="str">
        <f>LEFT(Таблица1[[#This Row],[Номер плавки]],7)</f>
        <v>2062793</v>
      </c>
      <c r="C1034" s="62" t="s">
        <v>8</v>
      </c>
      <c r="D1034" s="62" t="s">
        <v>9</v>
      </c>
      <c r="E1034" s="63">
        <v>533</v>
      </c>
      <c r="F1034" s="64">
        <f>(Таблица1[[#This Row],[Предел текучести, Н/мм²]]-SUMIF('Сводный отчет'!$B$7:$B$17,Таблица1[[#This Row],[Профиль / размер]],'Сводный отчет'!$F$7:$F$17))^2</f>
        <v>582.35706657173591</v>
      </c>
      <c r="G1034" s="63">
        <v>619</v>
      </c>
      <c r="H1034" s="64">
        <f>(Таблица1[[#This Row],[Временное сопротивление, Н/мм²]]-SUMIF('Сводный отчет'!$B$7:$B$17,Таблица1[[#This Row],[Профиль / размер]],'Сводный отчет'!$I$7:$I$17))^2</f>
        <v>1021.3853190142798</v>
      </c>
      <c r="I1034" s="65">
        <f>Таблица1[[#This Row],[Временное сопротивление, Н/мм²]]/Таблица1[[#This Row],[Предел текучести, Н/мм²]]</f>
        <v>1.1613508442776737</v>
      </c>
      <c r="J1034" s="66">
        <f>(Таблица1[[#This Row],[σв/σт]]-SUMIF('Сводный отчет'!$B$7:$B$17,Таблица1[[#This Row],[Профиль / размер]],'Сводный отчет'!$L$7:$L$17))^2</f>
        <v>5.2426035851609647E-5</v>
      </c>
      <c r="K1034" s="63">
        <v>21.8</v>
      </c>
      <c r="L1034" s="64">
        <f>(Таблица1[[#This Row],[Относительное удлинение, %]]-SUMIF('Сводный отчет'!$B$7:$B$17,Таблица1[[#This Row],[Профиль / размер]],'Сводный отчет'!$O$7:$O$17))^2</f>
        <v>1.6544862523018427</v>
      </c>
      <c r="M1034" s="63">
        <v>8</v>
      </c>
      <c r="N103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1034" s="67">
        <v>8.3000000000000007</v>
      </c>
      <c r="P103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1034" s="69">
        <v>8.7999999999999995E-2</v>
      </c>
      <c r="R1034" s="70">
        <f>(Таблица1[[#This Row],[fr]]-SUMIF('Сводный отчет'!$B$7:$B$17,Таблица1[[#This Row],[Профиль / размер]],'Сводный отчет'!$X$7:$X$17))^2</f>
        <v>3.1791157390927867E-5</v>
      </c>
    </row>
    <row r="1035" spans="1:18" ht="11.25" customHeight="1" x14ac:dyDescent="0.25">
      <c r="A1035" s="62" t="s">
        <v>763</v>
      </c>
      <c r="B1035" s="62" t="str">
        <f>LEFT(Таблица1[[#This Row],[Номер плавки]],7)</f>
        <v>2062793</v>
      </c>
      <c r="C1035" s="62" t="s">
        <v>8</v>
      </c>
      <c r="D1035" s="62" t="s">
        <v>9</v>
      </c>
      <c r="E1035" s="63">
        <v>538</v>
      </c>
      <c r="F1035" s="64">
        <f>(Таблица1[[#This Row],[Предел текучести, Н/мм²]]-SUMIF('Сводный отчет'!$B$7:$B$17,Таблица1[[#This Row],[Профиль / размер]],'Сводный отчет'!$F$7:$F$17))^2</f>
        <v>366.03631185475433</v>
      </c>
      <c r="G1035" s="63">
        <v>632</v>
      </c>
      <c r="H1035" s="64">
        <f>(Таблица1[[#This Row],[Временное сопротивление, Н/мм²]]-SUMIF('Сводный отчет'!$B$7:$B$17,Таблица1[[#This Row],[Профиль / размер]],'Сводный отчет'!$I$7:$I$17))^2</f>
        <v>359.44821209604072</v>
      </c>
      <c r="I1035" s="65">
        <f>Таблица1[[#This Row],[Временное сопротивление, Н/мм²]]/Таблица1[[#This Row],[Предел текучести, Н/мм²]]</f>
        <v>1.1747211895910781</v>
      </c>
      <c r="J1035" s="66">
        <f>(Таблица1[[#This Row],[σв/σт]]-SUMIF('Сводный отчет'!$B$7:$B$17,Таблица1[[#This Row],[Профиль / размер]],'Сводный отчет'!$L$7:$L$17))^2</f>
        <v>3.7573991376254019E-5</v>
      </c>
      <c r="K1035" s="63">
        <v>23</v>
      </c>
      <c r="L1035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1035" s="63">
        <v>6.5</v>
      </c>
      <c r="N103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3.0922890708436479</v>
      </c>
      <c r="O1035" s="67">
        <v>7.3</v>
      </c>
      <c r="P103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1.8128900601681475</v>
      </c>
      <c r="Q1035" s="69">
        <v>7.3999999999999996E-2</v>
      </c>
      <c r="R1035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1036" spans="1:18" ht="11.25" customHeight="1" x14ac:dyDescent="0.25">
      <c r="A1036" s="62" t="s">
        <v>764</v>
      </c>
      <c r="B1036" s="62" t="str">
        <f>LEFT(Таблица1[[#This Row],[Номер плавки]],7)</f>
        <v>2062794</v>
      </c>
      <c r="C1036" s="62" t="s">
        <v>8</v>
      </c>
      <c r="D1036" s="62" t="s">
        <v>9</v>
      </c>
      <c r="E1036" s="63">
        <v>536</v>
      </c>
      <c r="F1036" s="64">
        <f>(Таблица1[[#This Row],[Предел текучести, Н/мм²]]-SUMIF('Сводный отчет'!$B$7:$B$17,Таблица1[[#This Row],[Профиль / размер]],'Сводный отчет'!$F$7:$F$17))^2</f>
        <v>446.56461374154696</v>
      </c>
      <c r="G1036" s="63">
        <v>623</v>
      </c>
      <c r="H1036" s="64">
        <f>(Таблица1[[#This Row],[Временное сопротивление, Н/мм²]]-SUMIF('Сводный отчет'!$B$7:$B$17,Таблица1[[#This Row],[Профиль / размер]],'Сводный отчет'!$I$7:$I$17))^2</f>
        <v>781.71236303943704</v>
      </c>
      <c r="I1036" s="65">
        <f>Таблица1[[#This Row],[Временное сопротивление, Н/мм²]]/Таблица1[[#This Row],[Предел текучести, Н/мм²]]</f>
        <v>1.1623134328358209</v>
      </c>
      <c r="J1036" s="66">
        <f>(Таблица1[[#This Row],[σв/σт]]-SUMIF('Сводный отчет'!$B$7:$B$17,Таблица1[[#This Row],[Профиль / размер]],'Сводный отчет'!$L$7:$L$17))^2</f>
        <v>3.9413208724958558E-5</v>
      </c>
      <c r="K1036" s="63">
        <v>23.4</v>
      </c>
      <c r="L1036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1036" s="63">
        <v>7.8</v>
      </c>
      <c r="N103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0.21021359914558571</v>
      </c>
      <c r="O1036" s="67">
        <v>8.1</v>
      </c>
      <c r="P103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0.29859236624781638</v>
      </c>
      <c r="Q1036" s="69">
        <v>9.6000000000000002E-2</v>
      </c>
      <c r="R1036" s="70">
        <f>(Таблица1[[#This Row],[fr]]-SUMIF('Сводный отчет'!$B$7:$B$17,Таблица1[[#This Row],[Профиль / размер]],'Сводный отчет'!$X$7:$X$17))^2</f>
        <v>1.8600499386891816E-4</v>
      </c>
    </row>
    <row r="1037" spans="1:18" ht="11.25" customHeight="1" x14ac:dyDescent="0.25">
      <c r="A1037" s="62" t="s">
        <v>765</v>
      </c>
      <c r="B1037" s="62" t="str">
        <f>LEFT(Таблица1[[#This Row],[Номер плавки]],7)</f>
        <v>2062794</v>
      </c>
      <c r="C1037" s="62" t="s">
        <v>8</v>
      </c>
      <c r="D1037" s="62" t="s">
        <v>9</v>
      </c>
      <c r="E1037" s="63">
        <v>542</v>
      </c>
      <c r="F1037" s="64">
        <f>(Таблица1[[#This Row],[Предел текучести, Н/мм²]]-SUMIF('Сводный отчет'!$B$7:$B$17,Таблица1[[#This Row],[Профиль / размер]],'Сводный отчет'!$F$7:$F$17))^2</f>
        <v>228.97970808116904</v>
      </c>
      <c r="G1037" s="63">
        <v>633</v>
      </c>
      <c r="H1037" s="64">
        <f>(Таблица1[[#This Row],[Временное сопротивление, Н/мм²]]-SUMIF('Сводный отчет'!$B$7:$B$17,Таблица1[[#This Row],[Профиль / размер]],'Сводный отчет'!$I$7:$I$17))^2</f>
        <v>322.52997310233002</v>
      </c>
      <c r="I1037" s="65">
        <f>Таблица1[[#This Row],[Временное сопротивление, Н/мм²]]/Таблица1[[#This Row],[Предел текучести, Н/мм²]]</f>
        <v>1.1678966789667897</v>
      </c>
      <c r="J1037" s="66">
        <f>(Таблица1[[#This Row],[σв/σт]]-SUMIF('Сводный отчет'!$B$7:$B$17,Таблица1[[#This Row],[Профиль / размер]],'Сводный отчет'!$L$7:$L$17))^2</f>
        <v>4.8267460826528114E-7</v>
      </c>
      <c r="K1037" s="63">
        <v>22.4</v>
      </c>
      <c r="L1037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1037" s="63">
        <v>8</v>
      </c>
      <c r="N103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1037" s="67">
        <v>8.3000000000000007</v>
      </c>
      <c r="P103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1037" s="69">
        <v>8.2000000000000003E-2</v>
      </c>
      <c r="R1037" s="70">
        <f>(Таблица1[[#This Row],[fr]]-SUMIF('Сводный отчет'!$B$7:$B$17,Таблица1[[#This Row],[Профиль / размер]],'Сводный отчет'!$X$7:$X$17))^2</f>
        <v>1.3078003243529928E-7</v>
      </c>
    </row>
    <row r="1038" spans="1:18" ht="11.25" customHeight="1" x14ac:dyDescent="0.25">
      <c r="A1038" s="62" t="s">
        <v>766</v>
      </c>
      <c r="B1038" s="62" t="str">
        <f>LEFT(Таблица1[[#This Row],[Номер плавки]],7)</f>
        <v>2062794</v>
      </c>
      <c r="C1038" s="62" t="s">
        <v>8</v>
      </c>
      <c r="D1038" s="62" t="s">
        <v>9</v>
      </c>
      <c r="E1038" s="63">
        <v>556</v>
      </c>
      <c r="F1038" s="64">
        <f>(Таблица1[[#This Row],[Предел текучести, Н/мм²]]-SUMIF('Сводный отчет'!$B$7:$B$17,Таблица1[[#This Row],[Профиль / размер]],'Сводный отчет'!$F$7:$F$17))^2</f>
        <v>1.2815948736206075</v>
      </c>
      <c r="G1038" s="63">
        <v>652</v>
      </c>
      <c r="H1038" s="64">
        <f>(Таблица1[[#This Row],[Временное сопротивление, Н/мм²]]-SUMIF('Сводный отчет'!$B$7:$B$17,Таблица1[[#This Row],[Профиль / размер]],'Сводный отчет'!$I$7:$I$17))^2</f>
        <v>1.0834322218266579</v>
      </c>
      <c r="I1038" s="65">
        <f>Таблица1[[#This Row],[Временное сопротивление, Н/мм²]]/Таблица1[[#This Row],[Предел текучести, Н/мм²]]</f>
        <v>1.1726618705035972</v>
      </c>
      <c r="J1038" s="66">
        <f>(Таблица1[[#This Row],[σв/σт]]-SUMIF('Сводный отчет'!$B$7:$B$17,Таблица1[[#This Row],[Профиль / размер]],'Сводный отчет'!$L$7:$L$17))^2</f>
        <v>1.6568511613039736E-5</v>
      </c>
      <c r="K1038" s="63">
        <v>21.2</v>
      </c>
      <c r="L1038" s="64">
        <f>(Таблица1[[#This Row],[Относительное удлинение, %]]-SUMIF('Сводный отчет'!$B$7:$B$17,Таблица1[[#This Row],[Профиль / размер]],'Сводный отчет'!$O$7:$O$17))^2</f>
        <v>3.5580082648804354</v>
      </c>
      <c r="M1038" s="63">
        <v>8.1</v>
      </c>
      <c r="N103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2.5119259522955843E-2</v>
      </c>
      <c r="O1038" s="67">
        <v>8.4</v>
      </c>
      <c r="P103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6.0730731027691658E-2</v>
      </c>
      <c r="Q1038" s="69">
        <v>8.6999999999999994E-2</v>
      </c>
      <c r="R1038" s="70">
        <f>(Таблица1[[#This Row],[fr]]-SUMIF('Сводный отчет'!$B$7:$B$17,Таблица1[[#This Row],[Профиль / размер]],'Сводный отчет'!$X$7:$X$17))^2</f>
        <v>2.1514427831179098E-5</v>
      </c>
    </row>
    <row r="1039" spans="1:18" ht="11.25" customHeight="1" x14ac:dyDescent="0.25">
      <c r="A1039" s="62" t="s">
        <v>767</v>
      </c>
      <c r="B1039" s="62" t="str">
        <f>LEFT(Таблица1[[#This Row],[Номер плавки]],7)</f>
        <v>2062795</v>
      </c>
      <c r="C1039" s="62" t="s">
        <v>8</v>
      </c>
      <c r="D1039" s="62" t="s">
        <v>9</v>
      </c>
      <c r="E1039" s="63">
        <v>529</v>
      </c>
      <c r="F1039" s="64">
        <f>(Таблица1[[#This Row],[Предел текучести, Н/мм²]]-SUMIF('Сводный отчет'!$B$7:$B$17,Таблица1[[#This Row],[Профиль / размер]],'Сводный отчет'!$F$7:$F$17))^2</f>
        <v>791.41367034532118</v>
      </c>
      <c r="G1039" s="63">
        <v>615</v>
      </c>
      <c r="H1039" s="64">
        <f>(Таблица1[[#This Row],[Временное сопротивление, Н/мм²]]-SUMIF('Сводный отчет'!$B$7:$B$17,Таблица1[[#This Row],[Профиль / размер]],'Сводный отчет'!$I$7:$I$17))^2</f>
        <v>1293.0582749891225</v>
      </c>
      <c r="I1039" s="65">
        <f>Таблица1[[#This Row],[Временное сопротивление, Н/мм²]]/Таблица1[[#This Row],[Предел текучести, Н/мм²]]</f>
        <v>1.1625708884688091</v>
      </c>
      <c r="J1039" s="66">
        <f>(Таблица1[[#This Row],[σв/σт]]-SUMIF('Сводный отчет'!$B$7:$B$17,Таблица1[[#This Row],[Профиль / размер]],'Сводный отчет'!$L$7:$L$17))^2</f>
        <v>3.6246882287085532E-5</v>
      </c>
      <c r="K1039" s="63">
        <v>24.6</v>
      </c>
      <c r="L1039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1039" s="63">
        <v>8.5</v>
      </c>
      <c r="N103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1039" s="67">
        <v>8.8000000000000007</v>
      </c>
      <c r="P103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1039" s="69">
        <v>9.9000000000000005E-2</v>
      </c>
      <c r="R1039" s="70">
        <f>(Таблица1[[#This Row],[fr]]-SUMIF('Сводный отчет'!$B$7:$B$17,Таблица1[[#This Row],[Профиль / размер]],'Сводный отчет'!$X$7:$X$17))^2</f>
        <v>2.7683518254816453E-4</v>
      </c>
    </row>
    <row r="1040" spans="1:18" ht="11.25" customHeight="1" x14ac:dyDescent="0.25">
      <c r="A1040" s="62" t="s">
        <v>768</v>
      </c>
      <c r="B1040" s="62" t="str">
        <f>LEFT(Таблица1[[#This Row],[Номер плавки]],7)</f>
        <v>2062795</v>
      </c>
      <c r="C1040" s="62" t="s">
        <v>8</v>
      </c>
      <c r="D1040" s="62" t="s">
        <v>9</v>
      </c>
      <c r="E1040" s="63">
        <v>518</v>
      </c>
      <c r="F1040" s="64">
        <f>(Таблица1[[#This Row],[Предел текучести, Н/мм²]]-SUMIF('Сводный отчет'!$B$7:$B$17,Таблица1[[#This Row],[Профиль / размер]],'Сводный отчет'!$F$7:$F$17))^2</f>
        <v>1531.3193307226807</v>
      </c>
      <c r="G1040" s="63">
        <v>615</v>
      </c>
      <c r="H1040" s="64">
        <f>(Таблица1[[#This Row],[Временное сопротивление, Н/мм²]]-SUMIF('Сводный отчет'!$B$7:$B$17,Таблица1[[#This Row],[Профиль / размер]],'Сводный отчет'!$I$7:$I$17))^2</f>
        <v>1293.0582749891225</v>
      </c>
      <c r="I1040" s="65">
        <f>Таблица1[[#This Row],[Временное сопротивление, Н/мм²]]/Таблица1[[#This Row],[Предел текучести, Н/мм²]]</f>
        <v>1.1872586872586872</v>
      </c>
      <c r="J1040" s="66">
        <f>(Таблица1[[#This Row],[σв/σт]]-SUMIF('Сводный отчет'!$B$7:$B$17,Таблица1[[#This Row],[Профиль / размер]],'Сводный отчет'!$L$7:$L$17))^2</f>
        <v>3.4846661151396167E-4</v>
      </c>
      <c r="K1040" s="63">
        <v>21.2</v>
      </c>
      <c r="L1040" s="64">
        <f>(Таблица1[[#This Row],[Относительное удлинение, %]]-SUMIF('Сводный отчет'!$B$7:$B$17,Таблица1[[#This Row],[Профиль / размер]],'Сводный отчет'!$O$7:$O$17))^2</f>
        <v>3.5580082648804354</v>
      </c>
      <c r="M1040" s="63">
        <v>9</v>
      </c>
      <c r="N104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0.54983624065506631</v>
      </c>
      <c r="O1040" s="67">
        <v>9.3000000000000007</v>
      </c>
      <c r="P104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0.42714582536732032</v>
      </c>
      <c r="Q1040" s="69">
        <v>9.4E-2</v>
      </c>
      <c r="R1040" s="70">
        <f>(Таблица1[[#This Row],[fr]]-SUMIF('Сводный отчет'!$B$7:$B$17,Таблица1[[#This Row],[Профиль / размер]],'Сводный отчет'!$X$7:$X$17))^2</f>
        <v>1.3545153474942055E-4</v>
      </c>
    </row>
    <row r="1041" spans="1:18" ht="11.25" customHeight="1" x14ac:dyDescent="0.25">
      <c r="A1041" s="62" t="s">
        <v>769</v>
      </c>
      <c r="B1041" s="62" t="str">
        <f>LEFT(Таблица1[[#This Row],[Номер плавки]],7)</f>
        <v>2062795</v>
      </c>
      <c r="C1041" s="62" t="s">
        <v>8</v>
      </c>
      <c r="D1041" s="62" t="s">
        <v>9</v>
      </c>
      <c r="E1041" s="63">
        <v>527</v>
      </c>
      <c r="F1041" s="64">
        <f>(Таблица1[[#This Row],[Предел текучести, Н/мм²]]-SUMIF('Сводный отчет'!$B$7:$B$17,Таблица1[[#This Row],[Профиль / размер]],'Сводный отчет'!$F$7:$F$17))^2</f>
        <v>907.94197223211381</v>
      </c>
      <c r="G1041" s="63">
        <v>618</v>
      </c>
      <c r="H1041" s="64">
        <f>(Таблица1[[#This Row],[Временное сопротивление, Н/мм²]]-SUMIF('Сводный отчет'!$B$7:$B$17,Таблица1[[#This Row],[Профиль / размер]],'Сводный отчет'!$I$7:$I$17))^2</f>
        <v>1086.3035580079904</v>
      </c>
      <c r="I1041" s="65">
        <f>Таблица1[[#This Row],[Временное сопротивление, Н/мм²]]/Таблица1[[#This Row],[Предел текучести, Н/мм²]]</f>
        <v>1.1726755218216318</v>
      </c>
      <c r="J1041" s="66">
        <f>(Таблица1[[#This Row],[σв/σт]]-SUMIF('Сводный отчет'!$B$7:$B$17,Таблица1[[#This Row],[Профиль / размер]],'Сводный отчет'!$L$7:$L$17))^2</f>
        <v>1.6679831813493289E-5</v>
      </c>
      <c r="K1041" s="63">
        <v>24.6</v>
      </c>
      <c r="L1041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1041" s="63">
        <v>9.9</v>
      </c>
      <c r="N104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2.6945532217871779</v>
      </c>
      <c r="O1041" s="67">
        <v>10.199999999999999</v>
      </c>
      <c r="P104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2.4135609197069448</v>
      </c>
      <c r="Q1041" s="69">
        <v>7.1999999999999995E-2</v>
      </c>
      <c r="R1041" s="70">
        <f>(Таблица1[[#This Row],[fr]]-SUMIF('Сводный отчет'!$B$7:$B$17,Таблица1[[#This Row],[Профиль / размер]],'Сводный отчет'!$X$7:$X$17))^2</f>
        <v>1.073634844349477E-4</v>
      </c>
    </row>
    <row r="1042" spans="1:18" ht="11.25" customHeight="1" x14ac:dyDescent="0.25">
      <c r="A1042" s="62" t="s">
        <v>770</v>
      </c>
      <c r="B1042" s="62" t="str">
        <f>LEFT(Таблица1[[#This Row],[Номер плавки]],7)</f>
        <v>2002796</v>
      </c>
      <c r="C1042" s="62" t="s">
        <v>8</v>
      </c>
      <c r="D1042" s="62" t="s">
        <v>9</v>
      </c>
      <c r="E1042" s="63">
        <v>531</v>
      </c>
      <c r="F1042" s="64">
        <f>(Таблица1[[#This Row],[Предел текучести, Н/мм²]]-SUMIF('Сводный отчет'!$B$7:$B$17,Таблица1[[#This Row],[Профиль / размер]],'Сводный отчет'!$F$7:$F$17))^2</f>
        <v>682.88536845852855</v>
      </c>
      <c r="G1042" s="63">
        <v>615</v>
      </c>
      <c r="H1042" s="64">
        <f>(Таблица1[[#This Row],[Временное сопротивление, Н/мм²]]-SUMIF('Сводный отчет'!$B$7:$B$17,Таблица1[[#This Row],[Профиль / размер]],'Сводный отчет'!$I$7:$I$17))^2</f>
        <v>1293.0582749891225</v>
      </c>
      <c r="I1042" s="65">
        <f>Таблица1[[#This Row],[Временное сопротивление, Н/мм²]]/Таблица1[[#This Row],[Предел текучести, Н/мм²]]</f>
        <v>1.1581920903954803</v>
      </c>
      <c r="J1042" s="66">
        <f>(Таблица1[[#This Row],[σв/σт]]-SUMIF('Сводный отчет'!$B$7:$B$17,Таблица1[[#This Row],[Профиль / размер]],'Сводный отчет'!$L$7:$L$17))^2</f>
        <v>1.0814619850031194E-4</v>
      </c>
      <c r="K1042" s="63">
        <v>22.2</v>
      </c>
      <c r="L1042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1042" s="63">
        <v>6.7</v>
      </c>
      <c r="N104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2.4288928444285611</v>
      </c>
      <c r="O1042" s="67">
        <v>7</v>
      </c>
      <c r="P104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2.7107516953882711</v>
      </c>
      <c r="Q1042" s="69">
        <v>9.5000000000000001E-2</v>
      </c>
      <c r="R1042" s="70">
        <f>(Таблица1[[#This Row],[fr]]-SUMIF('Сводный отчет'!$B$7:$B$17,Таблица1[[#This Row],[Профиль / размер]],'Сводный отчет'!$X$7:$X$17))^2</f>
        <v>1.5972826430916934E-4</v>
      </c>
    </row>
    <row r="1043" spans="1:18" ht="11.25" customHeight="1" x14ac:dyDescent="0.25">
      <c r="A1043" s="62" t="s">
        <v>771</v>
      </c>
      <c r="B1043" s="62" t="str">
        <f>LEFT(Таблица1[[#This Row],[Номер плавки]],7)</f>
        <v>2002796</v>
      </c>
      <c r="C1043" s="62" t="s">
        <v>8</v>
      </c>
      <c r="D1043" s="62" t="s">
        <v>9</v>
      </c>
      <c r="E1043" s="63">
        <v>532</v>
      </c>
      <c r="F1043" s="64">
        <f>(Таблица1[[#This Row],[Предел текучести, Н/мм²]]-SUMIF('Сводный отчет'!$B$7:$B$17,Таблица1[[#This Row],[Профиль / размер]],'Сводный отчет'!$F$7:$F$17))^2</f>
        <v>631.62121751513223</v>
      </c>
      <c r="G1043" s="63">
        <v>623</v>
      </c>
      <c r="H1043" s="64">
        <f>(Таблица1[[#This Row],[Временное сопротивление, Н/мм²]]-SUMIF('Сводный отчет'!$B$7:$B$17,Таблица1[[#This Row],[Профиль / размер]],'Сводный отчет'!$I$7:$I$17))^2</f>
        <v>781.71236303943704</v>
      </c>
      <c r="I1043" s="65">
        <f>Таблица1[[#This Row],[Временное сопротивление, Н/мм²]]/Таблица1[[#This Row],[Предел текучести, Н/мм²]]</f>
        <v>1.1710526315789473</v>
      </c>
      <c r="J1043" s="66">
        <f>(Таблица1[[#This Row],[σв/σт]]-SUMIF('Сводный отчет'!$B$7:$B$17,Таблица1[[#This Row],[Профиль / размер]],'Сводный отчет'!$L$7:$L$17))^2</f>
        <v>6.0575287637042624E-6</v>
      </c>
      <c r="K1043" s="63">
        <v>22.4</v>
      </c>
      <c r="L1043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1043" s="63">
        <v>7.6</v>
      </c>
      <c r="N104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1043" s="67">
        <v>7.9</v>
      </c>
      <c r="P104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1043" s="69">
        <v>9.9000000000000005E-2</v>
      </c>
      <c r="R1043" s="70">
        <f>(Таблица1[[#This Row],[fr]]-SUMIF('Сводный отчет'!$B$7:$B$17,Таблица1[[#This Row],[Профиль / размер]],'Сводный отчет'!$X$7:$X$17))^2</f>
        <v>2.7683518254816453E-4</v>
      </c>
    </row>
    <row r="1044" spans="1:18" ht="11.25" customHeight="1" x14ac:dyDescent="0.25">
      <c r="A1044" s="62" t="s">
        <v>772</v>
      </c>
      <c r="B1044" s="62" t="str">
        <f>LEFT(Таблица1[[#This Row],[Номер плавки]],7)</f>
        <v>2002796</v>
      </c>
      <c r="C1044" s="62" t="s">
        <v>8</v>
      </c>
      <c r="D1044" s="62" t="s">
        <v>9</v>
      </c>
      <c r="E1044" s="63">
        <v>534</v>
      </c>
      <c r="F1044" s="64">
        <f>(Таблица1[[#This Row],[Предел текучести, Н/мм²]]-SUMIF('Сводный отчет'!$B$7:$B$17,Таблица1[[#This Row],[Профиль / размер]],'Сводный отчет'!$F$7:$F$17))^2</f>
        <v>535.0929156283396</v>
      </c>
      <c r="G1044" s="63">
        <v>631</v>
      </c>
      <c r="H1044" s="64">
        <f>(Таблица1[[#This Row],[Временное сопротивление, Н/мм²]]-SUMIF('Сводный отчет'!$B$7:$B$17,Таблица1[[#This Row],[Профиль / размер]],'Сводный отчет'!$I$7:$I$17))^2</f>
        <v>398.36645108975142</v>
      </c>
      <c r="I1044" s="65">
        <f>Таблица1[[#This Row],[Временное сопротивление, Н/мм²]]/Таблица1[[#This Row],[Предел текучести, Н/мм²]]</f>
        <v>1.1816479400749065</v>
      </c>
      <c r="J1044" s="66">
        <f>(Таблица1[[#This Row],[σв/σт]]-SUMIF('Сводный отчет'!$B$7:$B$17,Таблица1[[#This Row],[Профиль / размер]],'Сводный отчет'!$L$7:$L$17))^2</f>
        <v>1.7047253783571487E-4</v>
      </c>
      <c r="K1044" s="63">
        <v>24</v>
      </c>
      <c r="L1044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1044" s="63">
        <v>6.5</v>
      </c>
      <c r="N104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3.0922890708436479</v>
      </c>
      <c r="O1044" s="67">
        <v>7.3</v>
      </c>
      <c r="P104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1.8128900601681475</v>
      </c>
      <c r="Q1044" s="69">
        <v>9.5000000000000001E-2</v>
      </c>
      <c r="R1044" s="70">
        <f>(Таблица1[[#This Row],[fr]]-SUMIF('Сводный отчет'!$B$7:$B$17,Таблица1[[#This Row],[Профиль / размер]],'Сводный отчет'!$X$7:$X$17))^2</f>
        <v>1.5972826430916934E-4</v>
      </c>
    </row>
    <row r="1045" spans="1:18" ht="11.25" customHeight="1" x14ac:dyDescent="0.25">
      <c r="A1045" s="62" t="s">
        <v>773</v>
      </c>
      <c r="B1045" s="62" t="str">
        <f>LEFT(Таблица1[[#This Row],[Номер плавки]],7)</f>
        <v>2062797</v>
      </c>
      <c r="C1045" s="62" t="s">
        <v>8</v>
      </c>
      <c r="D1045" s="62" t="s">
        <v>9</v>
      </c>
      <c r="E1045" s="63">
        <v>523</v>
      </c>
      <c r="F1045" s="64">
        <f>(Таблица1[[#This Row],[Предел текучести, Н/мм²]]-SUMIF('Сводный отчет'!$B$7:$B$17,Таблица1[[#This Row],[Профиль / размер]],'Сводный отчет'!$F$7:$F$17))^2</f>
        <v>1164.9985760056991</v>
      </c>
      <c r="G1045" s="63">
        <v>616</v>
      </c>
      <c r="H1045" s="64">
        <f>(Таблица1[[#This Row],[Временное сопротивление, Н/мм²]]-SUMIF('Сводный отчет'!$B$7:$B$17,Таблица1[[#This Row],[Профиль / размер]],'Сводный отчет'!$I$7:$I$17))^2</f>
        <v>1222.1400359954118</v>
      </c>
      <c r="I1045" s="65">
        <f>Таблица1[[#This Row],[Временное сопротивление, Н/мм²]]/Таблица1[[#This Row],[Предел текучести, Н/мм²]]</f>
        <v>1.1778202676864244</v>
      </c>
      <c r="J1045" s="66">
        <f>(Таблица1[[#This Row],[σв/σт]]-SUMIF('Сводный отчет'!$B$7:$B$17,Таблица1[[#This Row],[Профиль / размер]],'Сводный отчет'!$L$7:$L$17))^2</f>
        <v>8.5171503356210976E-5</v>
      </c>
      <c r="K1045" s="63">
        <v>21.2</v>
      </c>
      <c r="L1045" s="64">
        <f>(Таблица1[[#This Row],[Относительное удлинение, %]]-SUMIF('Сводный отчет'!$B$7:$B$17,Таблица1[[#This Row],[Профиль / размер]],'Сводный отчет'!$O$7:$O$17))^2</f>
        <v>3.5580082648804354</v>
      </c>
      <c r="M1045" s="63">
        <v>8</v>
      </c>
      <c r="N104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1045" s="67">
        <v>8.3000000000000007</v>
      </c>
      <c r="P104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1045" s="69">
        <v>9.7000000000000003E-2</v>
      </c>
      <c r="R1045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1046" spans="1:18" ht="11.25" customHeight="1" x14ac:dyDescent="0.25">
      <c r="A1046" s="62" t="s">
        <v>774</v>
      </c>
      <c r="B1046" s="62" t="str">
        <f>LEFT(Таблица1[[#This Row],[Номер плавки]],7)</f>
        <v>2062797</v>
      </c>
      <c r="C1046" s="62" t="s">
        <v>8</v>
      </c>
      <c r="D1046" s="62" t="s">
        <v>9</v>
      </c>
      <c r="E1046" s="63">
        <v>541</v>
      </c>
      <c r="F1046" s="64">
        <f>(Таблица1[[#This Row],[Предел текучести, Н/мм²]]-SUMIF('Сводный отчет'!$B$7:$B$17,Таблица1[[#This Row],[Профиль / размер]],'Сводный отчет'!$F$7:$F$17))^2</f>
        <v>260.24385902456538</v>
      </c>
      <c r="G1046" s="63">
        <v>635</v>
      </c>
      <c r="H1046" s="64">
        <f>(Таблица1[[#This Row],[Временное сопротивление, Н/мм²]]-SUMIF('Сводный отчет'!$B$7:$B$17,Таблица1[[#This Row],[Профиль / размер]],'Сводный отчет'!$I$7:$I$17))^2</f>
        <v>254.69349511490859</v>
      </c>
      <c r="I1046" s="65">
        <f>Таблица1[[#This Row],[Временное сопротивление, Н/мм²]]/Таблица1[[#This Row],[Предел текучести, Н/мм²]]</f>
        <v>1.1737523105360443</v>
      </c>
      <c r="J1046" s="66">
        <f>(Таблица1[[#This Row],[σв/σт]]-SUMIF('Сводный отчет'!$B$7:$B$17,Таблица1[[#This Row],[Профиль / размер]],'Сводный отчет'!$L$7:$L$17))^2</f>
        <v>2.6634720517150117E-5</v>
      </c>
      <c r="K1046" s="63">
        <v>22.4</v>
      </c>
      <c r="L1046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1046" s="63">
        <v>7.6</v>
      </c>
      <c r="N104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1046" s="67">
        <v>7.9</v>
      </c>
      <c r="P104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1046" s="69">
        <v>6.6000000000000003E-2</v>
      </c>
      <c r="R1046" s="70">
        <f>(Таблица1[[#This Row],[fr]]-SUMIF('Сводный отчет'!$B$7:$B$17,Таблица1[[#This Row],[Профиль / размер]],'Сводный отчет'!$X$7:$X$17))^2</f>
        <v>2.6770310707645485E-4</v>
      </c>
    </row>
    <row r="1047" spans="1:18" ht="11.25" customHeight="1" x14ac:dyDescent="0.25">
      <c r="A1047" s="62" t="s">
        <v>775</v>
      </c>
      <c r="B1047" s="62" t="str">
        <f>LEFT(Таблица1[[#This Row],[Номер плавки]],7)</f>
        <v>2062797</v>
      </c>
      <c r="C1047" s="62" t="s">
        <v>8</v>
      </c>
      <c r="D1047" s="62" t="s">
        <v>9</v>
      </c>
      <c r="E1047" s="63">
        <v>547</v>
      </c>
      <c r="F1047" s="64">
        <f>(Таблица1[[#This Row],[Предел текучести, Н/мм²]]-SUMIF('Сводный отчет'!$B$7:$B$17,Таблица1[[#This Row],[Профиль / размер]],'Сводный отчет'!$F$7:$F$17))^2</f>
        <v>102.65895336418745</v>
      </c>
      <c r="G1047" s="63">
        <v>642</v>
      </c>
      <c r="H1047" s="64">
        <f>(Таблица1[[#This Row],[Временное сопротивление, Н/мм²]]-SUMIF('Сводный отчет'!$B$7:$B$17,Таблица1[[#This Row],[Профиль / размер]],'Сводный отчет'!$I$7:$I$17))^2</f>
        <v>80.265822158933673</v>
      </c>
      <c r="I1047" s="65">
        <f>Таблица1[[#This Row],[Временное сопротивление, Н/мм²]]/Таблица1[[#This Row],[Предел текучести, Н/мм²]]</f>
        <v>1.1736745886654478</v>
      </c>
      <c r="J1047" s="66">
        <f>(Таблица1[[#This Row],[σв/σт]]-SUMIF('Сводный отчет'!$B$7:$B$17,Таблица1[[#This Row],[Профиль / размер]],'Сводный отчет'!$L$7:$L$17))^2</f>
        <v>2.5838534136848506E-5</v>
      </c>
      <c r="K1047" s="63">
        <v>22.4</v>
      </c>
      <c r="L1047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1047" s="63">
        <v>8.4</v>
      </c>
      <c r="N104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1047" s="67">
        <v>8.6999999999999993</v>
      </c>
      <c r="P104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1047" s="69">
        <v>9.9000000000000005E-2</v>
      </c>
      <c r="R1047" s="70">
        <f>(Таблица1[[#This Row],[fr]]-SUMIF('Сводный отчет'!$B$7:$B$17,Таблица1[[#This Row],[Профиль / размер]],'Сводный отчет'!$X$7:$X$17))^2</f>
        <v>2.7683518254816453E-4</v>
      </c>
    </row>
    <row r="1048" spans="1:18" ht="11.25" customHeight="1" x14ac:dyDescent="0.25">
      <c r="A1048" s="62" t="s">
        <v>776</v>
      </c>
      <c r="B1048" s="62" t="str">
        <f>LEFT(Таблица1[[#This Row],[Номер плавки]],7)</f>
        <v>2062798</v>
      </c>
      <c r="C1048" s="62" t="s">
        <v>8</v>
      </c>
      <c r="D1048" s="62" t="s">
        <v>9</v>
      </c>
      <c r="E1048" s="63">
        <v>531</v>
      </c>
      <c r="F1048" s="64">
        <f>(Таблица1[[#This Row],[Предел текучести, Н/мм²]]-SUMIF('Сводный отчет'!$B$7:$B$17,Таблица1[[#This Row],[Профиль / размер]],'Сводный отчет'!$F$7:$F$17))^2</f>
        <v>682.88536845852855</v>
      </c>
      <c r="G1048" s="63">
        <v>625</v>
      </c>
      <c r="H1048" s="64">
        <f>(Таблица1[[#This Row],[Временное сопротивление, Н/мм²]]-SUMIF('Сводный отчет'!$B$7:$B$17,Таблица1[[#This Row],[Профиль / размер]],'Сводный отчет'!$I$7:$I$17))^2</f>
        <v>673.87588505201563</v>
      </c>
      <c r="I1048" s="65">
        <f>Таблица1[[#This Row],[Временное сопротивление, Н/мм²]]/Таблица1[[#This Row],[Предел текучести, Н/мм²]]</f>
        <v>1.1770244821092279</v>
      </c>
      <c r="J1048" s="66">
        <f>(Таблица1[[#This Row],[σв/σт]]-SUMIF('Сводный отчет'!$B$7:$B$17,Таблица1[[#This Row],[Профиль / размер]],'Сводный отчет'!$L$7:$L$17))^2</f>
        <v>7.1116421162502878E-5</v>
      </c>
      <c r="K1048" s="63">
        <v>24.4</v>
      </c>
      <c r="L1048" s="64">
        <f>(Таблица1[[#This Row],[Относительное удлинение, %]]-SUMIF('Сводный отчет'!$B$7:$B$17,Таблица1[[#This Row],[Профиль / размер]],'Сводный отчет'!$O$7:$O$17))^2</f>
        <v>1.7258908644612911</v>
      </c>
      <c r="M1048" s="63">
        <v>8.8000000000000007</v>
      </c>
      <c r="N104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1048" s="67">
        <v>9.1</v>
      </c>
      <c r="P104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1048" s="69">
        <v>0.09</v>
      </c>
      <c r="R1048" s="70">
        <f>(Таблица1[[#This Row],[fr]]-SUMIF('Сводный отчет'!$B$7:$B$17,Таблица1[[#This Row],[Профиль / размер]],'Сводный отчет'!$X$7:$X$17))^2</f>
        <v>5.8344616510425416E-5</v>
      </c>
    </row>
    <row r="1049" spans="1:18" ht="11.25" customHeight="1" x14ac:dyDescent="0.25">
      <c r="A1049" s="62" t="s">
        <v>777</v>
      </c>
      <c r="B1049" s="62" t="str">
        <f>LEFT(Таблица1[[#This Row],[Номер плавки]],7)</f>
        <v>2062798</v>
      </c>
      <c r="C1049" s="62" t="s">
        <v>8</v>
      </c>
      <c r="D1049" s="62" t="s">
        <v>9</v>
      </c>
      <c r="E1049" s="63">
        <v>534</v>
      </c>
      <c r="F1049" s="64">
        <f>(Таблица1[[#This Row],[Предел текучести, Н/мм²]]-SUMIF('Сводный отчет'!$B$7:$B$17,Таблица1[[#This Row],[Профиль / размер]],'Сводный отчет'!$F$7:$F$17))^2</f>
        <v>535.0929156283396</v>
      </c>
      <c r="G1049" s="63">
        <v>628</v>
      </c>
      <c r="H1049" s="64">
        <f>(Таблица1[[#This Row],[Временное сопротивление, Н/мм²]]-SUMIF('Сводный отчет'!$B$7:$B$17,Таблица1[[#This Row],[Профиль / размер]],'Сводный отчет'!$I$7:$I$17))^2</f>
        <v>527.12116807088353</v>
      </c>
      <c r="I1049" s="65">
        <f>Таблица1[[#This Row],[Временное сопротивление, Н/мм²]]/Таблица1[[#This Row],[Предел текучести, Н/мм²]]</f>
        <v>1.1760299625468165</v>
      </c>
      <c r="J1049" s="66">
        <f>(Таблица1[[#This Row],[σв/σт]]-SUMIF('Сводный отчет'!$B$7:$B$17,Таблица1[[#This Row],[Профиль / размер]],'Сводный отчет'!$L$7:$L$17))^2</f>
        <v>5.533181345157179E-5</v>
      </c>
      <c r="K1049" s="63">
        <v>23.6</v>
      </c>
      <c r="L1049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1049" s="63">
        <v>9.1</v>
      </c>
      <c r="N104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0.70813812744752236</v>
      </c>
      <c r="O1049" s="67">
        <v>9.4</v>
      </c>
      <c r="P104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0.56785861362727852</v>
      </c>
      <c r="Q1049" s="69">
        <v>7.4999999999999997E-2</v>
      </c>
      <c r="R1049" s="70">
        <f>(Таблица1[[#This Row],[fr]]-SUMIF('Сводный отчет'!$B$7:$B$17,Таблица1[[#This Row],[Профиль / размер]],'Сводный отчет'!$X$7:$X$17))^2</f>
        <v>5.4193673114193948E-5</v>
      </c>
    </row>
    <row r="1050" spans="1:18" ht="11.25" customHeight="1" x14ac:dyDescent="0.25">
      <c r="A1050" s="62" t="s">
        <v>778</v>
      </c>
      <c r="B1050" s="62" t="str">
        <f>LEFT(Таблица1[[#This Row],[Номер плавки]],7)</f>
        <v>2062798</v>
      </c>
      <c r="C1050" s="62" t="s">
        <v>8</v>
      </c>
      <c r="D1050" s="62" t="s">
        <v>9</v>
      </c>
      <c r="E1050" s="63">
        <v>540</v>
      </c>
      <c r="F1050" s="64">
        <f>(Таблица1[[#This Row],[Предел текучести, Н/мм²]]-SUMIF('Сводный отчет'!$B$7:$B$17,Таблица1[[#This Row],[Профиль / размер]],'Сводный отчет'!$F$7:$F$17))^2</f>
        <v>293.5080099679617</v>
      </c>
      <c r="G1050" s="63">
        <v>635</v>
      </c>
      <c r="H1050" s="64">
        <f>(Таблица1[[#This Row],[Временное сопротивление, Н/мм²]]-SUMIF('Сводный отчет'!$B$7:$B$17,Таблица1[[#This Row],[Профиль / размер]],'Сводный отчет'!$I$7:$I$17))^2</f>
        <v>254.69349511490859</v>
      </c>
      <c r="I1050" s="65">
        <f>Таблица1[[#This Row],[Временное сопротивление, Н/мм²]]/Таблица1[[#This Row],[Предел текучести, Н/мм²]]</f>
        <v>1.1759259259259258</v>
      </c>
      <c r="J1050" s="66">
        <f>(Таблица1[[#This Row],[σв/σт]]-SUMIF('Сводный отчет'!$B$7:$B$17,Таблица1[[#This Row],[Профиль / размер]],'Сводный отчет'!$L$7:$L$17))^2</f>
        <v>5.3794876831574958E-5</v>
      </c>
      <c r="K1050" s="63">
        <v>23.2</v>
      </c>
      <c r="L1050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1050" s="63">
        <v>9.6999999999999993</v>
      </c>
      <c r="N105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2.0779494482022614</v>
      </c>
      <c r="O1050" s="67">
        <v>10</v>
      </c>
      <c r="P105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1.8321353431870298</v>
      </c>
      <c r="Q1050" s="69">
        <v>9.5000000000000001E-2</v>
      </c>
      <c r="R1050" s="70">
        <f>(Таблица1[[#This Row],[fr]]-SUMIF('Сводный отчет'!$B$7:$B$17,Таблица1[[#This Row],[Профиль / размер]],'Сводный отчет'!$X$7:$X$17))^2</f>
        <v>1.5972826430916934E-4</v>
      </c>
    </row>
    <row r="1051" spans="1:18" ht="11.25" customHeight="1" x14ac:dyDescent="0.25">
      <c r="A1051" s="62" t="s">
        <v>779</v>
      </c>
      <c r="B1051" s="62" t="str">
        <f>LEFT(Таблица1[[#This Row],[Номер плавки]],7)</f>
        <v>2062799</v>
      </c>
      <c r="C1051" s="62" t="s">
        <v>8</v>
      </c>
      <c r="D1051" s="62" t="s">
        <v>9</v>
      </c>
      <c r="E1051" s="63">
        <v>547</v>
      </c>
      <c r="F1051" s="64">
        <f>(Таблица1[[#This Row],[Предел текучести, Н/мм²]]-SUMIF('Сводный отчет'!$B$7:$B$17,Таблица1[[#This Row],[Профиль / размер]],'Сводный отчет'!$F$7:$F$17))^2</f>
        <v>102.65895336418745</v>
      </c>
      <c r="G1051" s="63">
        <v>641</v>
      </c>
      <c r="H1051" s="64">
        <f>(Таблица1[[#This Row],[Временное сопротивление, Н/мм²]]-SUMIF('Сводный отчет'!$B$7:$B$17,Таблица1[[#This Row],[Профиль / размер]],'Сводный отчет'!$I$7:$I$17))^2</f>
        <v>99.184061152644375</v>
      </c>
      <c r="I1051" s="65">
        <f>Таблица1[[#This Row],[Временное сопротивление, Н/мм²]]/Таблица1[[#This Row],[Предел текучести, Н/мм²]]</f>
        <v>1.1718464351005484</v>
      </c>
      <c r="J1051" s="66">
        <f>(Таблица1[[#This Row],[σв/σт]]-SUMIF('Сводный отчет'!$B$7:$B$17,Таблица1[[#This Row],[Профиль / размер]],'Сводный отчет'!$L$7:$L$17))^2</f>
        <v>1.0595078771857458E-5</v>
      </c>
      <c r="K1051" s="63">
        <v>22.6</v>
      </c>
      <c r="L1051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1051" s="63">
        <v>9.6</v>
      </c>
      <c r="N105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1.7996475614098058</v>
      </c>
      <c r="O1051" s="67">
        <v>9.9</v>
      </c>
      <c r="P105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1.5714225549270719</v>
      </c>
      <c r="Q1051" s="69">
        <v>8.6999999999999994E-2</v>
      </c>
      <c r="R1051" s="70">
        <f>(Таблица1[[#This Row],[fr]]-SUMIF('Сводный отчет'!$B$7:$B$17,Таблица1[[#This Row],[Профиль / размер]],'Сводный отчет'!$X$7:$X$17))^2</f>
        <v>2.1514427831179098E-5</v>
      </c>
    </row>
    <row r="1052" spans="1:18" ht="11.25" customHeight="1" x14ac:dyDescent="0.25">
      <c r="A1052" s="62" t="s">
        <v>780</v>
      </c>
      <c r="B1052" s="62" t="str">
        <f>LEFT(Таблица1[[#This Row],[Номер плавки]],7)</f>
        <v>2062799</v>
      </c>
      <c r="C1052" s="62" t="s">
        <v>8</v>
      </c>
      <c r="D1052" s="62" t="s">
        <v>9</v>
      </c>
      <c r="E1052" s="63">
        <v>542</v>
      </c>
      <c r="F1052" s="64">
        <f>(Таблица1[[#This Row],[Предел текучести, Н/мм²]]-SUMIF('Сводный отчет'!$B$7:$B$17,Таблица1[[#This Row],[Профиль / размер]],'Сводный отчет'!$F$7:$F$17))^2</f>
        <v>228.97970808116904</v>
      </c>
      <c r="G1052" s="63">
        <v>636</v>
      </c>
      <c r="H1052" s="64">
        <f>(Таблица1[[#This Row],[Временное сопротивление, Н/мм²]]-SUMIF('Сводный отчет'!$B$7:$B$17,Таблица1[[#This Row],[Профиль / размер]],'Сводный отчет'!$I$7:$I$17))^2</f>
        <v>223.77525612119788</v>
      </c>
      <c r="I1052" s="65">
        <f>Таблица1[[#This Row],[Временное сопротивление, Н/мм²]]/Таблица1[[#This Row],[Предел текучести, Н/мм²]]</f>
        <v>1.1734317343173433</v>
      </c>
      <c r="J1052" s="66">
        <f>(Таблица1[[#This Row],[σв/σт]]-SUMIF('Сводный отчет'!$B$7:$B$17,Таблица1[[#This Row],[Профиль / размер]],'Сводный отчет'!$L$7:$L$17))^2</f>
        <v>2.342857646871043E-5</v>
      </c>
      <c r="K1052" s="63">
        <v>24.8</v>
      </c>
      <c r="L1052" s="64">
        <f>(Таблица1[[#This Row],[Относительное удлинение, %]]-SUMIF('Сводный отчет'!$B$7:$B$17,Таблица1[[#This Row],[Профиль / размер]],'Сводный отчет'!$O$7:$O$17))^2</f>
        <v>2.9368761894089048</v>
      </c>
      <c r="M1052" s="63">
        <v>7.5</v>
      </c>
      <c r="N105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0.5753079387682154</v>
      </c>
      <c r="O1052" s="67">
        <v>7.8</v>
      </c>
      <c r="P105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0.71645400146794047</v>
      </c>
      <c r="Q1052" s="69">
        <v>6.7000000000000004E-2</v>
      </c>
      <c r="R1052" s="70">
        <f>(Таблица1[[#This Row],[fr]]-SUMIF('Сводный отчет'!$B$7:$B$17,Таблица1[[#This Row],[Профиль / размер]],'Сводный отчет'!$X$7:$X$17))^2</f>
        <v>2.3597983663620361E-4</v>
      </c>
    </row>
    <row r="1053" spans="1:18" ht="11.25" customHeight="1" x14ac:dyDescent="0.25">
      <c r="A1053" s="62" t="s">
        <v>781</v>
      </c>
      <c r="B1053" s="62" t="str">
        <f>LEFT(Таблица1[[#This Row],[Номер плавки]],7)</f>
        <v>2062799</v>
      </c>
      <c r="C1053" s="62" t="s">
        <v>8</v>
      </c>
      <c r="D1053" s="62" t="s">
        <v>9</v>
      </c>
      <c r="E1053" s="63">
        <v>579</v>
      </c>
      <c r="F1053" s="64">
        <f>(Таблица1[[#This Row],[Предел текучести, Н/мм²]]-SUMIF('Сводный отчет'!$B$7:$B$17,Таблица1[[#This Row],[Профиль / размер]],'Сводный отчет'!$F$7:$F$17))^2</f>
        <v>478.20612317550535</v>
      </c>
      <c r="G1053" s="63">
        <v>669</v>
      </c>
      <c r="H1053" s="64">
        <f>(Таблица1[[#This Row],[Временное сопротивление, Н/мм²]]-SUMIF('Сводный отчет'!$B$7:$B$17,Таблица1[[#This Row],[Профиль / размер]],'Сводный отчет'!$I$7:$I$17))^2</f>
        <v>325.47336932874475</v>
      </c>
      <c r="I1053" s="65">
        <f>Таблица1[[#This Row],[Временное сопротивление, Н/мм²]]/Таблица1[[#This Row],[Предел текучести, Н/мм²]]</f>
        <v>1.1554404145077721</v>
      </c>
      <c r="J1053" s="66">
        <f>(Таблица1[[#This Row],[σв/σт]]-SUMIF('Сводный отчет'!$B$7:$B$17,Таблица1[[#This Row],[Профиль / размер]],'Сводный отчет'!$L$7:$L$17))^2</f>
        <v>1.7294912538010987E-4</v>
      </c>
      <c r="K1053" s="63">
        <v>23</v>
      </c>
      <c r="L1053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1053" s="63">
        <v>7.9</v>
      </c>
      <c r="N105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0.12851548593804202</v>
      </c>
      <c r="O1053" s="67">
        <v>8.1999999999999993</v>
      </c>
      <c r="P105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0.19930515450777525</v>
      </c>
      <c r="Q1053" s="69">
        <v>8.5999999999999993E-2</v>
      </c>
      <c r="R1053" s="70">
        <f>(Таблица1[[#This Row],[fr]]-SUMIF('Сводный отчет'!$B$7:$B$17,Таблица1[[#This Row],[Профиль / размер]],'Сводный отчет'!$X$7:$X$17))^2</f>
        <v>1.3237698271430334E-5</v>
      </c>
    </row>
    <row r="1054" spans="1:18" ht="11.25" customHeight="1" x14ac:dyDescent="0.25">
      <c r="A1054" s="62" t="s">
        <v>782</v>
      </c>
      <c r="B1054" s="62" t="str">
        <f>LEFT(Таблица1[[#This Row],[Номер плавки]],7)</f>
        <v>2062800</v>
      </c>
      <c r="C1054" s="62" t="s">
        <v>8</v>
      </c>
      <c r="D1054" s="62" t="s">
        <v>9</v>
      </c>
      <c r="E1054" s="63">
        <v>519</v>
      </c>
      <c r="F1054" s="64">
        <f>(Таблица1[[#This Row],[Предел текучести, Н/мм²]]-SUMIF('Сводный отчет'!$B$7:$B$17,Таблица1[[#This Row],[Профиль / размер]],'Сводный отчет'!$F$7:$F$17))^2</f>
        <v>1454.0551797792843</v>
      </c>
      <c r="G1054" s="63">
        <v>618</v>
      </c>
      <c r="H1054" s="64">
        <f>(Таблица1[[#This Row],[Временное сопротивление, Н/мм²]]-SUMIF('Сводный отчет'!$B$7:$B$17,Таблица1[[#This Row],[Профиль / размер]],'Сводный отчет'!$I$7:$I$17))^2</f>
        <v>1086.3035580079904</v>
      </c>
      <c r="I1054" s="65">
        <f>Таблица1[[#This Row],[Временное сопротивление, Н/мм²]]/Таблица1[[#This Row],[Предел текучести, Н/мм²]]</f>
        <v>1.1907514450867052</v>
      </c>
      <c r="J1054" s="66">
        <f>(Таблица1[[#This Row],[σв/σт]]-SUMIF('Сводный отчет'!$B$7:$B$17,Таблица1[[#This Row],[Профиль / размер]],'Сводный отчет'!$L$7:$L$17))^2</f>
        <v>4.9106640866447993E-4</v>
      </c>
      <c r="K1054" s="63">
        <v>23.6</v>
      </c>
      <c r="L1054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1054" s="63">
        <v>7.7</v>
      </c>
      <c r="N105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0.31191171235312865</v>
      </c>
      <c r="O1054" s="67">
        <v>8</v>
      </c>
      <c r="P105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0.41787957798785735</v>
      </c>
      <c r="Q1054" s="69">
        <v>6.8000000000000005E-2</v>
      </c>
      <c r="R1054" s="70">
        <f>(Таблица1[[#This Row],[fr]]-SUMIF('Сводный отчет'!$B$7:$B$17,Таблица1[[#This Row],[Профиль / размер]],'Сводный отчет'!$X$7:$X$17))^2</f>
        <v>2.0625656619595239E-4</v>
      </c>
    </row>
    <row r="1055" spans="1:18" ht="11.25" customHeight="1" x14ac:dyDescent="0.25">
      <c r="A1055" s="62" t="s">
        <v>783</v>
      </c>
      <c r="B1055" s="62" t="str">
        <f>LEFT(Таблица1[[#This Row],[Номер плавки]],7)</f>
        <v>2062800</v>
      </c>
      <c r="C1055" s="62" t="s">
        <v>8</v>
      </c>
      <c r="D1055" s="62" t="s">
        <v>9</v>
      </c>
      <c r="E1055" s="63">
        <v>550</v>
      </c>
      <c r="F1055" s="64">
        <f>(Таблица1[[#This Row],[Предел текучести, Н/мм²]]-SUMIF('Сводный отчет'!$B$7:$B$17,Таблица1[[#This Row],[Профиль / размер]],'Сводный отчет'!$F$7:$F$17))^2</f>
        <v>50.866500533998504</v>
      </c>
      <c r="G1055" s="63">
        <v>643</v>
      </c>
      <c r="H1055" s="64">
        <f>(Таблица1[[#This Row],[Временное сопротивление, Н/мм²]]-SUMIF('Сводный отчет'!$B$7:$B$17,Таблица1[[#This Row],[Профиль / размер]],'Сводный отчет'!$I$7:$I$17))^2</f>
        <v>63.347583165222972</v>
      </c>
      <c r="I1055" s="65">
        <f>Таблица1[[#This Row],[Временное сопротивление, Н/мм²]]/Таблица1[[#This Row],[Предел текучести, Н/мм²]]</f>
        <v>1.1690909090909092</v>
      </c>
      <c r="J1055" s="66">
        <f>(Таблица1[[#This Row],[σв/σт]]-SUMIF('Сводный отчет'!$B$7:$B$17,Таблица1[[#This Row],[Профиль / размер]],'Сводный отчет'!$L$7:$L$17))^2</f>
        <v>2.4948251830103409E-7</v>
      </c>
      <c r="K1055" s="63">
        <v>22.2</v>
      </c>
      <c r="L1055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1055" s="63">
        <v>8.9</v>
      </c>
      <c r="N105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0.41153435386261</v>
      </c>
      <c r="O1055" s="67">
        <v>9.1999999999999993</v>
      </c>
      <c r="P105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0.30643303710735997</v>
      </c>
      <c r="Q1055" s="69">
        <v>8.8999999999999996E-2</v>
      </c>
      <c r="R1055" s="70">
        <f>(Таблица1[[#This Row],[fr]]-SUMIF('Сводный отчет'!$B$7:$B$17,Таблица1[[#This Row],[Профиль / размер]],'Сводный отчет'!$X$7:$X$17))^2</f>
        <v>4.4067886950676638E-5</v>
      </c>
    </row>
    <row r="1056" spans="1:18" ht="11.25" customHeight="1" x14ac:dyDescent="0.25">
      <c r="A1056" s="62" t="s">
        <v>784</v>
      </c>
      <c r="B1056" s="62" t="str">
        <f>LEFT(Таблица1[[#This Row],[Номер плавки]],7)</f>
        <v>2062800</v>
      </c>
      <c r="C1056" s="62" t="s">
        <v>8</v>
      </c>
      <c r="D1056" s="62" t="s">
        <v>9</v>
      </c>
      <c r="E1056" s="63">
        <v>532</v>
      </c>
      <c r="F1056" s="64">
        <f>(Таблица1[[#This Row],[Предел текучести, Н/мм²]]-SUMIF('Сводный отчет'!$B$7:$B$17,Таблица1[[#This Row],[Профиль / размер]],'Сводный отчет'!$F$7:$F$17))^2</f>
        <v>631.62121751513223</v>
      </c>
      <c r="G1056" s="63">
        <v>629</v>
      </c>
      <c r="H1056" s="64">
        <f>(Таблица1[[#This Row],[Временное сопротивление, Н/мм²]]-SUMIF('Сводный отчет'!$B$7:$B$17,Таблица1[[#This Row],[Профиль / размер]],'Сводный отчет'!$I$7:$I$17))^2</f>
        <v>482.20292907717283</v>
      </c>
      <c r="I1056" s="65">
        <f>Таблица1[[#This Row],[Временное сопротивление, Н/мм²]]/Таблица1[[#This Row],[Предел текучести, Н/мм²]]</f>
        <v>1.1823308270676691</v>
      </c>
      <c r="J1056" s="66">
        <f>(Таблица1[[#This Row],[σв/σт]]-SUMIF('Сводный отчет'!$B$7:$B$17,Таблица1[[#This Row],[Профиль / размер]],'Сводный отчет'!$L$7:$L$17))^2</f>
        <v>1.8877111859758204E-4</v>
      </c>
      <c r="K1056" s="63">
        <v>24.6</v>
      </c>
      <c r="L1056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1056" s="63">
        <v>9.6999999999999993</v>
      </c>
      <c r="N105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2.0779494482022614</v>
      </c>
      <c r="O1056" s="67">
        <v>10</v>
      </c>
      <c r="P105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1.8321353431870298</v>
      </c>
      <c r="Q1056" s="69">
        <v>8.5000000000000006E-2</v>
      </c>
      <c r="R1056" s="70">
        <f>(Таблица1[[#This Row],[fr]]-SUMIF('Сводный отчет'!$B$7:$B$17,Таблица1[[#This Row],[Профиль / размер]],'Сводный отчет'!$X$7:$X$17))^2</f>
        <v>6.960968711681646E-6</v>
      </c>
    </row>
    <row r="1057" spans="1:18" ht="11.25" customHeight="1" x14ac:dyDescent="0.25">
      <c r="A1057" s="62" t="s">
        <v>785</v>
      </c>
      <c r="B1057" s="62" t="str">
        <f>LEFT(Таблица1[[#This Row],[Номер плавки]],7)</f>
        <v>2062801</v>
      </c>
      <c r="C1057" s="62" t="s">
        <v>8</v>
      </c>
      <c r="D1057" s="62" t="s">
        <v>9</v>
      </c>
      <c r="E1057" s="63">
        <v>552</v>
      </c>
      <c r="F1057" s="64">
        <f>(Таблица1[[#This Row],[Предел текучести, Н/мм²]]-SUMIF('Сводный отчет'!$B$7:$B$17,Таблица1[[#This Row],[Профиль / размер]],'Сводный отчет'!$F$7:$F$17))^2</f>
        <v>26.338198647205875</v>
      </c>
      <c r="G1057" s="63">
        <v>642</v>
      </c>
      <c r="H1057" s="64">
        <f>(Таблица1[[#This Row],[Временное сопротивление, Н/мм²]]-SUMIF('Сводный отчет'!$B$7:$B$17,Таблица1[[#This Row],[Профиль / размер]],'Сводный отчет'!$I$7:$I$17))^2</f>
        <v>80.265822158933673</v>
      </c>
      <c r="I1057" s="65">
        <f>Таблица1[[#This Row],[Временное сопротивление, Н/мм²]]/Таблица1[[#This Row],[Предел текучести, Н/мм²]]</f>
        <v>1.1630434782608696</v>
      </c>
      <c r="J1057" s="66">
        <f>(Таблица1[[#This Row],[σв/σт]]-SUMIF('Сводный отчет'!$B$7:$B$17,Таблица1[[#This Row],[Профиль / размер]],'Сводный отчет'!$L$7:$L$17))^2</f>
        <v>3.0779733444141912E-5</v>
      </c>
      <c r="K1057" s="63">
        <v>24.8</v>
      </c>
      <c r="L1057" s="64">
        <f>(Таблица1[[#This Row],[Относительное удлинение, %]]-SUMIF('Сводный отчет'!$B$7:$B$17,Таблица1[[#This Row],[Профиль / размер]],'Сводный отчет'!$O$7:$O$17))^2</f>
        <v>2.9368761894089048</v>
      </c>
      <c r="M1057" s="63">
        <v>8.8000000000000007</v>
      </c>
      <c r="N105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1057" s="67">
        <v>9.1</v>
      </c>
      <c r="P105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1057" s="69">
        <v>7.5999999999999998E-2</v>
      </c>
      <c r="R1057" s="70">
        <f>(Таблица1[[#This Row],[fr]]-SUMIF('Сводный отчет'!$B$7:$B$17,Таблица1[[#This Row],[Профиль / размер]],'Сводный отчет'!$X$7:$X$17))^2</f>
        <v>4.0470402673942703E-5</v>
      </c>
    </row>
    <row r="1058" spans="1:18" ht="11.25" customHeight="1" x14ac:dyDescent="0.25">
      <c r="A1058" s="62" t="s">
        <v>786</v>
      </c>
      <c r="B1058" s="62" t="str">
        <f>LEFT(Таблица1[[#This Row],[Номер плавки]],7)</f>
        <v>2062801</v>
      </c>
      <c r="C1058" s="62" t="s">
        <v>8</v>
      </c>
      <c r="D1058" s="62" t="s">
        <v>9</v>
      </c>
      <c r="E1058" s="63">
        <v>559</v>
      </c>
      <c r="F1058" s="64">
        <f>(Таблица1[[#This Row],[Предел текучести, Н/мм²]]-SUMIF('Сводный отчет'!$B$7:$B$17,Таблица1[[#This Row],[Профиль / размер]],'Сводный отчет'!$F$7:$F$17))^2</f>
        <v>3.489142043431658</v>
      </c>
      <c r="G1058" s="63">
        <v>650</v>
      </c>
      <c r="H1058" s="64">
        <f>(Таблица1[[#This Row],[Временное сопротивление, Н/мм²]]-SUMIF('Сводный отчет'!$B$7:$B$17,Таблица1[[#This Row],[Профиль / размер]],'Сводный отчет'!$I$7:$I$17))^2</f>
        <v>0.91991020924806155</v>
      </c>
      <c r="I1058" s="65">
        <f>Таблица1[[#This Row],[Временное сопротивление, Н/мм²]]/Таблица1[[#This Row],[Предел текучести, Н/мм²]]</f>
        <v>1.1627906976744187</v>
      </c>
      <c r="J1058" s="66">
        <f>(Таблица1[[#This Row],[σв/σт]]-SUMIF('Сводный отчет'!$B$7:$B$17,Таблица1[[#This Row],[Профиль / размер]],'Сводный отчет'!$L$7:$L$17))^2</f>
        <v>3.3648458860233217E-5</v>
      </c>
      <c r="K1058" s="63">
        <v>24.2</v>
      </c>
      <c r="L1058" s="64">
        <f>(Таблица1[[#This Row],[Относительное удлинение, %]]-SUMIF('Сводный отчет'!$B$7:$B$17,Таблица1[[#This Row],[Профиль / размер]],'Сводный отчет'!$O$7:$O$17))^2</f>
        <v>1.2403982019874893</v>
      </c>
      <c r="M1058" s="63">
        <v>9.6</v>
      </c>
      <c r="N105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1.7996475614098058</v>
      </c>
      <c r="O1058" s="67">
        <v>9.9</v>
      </c>
      <c r="P105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1.5714225549270719</v>
      </c>
      <c r="Q1058" s="69">
        <v>7.1999999999999995E-2</v>
      </c>
      <c r="R1058" s="70">
        <f>(Таблица1[[#This Row],[fr]]-SUMIF('Сводный отчет'!$B$7:$B$17,Таблица1[[#This Row],[Профиль / размер]],'Сводный отчет'!$X$7:$X$17))^2</f>
        <v>1.073634844349477E-4</v>
      </c>
    </row>
    <row r="1059" spans="1:18" ht="11.25" customHeight="1" x14ac:dyDescent="0.25">
      <c r="A1059" s="62" t="s">
        <v>787</v>
      </c>
      <c r="B1059" s="62" t="str">
        <f>LEFT(Таблица1[[#This Row],[Номер плавки]],7)</f>
        <v>2062801</v>
      </c>
      <c r="C1059" s="62" t="s">
        <v>8</v>
      </c>
      <c r="D1059" s="62" t="s">
        <v>9</v>
      </c>
      <c r="E1059" s="63">
        <v>569</v>
      </c>
      <c r="F1059" s="64">
        <f>(Таблица1[[#This Row],[Предел текучести, Н/мм²]]-SUMIF('Сводный отчет'!$B$7:$B$17,Таблица1[[#This Row],[Профиль / размер]],'Сводный отчет'!$F$7:$F$17))^2</f>
        <v>140.84763260946849</v>
      </c>
      <c r="G1059" s="63">
        <v>662</v>
      </c>
      <c r="H1059" s="64">
        <f>(Таблица1[[#This Row],[Временное сопротивление, Н/мм²]]-SUMIF('Сводный отчет'!$B$7:$B$17,Таблица1[[#This Row],[Профиль / размер]],'Сводный отчет'!$I$7:$I$17))^2</f>
        <v>121.90104228471964</v>
      </c>
      <c r="I1059" s="65">
        <f>Таблица1[[#This Row],[Временное сопротивление, Н/мм²]]/Таблица1[[#This Row],[Предел текучести, Н/мм²]]</f>
        <v>1.163444639718805</v>
      </c>
      <c r="J1059" s="66">
        <f>(Таблица1[[#This Row],[σв/σт]]-SUMIF('Сводный отчет'!$B$7:$B$17,Таблица1[[#This Row],[Профиль / размер]],'Сводный отчет'!$L$7:$L$17))^2</f>
        <v>2.6489417677826309E-5</v>
      </c>
      <c r="K1059" s="63">
        <v>23.8</v>
      </c>
      <c r="L1059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1059" s="63">
        <v>9.6999999999999993</v>
      </c>
      <c r="N105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2.0779494482022614</v>
      </c>
      <c r="O1059" s="67">
        <v>10</v>
      </c>
      <c r="P105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1.8321353431870298</v>
      </c>
      <c r="Q1059" s="69">
        <v>8.1000000000000003E-2</v>
      </c>
      <c r="R1059" s="70">
        <f>(Таблица1[[#This Row],[fr]]-SUMIF('Сводный отчет'!$B$7:$B$17,Таблица1[[#This Row],[Профиль / размер]],'Сводный отчет'!$X$7:$X$17))^2</f>
        <v>1.8540504726865241E-6</v>
      </c>
    </row>
    <row r="1060" spans="1:18" ht="11.25" customHeight="1" x14ac:dyDescent="0.25">
      <c r="A1060" s="62" t="s">
        <v>788</v>
      </c>
      <c r="B1060" s="62" t="str">
        <f>LEFT(Таблица1[[#This Row],[Номер плавки]],7)</f>
        <v>2062802</v>
      </c>
      <c r="C1060" s="62" t="s">
        <v>8</v>
      </c>
      <c r="D1060" s="62" t="s">
        <v>9</v>
      </c>
      <c r="E1060" s="63">
        <v>563</v>
      </c>
      <c r="F1060" s="64">
        <f>(Таблица1[[#This Row],[Предел текучести, Н/мм²]]-SUMIF('Сводный отчет'!$B$7:$B$17,Таблица1[[#This Row],[Профиль / размер]],'Сводный отчет'!$F$7:$F$17))^2</f>
        <v>34.43253826984639</v>
      </c>
      <c r="G1060" s="63">
        <v>653</v>
      </c>
      <c r="H1060" s="64">
        <f>(Таблица1[[#This Row],[Временное сопротивление, Н/мм²]]-SUMIF('Сводный отчет'!$B$7:$B$17,Таблица1[[#This Row],[Профиль / размер]],'Сводный отчет'!$I$7:$I$17))^2</f>
        <v>4.1651932281159558</v>
      </c>
      <c r="I1060" s="65">
        <f>Таблица1[[#This Row],[Временное сопротивление, Н/мм²]]/Таблица1[[#This Row],[Предел текучести, Н/мм²]]</f>
        <v>1.1598579040852575</v>
      </c>
      <c r="J1060" s="66">
        <f>(Таблица1[[#This Row],[σв/σт]]-SUMIF('Сводный отчет'!$B$7:$B$17,Таблица1[[#This Row],[Профиль / размер]],'Сводный отчет'!$L$7:$L$17))^2</f>
        <v>7.6274419719360377E-5</v>
      </c>
      <c r="K1060" s="63">
        <v>23.4</v>
      </c>
      <c r="L1060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1060" s="63">
        <v>7.4</v>
      </c>
      <c r="N106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0.73700605197575808</v>
      </c>
      <c r="O1060" s="67">
        <v>7.7</v>
      </c>
      <c r="P106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1060" s="69">
        <v>6.8000000000000005E-2</v>
      </c>
      <c r="R1060" s="70">
        <f>(Таблица1[[#This Row],[fr]]-SUMIF('Сводный отчет'!$B$7:$B$17,Таблица1[[#This Row],[Профиль / размер]],'Сводный отчет'!$X$7:$X$17))^2</f>
        <v>2.0625656619595239E-4</v>
      </c>
    </row>
    <row r="1061" spans="1:18" ht="11.25" customHeight="1" x14ac:dyDescent="0.25">
      <c r="A1061" s="62" t="s">
        <v>789</v>
      </c>
      <c r="B1061" s="62" t="str">
        <f>LEFT(Таблица1[[#This Row],[Номер плавки]],7)</f>
        <v>2062802</v>
      </c>
      <c r="C1061" s="62" t="s">
        <v>8</v>
      </c>
      <c r="D1061" s="62" t="s">
        <v>9</v>
      </c>
      <c r="E1061" s="63">
        <v>533</v>
      </c>
      <c r="F1061" s="64">
        <f>(Таблица1[[#This Row],[Предел текучести, Н/мм²]]-SUMIF('Сводный отчет'!$B$7:$B$17,Таблица1[[#This Row],[Профиль / размер]],'Сводный отчет'!$F$7:$F$17))^2</f>
        <v>582.35706657173591</v>
      </c>
      <c r="G1061" s="63">
        <v>630</v>
      </c>
      <c r="H1061" s="64">
        <f>(Таблица1[[#This Row],[Временное сопротивление, Н/мм²]]-SUMIF('Сводный отчет'!$B$7:$B$17,Таблица1[[#This Row],[Профиль / размер]],'Сводный отчет'!$I$7:$I$17))^2</f>
        <v>439.28469008346212</v>
      </c>
      <c r="I1061" s="65">
        <f>Таблица1[[#This Row],[Временное сопротивление, Н/мм²]]/Таблица1[[#This Row],[Предел текучести, Н/мм²]]</f>
        <v>1.1819887429643527</v>
      </c>
      <c r="J1061" s="66">
        <f>(Таблица1[[#This Row],[σв/σт]]-SUMIF('Сводный отчет'!$B$7:$B$17,Таблица1[[#This Row],[Профиль / размер]],'Сводный отчет'!$L$7:$L$17))^2</f>
        <v>1.7948807931781024E-4</v>
      </c>
      <c r="K1061" s="63">
        <v>24</v>
      </c>
      <c r="L1061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1061" s="63">
        <v>7.3</v>
      </c>
      <c r="N106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0.91870416518330222</v>
      </c>
      <c r="O1061" s="67">
        <v>7.6</v>
      </c>
      <c r="P106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1.0950284249480238</v>
      </c>
      <c r="Q1061" s="69">
        <v>9.1999999999999998E-2</v>
      </c>
      <c r="R1061" s="70">
        <f>(Таблица1[[#This Row],[fr]]-SUMIF('Сводный отчет'!$B$7:$B$17,Таблица1[[#This Row],[Профиль / размер]],'Сводный отчет'!$X$7:$X$17))^2</f>
        <v>9.2898075629922983E-5</v>
      </c>
    </row>
    <row r="1062" spans="1:18" ht="11.25" customHeight="1" x14ac:dyDescent="0.25">
      <c r="A1062" s="62" t="s">
        <v>790</v>
      </c>
      <c r="B1062" s="62" t="str">
        <f>LEFT(Таблица1[[#This Row],[Номер плавки]],7)</f>
        <v>2062802</v>
      </c>
      <c r="C1062" s="62" t="s">
        <v>8</v>
      </c>
      <c r="D1062" s="62" t="s">
        <v>9</v>
      </c>
      <c r="E1062" s="63">
        <v>553</v>
      </c>
      <c r="F1062" s="64">
        <f>(Таблица1[[#This Row],[Предел текучести, Н/мм²]]-SUMIF('Сводный отчет'!$B$7:$B$17,Таблица1[[#This Row],[Профиль / размер]],'Сводный отчет'!$F$7:$F$17))^2</f>
        <v>17.074047703809558</v>
      </c>
      <c r="G1062" s="63">
        <v>646</v>
      </c>
      <c r="H1062" s="64">
        <f>(Таблица1[[#This Row],[Временное сопротивление, Н/мм²]]-SUMIF('Сводный отчет'!$B$7:$B$17,Таблица1[[#This Row],[Профиль / размер]],'Сводный отчет'!$I$7:$I$17))^2</f>
        <v>24.59286618409087</v>
      </c>
      <c r="I1062" s="65">
        <f>Таблица1[[#This Row],[Временное сопротивление, Н/мм²]]/Таблица1[[#This Row],[Предел текучести, Н/мм²]]</f>
        <v>1.1681735985533455</v>
      </c>
      <c r="J1062" s="66">
        <f>(Таблица1[[#This Row],[σв/σт]]-SUMIF('Сводный отчет'!$B$7:$B$17,Таблица1[[#This Row],[Профиль / размер]],'Сводный отчет'!$L$7:$L$17))^2</f>
        <v>1.7458047769103531E-7</v>
      </c>
      <c r="K1062" s="63">
        <v>24.2</v>
      </c>
      <c r="L1062" s="64">
        <f>(Таблица1[[#This Row],[Относительное удлинение, %]]-SUMIF('Сводный отчет'!$B$7:$B$17,Таблица1[[#This Row],[Профиль / размер]],'Сводный отчет'!$O$7:$O$17))^2</f>
        <v>1.2403982019874893</v>
      </c>
      <c r="M1062" s="63">
        <v>8.4</v>
      </c>
      <c r="N106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1062" s="67">
        <v>8.6999999999999993</v>
      </c>
      <c r="P106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1062" s="69">
        <v>9.9000000000000005E-2</v>
      </c>
      <c r="R1062" s="70">
        <f>(Таблица1[[#This Row],[fr]]-SUMIF('Сводный отчет'!$B$7:$B$17,Таблица1[[#This Row],[Профиль / размер]],'Сводный отчет'!$X$7:$X$17))^2</f>
        <v>2.7683518254816453E-4</v>
      </c>
    </row>
    <row r="1063" spans="1:18" ht="11.25" customHeight="1" x14ac:dyDescent="0.25">
      <c r="A1063" s="62" t="s">
        <v>791</v>
      </c>
      <c r="B1063" s="62" t="str">
        <f>LEFT(Таблица1[[#This Row],[Номер плавки]],7)</f>
        <v>2062803</v>
      </c>
      <c r="C1063" s="62" t="s">
        <v>8</v>
      </c>
      <c r="D1063" s="62" t="s">
        <v>9</v>
      </c>
      <c r="E1063" s="63">
        <v>563</v>
      </c>
      <c r="F1063" s="64">
        <f>(Таблица1[[#This Row],[Предел текучести, Н/мм²]]-SUMIF('Сводный отчет'!$B$7:$B$17,Таблица1[[#This Row],[Профиль / размер]],'Сводный отчет'!$F$7:$F$17))^2</f>
        <v>34.43253826984639</v>
      </c>
      <c r="G1063" s="63">
        <v>658</v>
      </c>
      <c r="H1063" s="64">
        <f>(Таблица1[[#This Row],[Временное сопротивление, Н/мм²]]-SUMIF('Сводный отчет'!$B$7:$B$17,Таблица1[[#This Row],[Профиль / размер]],'Сводный отчет'!$I$7:$I$17))^2</f>
        <v>49.573998259562444</v>
      </c>
      <c r="I1063" s="65">
        <f>Таблица1[[#This Row],[Временное сопротивление, Н/мм²]]/Таблица1[[#This Row],[Предел текучести, Н/мм²]]</f>
        <v>1.1687388987566607</v>
      </c>
      <c r="J1063" s="66">
        <f>(Таблица1[[#This Row],[σв/σт]]-SUMIF('Сводный отчет'!$B$7:$B$17,Таблица1[[#This Row],[Профиль / размер]],'Сводный отчет'!$L$7:$L$17))^2</f>
        <v>2.1747966005095115E-8</v>
      </c>
      <c r="K1063" s="63">
        <v>23</v>
      </c>
      <c r="L1063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1063" s="63">
        <v>9.4</v>
      </c>
      <c r="N106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1.3030437878248939</v>
      </c>
      <c r="O1063" s="67">
        <v>9.6999999999999993</v>
      </c>
      <c r="P106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1.1099969784071524</v>
      </c>
      <c r="Q1063" s="69">
        <v>7.3999999999999996E-2</v>
      </c>
      <c r="R1063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1064" spans="1:18" ht="11.25" customHeight="1" x14ac:dyDescent="0.25">
      <c r="A1064" s="62" t="s">
        <v>792</v>
      </c>
      <c r="B1064" s="62" t="str">
        <f>LEFT(Таблица1[[#This Row],[Номер плавки]],7)</f>
        <v>2062803</v>
      </c>
      <c r="C1064" s="62" t="s">
        <v>8</v>
      </c>
      <c r="D1064" s="62" t="s">
        <v>9</v>
      </c>
      <c r="E1064" s="63">
        <v>535</v>
      </c>
      <c r="F1064" s="64">
        <f>(Таблица1[[#This Row],[Предел текучести, Н/мм²]]-SUMIF('Сводный отчет'!$B$7:$B$17,Таблица1[[#This Row],[Профиль / размер]],'Сводный отчет'!$F$7:$F$17))^2</f>
        <v>489.82876468494328</v>
      </c>
      <c r="G1064" s="63">
        <v>634</v>
      </c>
      <c r="H1064" s="64">
        <f>(Таблица1[[#This Row],[Временное сопротивление, Н/мм²]]-SUMIF('Сводный отчет'!$B$7:$B$17,Таблица1[[#This Row],[Профиль / размер]],'Сводный отчет'!$I$7:$I$17))^2</f>
        <v>287.61173410861932</v>
      </c>
      <c r="I1064" s="65">
        <f>Таблица1[[#This Row],[Временное сопротивление, Н/мм²]]/Таблица1[[#This Row],[Предел текучести, Н/мм²]]</f>
        <v>1.1850467289719626</v>
      </c>
      <c r="J1064" s="66">
        <f>(Таблица1[[#This Row],[σв/σт]]-SUMIF('Сводный отчет'!$B$7:$B$17,Таблица1[[#This Row],[Профиль / размер]],'Сводный отчет'!$L$7:$L$17))^2</f>
        <v>2.7077696823202572E-4</v>
      </c>
      <c r="K1064" s="63">
        <v>23.8</v>
      </c>
      <c r="L1064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1064" s="63">
        <v>9.1999999999999993</v>
      </c>
      <c r="N106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0.88644001423997842</v>
      </c>
      <c r="O1064" s="67">
        <v>9.5</v>
      </c>
      <c r="P106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0.72857140188723657</v>
      </c>
      <c r="Q1064" s="69">
        <v>0.09</v>
      </c>
      <c r="R1064" s="70">
        <f>(Таблица1[[#This Row],[fr]]-SUMIF('Сводный отчет'!$B$7:$B$17,Таблица1[[#This Row],[Профиль / размер]],'Сводный отчет'!$X$7:$X$17))^2</f>
        <v>5.8344616510425416E-5</v>
      </c>
    </row>
    <row r="1065" spans="1:18" ht="11.25" customHeight="1" x14ac:dyDescent="0.25">
      <c r="A1065" s="62" t="s">
        <v>793</v>
      </c>
      <c r="B1065" s="62" t="str">
        <f>LEFT(Таблица1[[#This Row],[Номер плавки]],7)</f>
        <v>2062803</v>
      </c>
      <c r="C1065" s="62" t="s">
        <v>8</v>
      </c>
      <c r="D1065" s="62" t="s">
        <v>9</v>
      </c>
      <c r="E1065" s="63">
        <v>557</v>
      </c>
      <c r="F1065" s="64">
        <f>(Таблица1[[#This Row],[Предел текучести, Н/мм²]]-SUMIF('Сводный отчет'!$B$7:$B$17,Таблица1[[#This Row],[Профиль / размер]],'Сводный отчет'!$F$7:$F$17))^2</f>
        <v>1.7443930224291002E-2</v>
      </c>
      <c r="G1065" s="63">
        <v>649</v>
      </c>
      <c r="H1065" s="64">
        <f>(Таблица1[[#This Row],[Временное сопротивление, Н/мм²]]-SUMIF('Сводный отчет'!$B$7:$B$17,Таблица1[[#This Row],[Профиль / размер]],'Сводный отчет'!$I$7:$I$17))^2</f>
        <v>3.8381492029587632</v>
      </c>
      <c r="I1065" s="65">
        <f>Таблица1[[#This Row],[Временное сопротивление, Н/мм²]]/Таблица1[[#This Row],[Предел текучести, Н/мм²]]</f>
        <v>1.1651705565529622</v>
      </c>
      <c r="J1065" s="66">
        <f>(Таблица1[[#This Row],[σв/σт]]-SUMIF('Сводный отчет'!$B$7:$B$17,Таблица1[[#This Row],[Профиль / размер]],'Сводный отчет'!$L$7:$L$17))^2</f>
        <v>1.1702353525342327E-5</v>
      </c>
      <c r="K1065" s="63">
        <v>23.6</v>
      </c>
      <c r="L1065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1065" s="63">
        <v>9</v>
      </c>
      <c r="N106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0.54983624065506631</v>
      </c>
      <c r="O1065" s="67">
        <v>9.3000000000000007</v>
      </c>
      <c r="P106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0.42714582536732032</v>
      </c>
      <c r="Q1065" s="69">
        <v>8.2000000000000003E-2</v>
      </c>
      <c r="R1065" s="70">
        <f>(Таблица1[[#This Row],[fr]]-SUMIF('Сводный отчет'!$B$7:$B$17,Таблица1[[#This Row],[Профиль / размер]],'Сводный отчет'!$X$7:$X$17))^2</f>
        <v>1.3078003243529928E-7</v>
      </c>
    </row>
    <row r="1066" spans="1:18" ht="11.25" customHeight="1" x14ac:dyDescent="0.25">
      <c r="A1066" s="62" t="s">
        <v>794</v>
      </c>
      <c r="B1066" s="62" t="str">
        <f>LEFT(Таблица1[[#This Row],[Номер плавки]],7)</f>
        <v>2050681</v>
      </c>
      <c r="C1066" s="62" t="s">
        <v>8</v>
      </c>
      <c r="D1066" s="62" t="s">
        <v>9</v>
      </c>
      <c r="E1066" s="63">
        <v>564</v>
      </c>
      <c r="F1066" s="64">
        <f>(Таблица1[[#This Row],[Предел текучести, Н/мм²]]-SUMIF('Сводный отчет'!$B$7:$B$17,Таблица1[[#This Row],[Профиль / размер]],'Сводный отчет'!$F$7:$F$17))^2</f>
        <v>47.168387326450073</v>
      </c>
      <c r="G1066" s="63">
        <v>660</v>
      </c>
      <c r="H1066" s="64">
        <f>(Таблица1[[#This Row],[Временное сопротивление, Н/мм²]]-SUMIF('Сводный отчет'!$B$7:$B$17,Таблица1[[#This Row],[Профиль / размер]],'Сводный отчет'!$I$7:$I$17))^2</f>
        <v>81.73752027214104</v>
      </c>
      <c r="I1066" s="65">
        <f>Таблица1[[#This Row],[Временное сопротивление, Н/мм²]]/Таблица1[[#This Row],[Предел текучести, Н/мм²]]</f>
        <v>1.1702127659574468</v>
      </c>
      <c r="J1066" s="66">
        <f>(Таблица1[[#This Row],[σв/σт]]-SUMIF('Сводный отчет'!$B$7:$B$17,Таблица1[[#This Row],[Профиль / размер]],'Сводный отчет'!$L$7:$L$17))^2</f>
        <v>2.6287405315810655E-6</v>
      </c>
      <c r="K1066" s="63">
        <v>22.4</v>
      </c>
      <c r="L1066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1066" s="63">
        <v>7.2</v>
      </c>
      <c r="N106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1.1204022783908447</v>
      </c>
      <c r="O1066" s="67">
        <v>7.5</v>
      </c>
      <c r="P106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1066" s="69">
        <v>6.6000000000000003E-2</v>
      </c>
      <c r="R1066" s="70">
        <f>(Таблица1[[#This Row],[fr]]-SUMIF('Сводный отчет'!$B$7:$B$17,Таблица1[[#This Row],[Профиль / размер]],'Сводный отчет'!$X$7:$X$17))^2</f>
        <v>2.6770310707645485E-4</v>
      </c>
    </row>
    <row r="1067" spans="1:18" ht="11.25" customHeight="1" x14ac:dyDescent="0.25">
      <c r="A1067" s="62" t="s">
        <v>794</v>
      </c>
      <c r="B1067" s="62" t="str">
        <f>LEFT(Таблица1[[#This Row],[Номер плавки]],7)</f>
        <v>2050681</v>
      </c>
      <c r="C1067" s="62" t="s">
        <v>8</v>
      </c>
      <c r="D1067" s="62" t="s">
        <v>9</v>
      </c>
      <c r="E1067" s="63">
        <v>567</v>
      </c>
      <c r="F1067" s="64">
        <f>(Таблица1[[#This Row],[Предел текучести, Н/мм²]]-SUMIF('Сводный отчет'!$B$7:$B$17,Таблица1[[#This Row],[Профиль / размер]],'Сводный отчет'!$F$7:$F$17))^2</f>
        <v>97.375934496261124</v>
      </c>
      <c r="G1067" s="63">
        <v>658</v>
      </c>
      <c r="H1067" s="64">
        <f>(Таблица1[[#This Row],[Временное сопротивление, Н/мм²]]-SUMIF('Сводный отчет'!$B$7:$B$17,Таблица1[[#This Row],[Профиль / размер]],'Сводный отчет'!$I$7:$I$17))^2</f>
        <v>49.573998259562444</v>
      </c>
      <c r="I1067" s="65">
        <f>Таблица1[[#This Row],[Временное сопротивление, Н/мм²]]/Таблица1[[#This Row],[Предел текучести, Н/мм²]]</f>
        <v>1.1604938271604939</v>
      </c>
      <c r="J1067" s="66">
        <f>(Таблица1[[#This Row],[σв/σт]]-SUMIF('Сводный отчет'!$B$7:$B$17,Таблица1[[#This Row],[Профиль / размер]],'Сводный отчет'!$L$7:$L$17))^2</f>
        <v>6.5571120580436504E-5</v>
      </c>
      <c r="K1067" s="63">
        <v>23</v>
      </c>
      <c r="L1067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1067" s="63">
        <v>6.1</v>
      </c>
      <c r="N106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4.659081523673823</v>
      </c>
      <c r="O1067" s="67">
        <v>7.4</v>
      </c>
      <c r="P106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1.5536028484281048</v>
      </c>
      <c r="Q1067" s="69">
        <v>7.6999999999999999E-2</v>
      </c>
      <c r="R1067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1068" spans="1:18" ht="11.25" customHeight="1" x14ac:dyDescent="0.25">
      <c r="A1068" s="62" t="s">
        <v>795</v>
      </c>
      <c r="B1068" s="62" t="str">
        <f>LEFT(Таблица1[[#This Row],[Номер плавки]],7)</f>
        <v>2050681</v>
      </c>
      <c r="C1068" s="62" t="s">
        <v>8</v>
      </c>
      <c r="D1068" s="62" t="s">
        <v>9</v>
      </c>
      <c r="E1068" s="63">
        <v>567</v>
      </c>
      <c r="F1068" s="64">
        <f>(Таблица1[[#This Row],[Предел текучести, Н/мм²]]-SUMIF('Сводный отчет'!$B$7:$B$17,Таблица1[[#This Row],[Профиль / размер]],'Сводный отчет'!$F$7:$F$17))^2</f>
        <v>97.375934496261124</v>
      </c>
      <c r="G1068" s="63">
        <v>656</v>
      </c>
      <c r="H1068" s="64">
        <f>(Таблица1[[#This Row],[Временное сопротивление, Н/мм²]]-SUMIF('Сводный отчет'!$B$7:$B$17,Таблица1[[#This Row],[Профиль / размер]],'Сводный отчет'!$I$7:$I$17))^2</f>
        <v>25.410476246983851</v>
      </c>
      <c r="I1068" s="65">
        <f>Таблица1[[#This Row],[Временное сопротивление, Н/мм²]]/Таблица1[[#This Row],[Предел текучести, Н/мм²]]</f>
        <v>1.1569664902998236</v>
      </c>
      <c r="J1068" s="66">
        <f>(Таблица1[[#This Row],[σв/σт]]-SUMIF('Сводный отчет'!$B$7:$B$17,Таблица1[[#This Row],[Профиль / размер]],'Сводный отчет'!$L$7:$L$17))^2</f>
        <v>1.3513914957877549E-4</v>
      </c>
      <c r="K1068" s="63">
        <v>24.8</v>
      </c>
      <c r="L1068" s="64">
        <f>(Таблица1[[#This Row],[Относительное удлинение, %]]-SUMIF('Сводный отчет'!$B$7:$B$17,Таблица1[[#This Row],[Профиль / размер]],'Сводный отчет'!$O$7:$O$17))^2</f>
        <v>2.9368761894089048</v>
      </c>
      <c r="M1068" s="63">
        <v>8.1</v>
      </c>
      <c r="N106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2.5119259522955843E-2</v>
      </c>
      <c r="O1068" s="67">
        <v>8.4</v>
      </c>
      <c r="P106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6.0730731027691658E-2</v>
      </c>
      <c r="Q1068" s="69">
        <v>8.3000000000000004E-2</v>
      </c>
      <c r="R1068" s="70">
        <f>(Таблица1[[#This Row],[fr]]-SUMIF('Сводный отчет'!$B$7:$B$17,Таблица1[[#This Row],[Профиль / размер]],'Сводный отчет'!$X$7:$X$17))^2</f>
        <v>4.0750959218407797E-7</v>
      </c>
    </row>
    <row r="1069" spans="1:18" ht="11.25" customHeight="1" x14ac:dyDescent="0.25">
      <c r="A1069" s="62" t="s">
        <v>795</v>
      </c>
      <c r="B1069" s="62" t="str">
        <f>LEFT(Таблица1[[#This Row],[Номер плавки]],7)</f>
        <v>2050681</v>
      </c>
      <c r="C1069" s="62" t="s">
        <v>8</v>
      </c>
      <c r="D1069" s="62" t="s">
        <v>9</v>
      </c>
      <c r="E1069" s="63">
        <v>554</v>
      </c>
      <c r="F1069" s="64">
        <f>(Таблица1[[#This Row],[Предел текучести, Н/мм²]]-SUMIF('Сводный отчет'!$B$7:$B$17,Таблица1[[#This Row],[Профиль / размер]],'Сводный отчет'!$F$7:$F$17))^2</f>
        <v>9.8098967604132401</v>
      </c>
      <c r="G1069" s="63">
        <v>649</v>
      </c>
      <c r="H1069" s="64">
        <f>(Таблица1[[#This Row],[Временное сопротивление, Н/мм²]]-SUMIF('Сводный отчет'!$B$7:$B$17,Таблица1[[#This Row],[Профиль / размер]],'Сводный отчет'!$I$7:$I$17))^2</f>
        <v>3.8381492029587632</v>
      </c>
      <c r="I1069" s="65">
        <f>Таблица1[[#This Row],[Временное сопротивление, Н/мм²]]/Таблица1[[#This Row],[Предел текучести, Н/мм²]]</f>
        <v>1.1714801444043321</v>
      </c>
      <c r="J1069" s="66">
        <f>(Таблица1[[#This Row],[σв/σт]]-SUMIF('Сводный отчет'!$B$7:$B$17,Таблица1[[#This Row],[Профиль / размер]],'Сводный отчет'!$L$7:$L$17))^2</f>
        <v>8.3446891625929122E-6</v>
      </c>
      <c r="K1069" s="63">
        <v>20.6</v>
      </c>
      <c r="L1069" s="64">
        <f>(Таблица1[[#This Row],[Относительное удлинение, %]]-SUMIF('Сводный отчет'!$B$7:$B$17,Таблица1[[#This Row],[Профиль / размер]],'Сводный отчет'!$O$7:$O$17))^2</f>
        <v>6.1815302774590144</v>
      </c>
      <c r="M1069" s="63">
        <v>8.5</v>
      </c>
      <c r="N106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1069" s="67">
        <v>8.8000000000000007</v>
      </c>
      <c r="P106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1069" s="69">
        <v>7.9000000000000001E-2</v>
      </c>
      <c r="R1069" s="70">
        <f>(Таблица1[[#This Row],[fr]]-SUMIF('Сводный отчет'!$B$7:$B$17,Таблица1[[#This Row],[Профиль / размер]],'Сводный отчет'!$X$7:$X$17))^2</f>
        <v>1.1300591353188985E-5</v>
      </c>
    </row>
    <row r="1070" spans="1:18" ht="11.25" customHeight="1" x14ac:dyDescent="0.25">
      <c r="A1070" s="62" t="s">
        <v>796</v>
      </c>
      <c r="B1070" s="62" t="str">
        <f>LEFT(Таблица1[[#This Row],[Номер плавки]],7)</f>
        <v>2050681</v>
      </c>
      <c r="C1070" s="62" t="s">
        <v>8</v>
      </c>
      <c r="D1070" s="62" t="s">
        <v>9</v>
      </c>
      <c r="E1070" s="63">
        <v>563</v>
      </c>
      <c r="F1070" s="64">
        <f>(Таблица1[[#This Row],[Предел текучести, Н/мм²]]-SUMIF('Сводный отчет'!$B$7:$B$17,Таблица1[[#This Row],[Профиль / размер]],'Сводный отчет'!$F$7:$F$17))^2</f>
        <v>34.43253826984639</v>
      </c>
      <c r="G1070" s="63">
        <v>654</v>
      </c>
      <c r="H1070" s="64">
        <f>(Таблица1[[#This Row],[Временное сопротивление, Н/мм²]]-SUMIF('Сводный отчет'!$B$7:$B$17,Таблица1[[#This Row],[Профиль / размер]],'Сводный отчет'!$I$7:$I$17))^2</f>
        <v>9.2469542344052549</v>
      </c>
      <c r="I1070" s="65">
        <f>Таблица1[[#This Row],[Временное сопротивление, Н/мм²]]/Таблица1[[#This Row],[Предел текучести, Н/мм²]]</f>
        <v>1.1616341030195383</v>
      </c>
      <c r="J1070" s="66">
        <f>(Таблица1[[#This Row],[σв/σт]]-SUMIF('Сводный отчет'!$B$7:$B$17,Таблица1[[#This Row],[Профиль / размер]],'Сводный отчет'!$L$7:$L$17))^2</f>
        <v>4.8404354752128002E-5</v>
      </c>
      <c r="K1070" s="63">
        <v>22.4</v>
      </c>
      <c r="L1070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1070" s="63">
        <v>6.4</v>
      </c>
      <c r="N107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3.45398718405119</v>
      </c>
      <c r="O1070" s="67">
        <v>7.7</v>
      </c>
      <c r="P107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1070" s="69">
        <v>7.9000000000000001E-2</v>
      </c>
      <c r="R1070" s="70">
        <f>(Таблица1[[#This Row],[fr]]-SUMIF('Сводный отчет'!$B$7:$B$17,Таблица1[[#This Row],[Профиль / размер]],'Сводный отчет'!$X$7:$X$17))^2</f>
        <v>1.1300591353188985E-5</v>
      </c>
    </row>
    <row r="1071" spans="1:18" ht="11.25" customHeight="1" x14ac:dyDescent="0.25">
      <c r="A1071" s="62" t="s">
        <v>796</v>
      </c>
      <c r="B1071" s="62" t="str">
        <f>LEFT(Таблица1[[#This Row],[Номер плавки]],7)</f>
        <v>2050681</v>
      </c>
      <c r="C1071" s="62" t="s">
        <v>8</v>
      </c>
      <c r="D1071" s="62" t="s">
        <v>9</v>
      </c>
      <c r="E1071" s="63">
        <v>551</v>
      </c>
      <c r="F1071" s="64">
        <f>(Таблица1[[#This Row],[Предел текучести, Н/мм²]]-SUMIF('Сводный отчет'!$B$7:$B$17,Таблица1[[#This Row],[Профиль / размер]],'Сводный отчет'!$F$7:$F$17))^2</f>
        <v>37.602349590602188</v>
      </c>
      <c r="G1071" s="63">
        <v>646</v>
      </c>
      <c r="H1071" s="64">
        <f>(Таблица1[[#This Row],[Временное сопротивление, Н/мм²]]-SUMIF('Сводный отчет'!$B$7:$B$17,Таблица1[[#This Row],[Профиль / размер]],'Сводный отчет'!$I$7:$I$17))^2</f>
        <v>24.59286618409087</v>
      </c>
      <c r="I1071" s="65">
        <f>Таблица1[[#This Row],[Временное сопротивление, Н/мм²]]/Таблица1[[#This Row],[Предел текучести, Н/мм²]]</f>
        <v>1.1724137931034482</v>
      </c>
      <c r="J1071" s="66">
        <f>(Таблица1[[#This Row],[σв/σт]]-SUMIF('Сводный отчет'!$B$7:$B$17,Таблица1[[#This Row],[Профиль / размер]],'Сводный отчет'!$L$7:$L$17))^2</f>
        <v>1.4610483846802141E-5</v>
      </c>
      <c r="K1071" s="63">
        <v>21.6</v>
      </c>
      <c r="L1071" s="64">
        <f>(Таблица1[[#This Row],[Относительное удлинение, %]]-SUMIF('Сводный отчет'!$B$7:$B$17,Таблица1[[#This Row],[Профиль / размер]],'Сводный отчет'!$O$7:$O$17))^2</f>
        <v>2.2089935898280362</v>
      </c>
      <c r="M1071" s="63">
        <v>8.1</v>
      </c>
      <c r="N107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2.5119259522955843E-2</v>
      </c>
      <c r="O1071" s="67">
        <v>8.4</v>
      </c>
      <c r="P107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6.0730731027691658E-2</v>
      </c>
      <c r="Q1071" s="69">
        <v>9.7000000000000003E-2</v>
      </c>
      <c r="R1071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1072" spans="1:18" ht="11.25" customHeight="1" x14ac:dyDescent="0.25">
      <c r="A1072" s="62" t="s">
        <v>797</v>
      </c>
      <c r="B1072" s="62" t="str">
        <f>LEFT(Таблица1[[#This Row],[Номер плавки]],7)</f>
        <v>2050682</v>
      </c>
      <c r="C1072" s="62" t="s">
        <v>8</v>
      </c>
      <c r="D1072" s="62" t="s">
        <v>9</v>
      </c>
      <c r="E1072" s="63">
        <v>538</v>
      </c>
      <c r="F1072" s="64">
        <f>(Таблица1[[#This Row],[Предел текучести, Н/мм²]]-SUMIF('Сводный отчет'!$B$7:$B$17,Таблица1[[#This Row],[Профиль / размер]],'Сводный отчет'!$F$7:$F$17))^2</f>
        <v>366.03631185475433</v>
      </c>
      <c r="G1072" s="63">
        <v>626</v>
      </c>
      <c r="H1072" s="64">
        <f>(Таблица1[[#This Row],[Временное сопротивление, Н/мм²]]-SUMIF('Сводный отчет'!$B$7:$B$17,Таблица1[[#This Row],[Профиль / размер]],'Сводный отчет'!$I$7:$I$17))^2</f>
        <v>622.95764605830493</v>
      </c>
      <c r="I1072" s="65">
        <f>Таблица1[[#This Row],[Временное сопротивление, Н/мм²]]/Таблица1[[#This Row],[Предел текучести, Н/мм²]]</f>
        <v>1.1635687732342008</v>
      </c>
      <c r="J1072" s="66">
        <f>(Таблица1[[#This Row],[σв/σт]]-SUMIF('Сводный отчет'!$B$7:$B$17,Таблица1[[#This Row],[Профиль / размер]],'Сводный отчет'!$L$7:$L$17))^2</f>
        <v>2.5227049250607577E-5</v>
      </c>
      <c r="K1072" s="63">
        <v>24.8</v>
      </c>
      <c r="L1072" s="64">
        <f>(Таблица1[[#This Row],[Относительное удлинение, %]]-SUMIF('Сводный отчет'!$B$7:$B$17,Таблица1[[#This Row],[Профиль / размер]],'Сводный отчет'!$O$7:$O$17))^2</f>
        <v>2.9368761894089048</v>
      </c>
      <c r="M1072" s="63">
        <v>8.1</v>
      </c>
      <c r="N107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2.5119259522955843E-2</v>
      </c>
      <c r="O1072" s="67">
        <v>8.4</v>
      </c>
      <c r="P107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6.0730731027691658E-2</v>
      </c>
      <c r="Q1072" s="69">
        <v>7.2999999999999995E-2</v>
      </c>
      <c r="R1072" s="70">
        <f>(Таблица1[[#This Row],[fr]]-SUMIF('Сводный отчет'!$B$7:$B$17,Таблица1[[#This Row],[Профиль / размер]],'Сводный отчет'!$X$7:$X$17))^2</f>
        <v>8.7640213994696456E-5</v>
      </c>
    </row>
    <row r="1073" spans="1:18" ht="11.25" customHeight="1" x14ac:dyDescent="0.25">
      <c r="A1073" s="62" t="s">
        <v>798</v>
      </c>
      <c r="B1073" s="62" t="str">
        <f>LEFT(Таблица1[[#This Row],[Номер плавки]],7)</f>
        <v>2050682</v>
      </c>
      <c r="C1073" s="62" t="s">
        <v>8</v>
      </c>
      <c r="D1073" s="62" t="s">
        <v>9</v>
      </c>
      <c r="E1073" s="63">
        <v>538</v>
      </c>
      <c r="F1073" s="64">
        <f>(Таблица1[[#This Row],[Предел текучести, Н/мм²]]-SUMIF('Сводный отчет'!$B$7:$B$17,Таблица1[[#This Row],[Профиль / размер]],'Сводный отчет'!$F$7:$F$17))^2</f>
        <v>366.03631185475433</v>
      </c>
      <c r="G1073" s="63">
        <v>632</v>
      </c>
      <c r="H1073" s="64">
        <f>(Таблица1[[#This Row],[Временное сопротивление, Н/мм²]]-SUMIF('Сводный отчет'!$B$7:$B$17,Таблица1[[#This Row],[Профиль / размер]],'Сводный отчет'!$I$7:$I$17))^2</f>
        <v>359.44821209604072</v>
      </c>
      <c r="I1073" s="65">
        <f>Таблица1[[#This Row],[Временное сопротивление, Н/мм²]]/Таблица1[[#This Row],[Предел текучести, Н/мм²]]</f>
        <v>1.1747211895910781</v>
      </c>
      <c r="J1073" s="66">
        <f>(Таблица1[[#This Row],[σв/σт]]-SUMIF('Сводный отчет'!$B$7:$B$17,Таблица1[[#This Row],[Профиль / размер]],'Сводный отчет'!$L$7:$L$17))^2</f>
        <v>3.7573991376254019E-5</v>
      </c>
      <c r="K1073" s="63">
        <v>22.6</v>
      </c>
      <c r="L1073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1073" s="63">
        <v>7.4</v>
      </c>
      <c r="N107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0.73700605197575808</v>
      </c>
      <c r="O1073" s="67">
        <v>7.7</v>
      </c>
      <c r="P107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1073" s="69">
        <v>6.9000000000000006E-2</v>
      </c>
      <c r="R1073" s="70">
        <f>(Таблица1[[#This Row],[fr]]-SUMIF('Сводный отчет'!$B$7:$B$17,Таблица1[[#This Row],[Профиль / размер]],'Сводный отчет'!$X$7:$X$17))^2</f>
        <v>1.7853329575570113E-4</v>
      </c>
    </row>
    <row r="1074" spans="1:18" ht="11.25" customHeight="1" x14ac:dyDescent="0.25">
      <c r="A1074" s="62" t="s">
        <v>799</v>
      </c>
      <c r="B1074" s="62" t="str">
        <f>LEFT(Таблица1[[#This Row],[Номер плавки]],7)</f>
        <v>2050683</v>
      </c>
      <c r="C1074" s="62" t="s">
        <v>8</v>
      </c>
      <c r="D1074" s="62" t="s">
        <v>9</v>
      </c>
      <c r="E1074" s="63">
        <v>561</v>
      </c>
      <c r="F1074" s="64">
        <f>(Таблица1[[#This Row],[Предел текучести, Н/мм²]]-SUMIF('Сводный отчет'!$B$7:$B$17,Таблица1[[#This Row],[Профиль / размер]],'Сводный отчет'!$F$7:$F$17))^2</f>
        <v>14.960840156639025</v>
      </c>
      <c r="G1074" s="63">
        <v>651</v>
      </c>
      <c r="H1074" s="64">
        <f>(Таблица1[[#This Row],[Временное сопротивление, Н/мм²]]-SUMIF('Сводный отчет'!$B$7:$B$17,Таблица1[[#This Row],[Профиль / размер]],'Сводный отчет'!$I$7:$I$17))^2</f>
        <v>1.6712155373596635E-3</v>
      </c>
      <c r="I1074" s="65">
        <f>Таблица1[[#This Row],[Временное сопротивление, Н/мм²]]/Таблица1[[#This Row],[Предел текучести, Н/мм²]]</f>
        <v>1.160427807486631</v>
      </c>
      <c r="J1074" s="66">
        <f>(Таблица1[[#This Row],[σв/σт]]-SUMIF('Сводный отчет'!$B$7:$B$17,Таблица1[[#This Row],[Профиль / размер]],'Сводный отчет'!$L$7:$L$17))^2</f>
        <v>6.6644680957688682E-5</v>
      </c>
      <c r="K1074" s="63">
        <v>22.2</v>
      </c>
      <c r="L1074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1074" s="63">
        <v>7.9</v>
      </c>
      <c r="N107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0.12851548593804202</v>
      </c>
      <c r="O1074" s="67">
        <v>8.1999999999999993</v>
      </c>
      <c r="P107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0.19930515450777525</v>
      </c>
      <c r="Q1074" s="69">
        <v>8.5000000000000006E-2</v>
      </c>
      <c r="R1074" s="70">
        <f>(Таблица1[[#This Row],[fr]]-SUMIF('Сводный отчет'!$B$7:$B$17,Таблица1[[#This Row],[Профиль / размер]],'Сводный отчет'!$X$7:$X$17))^2</f>
        <v>6.960968711681646E-6</v>
      </c>
    </row>
    <row r="1075" spans="1:18" ht="11.25" customHeight="1" x14ac:dyDescent="0.25">
      <c r="A1075" s="62" t="s">
        <v>800</v>
      </c>
      <c r="B1075" s="62" t="str">
        <f>LEFT(Таблица1[[#This Row],[Номер плавки]],7)</f>
        <v>2050683</v>
      </c>
      <c r="C1075" s="62" t="s">
        <v>8</v>
      </c>
      <c r="D1075" s="62" t="s">
        <v>9</v>
      </c>
      <c r="E1075" s="63">
        <v>562</v>
      </c>
      <c r="F1075" s="64">
        <f>(Таблица1[[#This Row],[Предел текучести, Н/мм²]]-SUMIF('Сводный отчет'!$B$7:$B$17,Таблица1[[#This Row],[Профиль / размер]],'Сводный отчет'!$F$7:$F$17))^2</f>
        <v>23.69668921324271</v>
      </c>
      <c r="G1075" s="63">
        <v>653</v>
      </c>
      <c r="H1075" s="64">
        <f>(Таблица1[[#This Row],[Временное сопротивление, Н/мм²]]-SUMIF('Сводный отчет'!$B$7:$B$17,Таблица1[[#This Row],[Профиль / размер]],'Сводный отчет'!$I$7:$I$17))^2</f>
        <v>4.1651932281159558</v>
      </c>
      <c r="I1075" s="65">
        <f>Таблица1[[#This Row],[Временное сопротивление, Н/мм²]]/Таблица1[[#This Row],[Предел текучести, Н/мм²]]</f>
        <v>1.1619217081850535</v>
      </c>
      <c r="J1075" s="66">
        <f>(Таблица1[[#This Row],[σв/σт]]-SUMIF('Сводный отчет'!$B$7:$B$17,Таблица1[[#This Row],[Профиль / размер]],'Сводный отчет'!$L$7:$L$17))^2</f>
        <v>4.4485146945118717E-5</v>
      </c>
      <c r="K1075" s="63">
        <v>22</v>
      </c>
      <c r="L1075" s="64">
        <f>(Таблица1[[#This Row],[Относительное удлинение, %]]-SUMIF('Сводный отчет'!$B$7:$B$17,Таблица1[[#This Row],[Профиль / размер]],'Сводный отчет'!$O$7:$O$17))^2</f>
        <v>1.1799789147756483</v>
      </c>
      <c r="M1075" s="63">
        <v>6.3</v>
      </c>
      <c r="N107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3.8356852972587352</v>
      </c>
      <c r="O1075" s="67">
        <v>7.6</v>
      </c>
      <c r="P107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1.0950284249480238</v>
      </c>
      <c r="Q1075" s="69">
        <v>6.9000000000000006E-2</v>
      </c>
      <c r="R1075" s="70">
        <f>(Таблица1[[#This Row],[fr]]-SUMIF('Сводный отчет'!$B$7:$B$17,Таблица1[[#This Row],[Профиль / размер]],'Сводный отчет'!$X$7:$X$17))^2</f>
        <v>1.7853329575570113E-4</v>
      </c>
    </row>
    <row r="1076" spans="1:18" ht="11.25" customHeight="1" x14ac:dyDescent="0.25">
      <c r="A1076" s="62" t="s">
        <v>801</v>
      </c>
      <c r="B1076" s="62" t="str">
        <f>LEFT(Таблица1[[#This Row],[Номер плавки]],7)</f>
        <v>2050684</v>
      </c>
      <c r="C1076" s="62" t="s">
        <v>8</v>
      </c>
      <c r="D1076" s="62" t="s">
        <v>9</v>
      </c>
      <c r="E1076" s="63">
        <v>543</v>
      </c>
      <c r="F1076" s="64">
        <f>(Таблица1[[#This Row],[Предел текучести, Н/мм²]]-SUMIF('Сводный отчет'!$B$7:$B$17,Таблица1[[#This Row],[Профиль / размер]],'Сводный отчет'!$F$7:$F$17))^2</f>
        <v>199.71555713777272</v>
      </c>
      <c r="G1076" s="63">
        <v>635</v>
      </c>
      <c r="H1076" s="64">
        <f>(Таблица1[[#This Row],[Временное сопротивление, Н/мм²]]-SUMIF('Сводный отчет'!$B$7:$B$17,Таблица1[[#This Row],[Профиль / размер]],'Сводный отчет'!$I$7:$I$17))^2</f>
        <v>254.69349511490859</v>
      </c>
      <c r="I1076" s="65">
        <f>Таблица1[[#This Row],[Временное сопротивление, Н/мм²]]/Таблица1[[#This Row],[Предел текучести, Н/мм²]]</f>
        <v>1.1694290976058932</v>
      </c>
      <c r="J1076" s="66">
        <f>(Таблица1[[#This Row],[σв/σт]]-SUMIF('Сводный отчет'!$B$7:$B$17,Таблица1[[#This Row],[Профиль / размер]],'Сводный отчет'!$L$7:$L$17))^2</f>
        <v>7.0169231090465082E-7</v>
      </c>
      <c r="K1076" s="63">
        <v>23</v>
      </c>
      <c r="L1076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1076" s="63">
        <v>8.4</v>
      </c>
      <c r="N107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1076" s="67">
        <v>8.6999999999999993</v>
      </c>
      <c r="P107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1076" s="69">
        <v>7.0999999999999994E-2</v>
      </c>
      <c r="R1076" s="70">
        <f>(Таблица1[[#This Row],[fr]]-SUMIF('Сводный отчет'!$B$7:$B$17,Таблица1[[#This Row],[Профиль / размер]],'Сводный отчет'!$X$7:$X$17))^2</f>
        <v>1.2908675487519896E-4</v>
      </c>
    </row>
    <row r="1077" spans="1:18" ht="11.25" customHeight="1" x14ac:dyDescent="0.25">
      <c r="A1077" s="62" t="s">
        <v>802</v>
      </c>
      <c r="B1077" s="62" t="str">
        <f>LEFT(Таблица1[[#This Row],[Номер плавки]],7)</f>
        <v>2050684</v>
      </c>
      <c r="C1077" s="62" t="s">
        <v>8</v>
      </c>
      <c r="D1077" s="62" t="s">
        <v>9</v>
      </c>
      <c r="E1077" s="63">
        <v>528</v>
      </c>
      <c r="F1077" s="64">
        <f>(Таблица1[[#This Row],[Предел текучести, Н/мм²]]-SUMIF('Сводный отчет'!$B$7:$B$17,Таблица1[[#This Row],[Профиль / размер]],'Сводный отчет'!$F$7:$F$17))^2</f>
        <v>848.6778212887175</v>
      </c>
      <c r="G1077" s="63">
        <v>625</v>
      </c>
      <c r="H1077" s="64">
        <f>(Таблица1[[#This Row],[Временное сопротивление, Н/мм²]]-SUMIF('Сводный отчет'!$B$7:$B$17,Таблица1[[#This Row],[Профиль / размер]],'Сводный отчет'!$I$7:$I$17))^2</f>
        <v>673.87588505201563</v>
      </c>
      <c r="I1077" s="65">
        <f>Таблица1[[#This Row],[Временное сопротивление, Н/мм²]]/Таблица1[[#This Row],[Предел текучести, Н/мм²]]</f>
        <v>1.1837121212121211</v>
      </c>
      <c r="J1077" s="66">
        <f>(Таблица1[[#This Row],[σв/σт]]-SUMIF('Сводный отчет'!$B$7:$B$17,Таблица1[[#This Row],[Профиль / размер]],'Сводный отчет'!$L$7:$L$17))^2</f>
        <v>2.2863539827474346E-4</v>
      </c>
      <c r="K1077" s="63">
        <v>24</v>
      </c>
      <c r="L1077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1077" s="63">
        <v>6.3</v>
      </c>
      <c r="N107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3.8356852972587352</v>
      </c>
      <c r="O1077" s="67">
        <v>7.6</v>
      </c>
      <c r="P107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1.0950284249480238</v>
      </c>
      <c r="Q1077" s="69">
        <v>9.2999999999999999E-2</v>
      </c>
      <c r="R1077" s="70">
        <f>(Таблица1[[#This Row],[fr]]-SUMIF('Сводный отчет'!$B$7:$B$17,Таблица1[[#This Row],[Профиль / размер]],'Сводный отчет'!$X$7:$X$17))^2</f>
        <v>1.1317480518967177E-4</v>
      </c>
    </row>
    <row r="1078" spans="1:18" ht="11.25" customHeight="1" x14ac:dyDescent="0.25">
      <c r="A1078" s="62" t="s">
        <v>803</v>
      </c>
      <c r="B1078" s="62" t="str">
        <f>LEFT(Таблица1[[#This Row],[Номер плавки]],7)</f>
        <v>2050684</v>
      </c>
      <c r="C1078" s="62" t="s">
        <v>8</v>
      </c>
      <c r="D1078" s="62" t="s">
        <v>9</v>
      </c>
      <c r="E1078" s="63">
        <v>533</v>
      </c>
      <c r="F1078" s="64">
        <f>(Таблица1[[#This Row],[Предел текучести, Н/мм²]]-SUMIF('Сводный отчет'!$B$7:$B$17,Таблица1[[#This Row],[Профиль / размер]],'Сводный отчет'!$F$7:$F$17))^2</f>
        <v>582.35706657173591</v>
      </c>
      <c r="G1078" s="63">
        <v>622</v>
      </c>
      <c r="H1078" s="64">
        <f>(Таблица1[[#This Row],[Временное сопротивление, Н/мм²]]-SUMIF('Сводный отчет'!$B$7:$B$17,Таблица1[[#This Row],[Профиль / размер]],'Сводный отчет'!$I$7:$I$17))^2</f>
        <v>838.63060203314774</v>
      </c>
      <c r="I1078" s="65">
        <f>Таблица1[[#This Row],[Временное сопротивление, Н/мм²]]/Таблица1[[#This Row],[Предел текучести, Н/мм²]]</f>
        <v>1.1669793621013134</v>
      </c>
      <c r="J1078" s="66">
        <f>(Таблица1[[#This Row],[σв/σт]]-SUMIF('Сводный отчет'!$B$7:$B$17,Таблица1[[#This Row],[Профиль / размер]],'Сводный отчет'!$L$7:$L$17))^2</f>
        <v>2.5987527238865277E-6</v>
      </c>
      <c r="K1078" s="63">
        <v>26</v>
      </c>
      <c r="L1078" s="64">
        <f>(Таблица1[[#This Row],[Относительное удлинение, %]]-SUMIF('Сводный отчет'!$B$7:$B$17,Таблица1[[#This Row],[Профиль / размер]],'Сводный отчет'!$O$7:$O$17))^2</f>
        <v>8.4898321642517249</v>
      </c>
      <c r="M1078" s="63">
        <v>7</v>
      </c>
      <c r="N107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1.5837985048059318</v>
      </c>
      <c r="O1078" s="67">
        <v>7.3</v>
      </c>
      <c r="P107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1.8128900601681475</v>
      </c>
      <c r="Q1078" s="69">
        <v>0.09</v>
      </c>
      <c r="R1078" s="70">
        <f>(Таблица1[[#This Row],[fr]]-SUMIF('Сводный отчет'!$B$7:$B$17,Таблица1[[#This Row],[Профиль / размер]],'Сводный отчет'!$X$7:$X$17))^2</f>
        <v>5.8344616510425416E-5</v>
      </c>
    </row>
    <row r="1079" spans="1:18" ht="11.25" customHeight="1" x14ac:dyDescent="0.25">
      <c r="A1079" s="62" t="s">
        <v>804</v>
      </c>
      <c r="B1079" s="62" t="str">
        <f>LEFT(Таблица1[[#This Row],[Номер плавки]],7)</f>
        <v>2050685</v>
      </c>
      <c r="C1079" s="62" t="s">
        <v>8</v>
      </c>
      <c r="D1079" s="62" t="s">
        <v>9</v>
      </c>
      <c r="E1079" s="63">
        <v>537</v>
      </c>
      <c r="F1079" s="64">
        <f>(Таблица1[[#This Row],[Предел текучести, Н/мм²]]-SUMIF('Сводный отчет'!$B$7:$B$17,Таблица1[[#This Row],[Профиль / размер]],'Сводный отчет'!$F$7:$F$17))^2</f>
        <v>405.30046279815065</v>
      </c>
      <c r="G1079" s="63">
        <v>628</v>
      </c>
      <c r="H1079" s="64">
        <f>(Таблица1[[#This Row],[Временное сопротивление, Н/мм²]]-SUMIF('Сводный отчет'!$B$7:$B$17,Таблица1[[#This Row],[Профиль / размер]],'Сводный отчет'!$I$7:$I$17))^2</f>
        <v>527.12116807088353</v>
      </c>
      <c r="I1079" s="65">
        <f>Таблица1[[#This Row],[Временное сопротивление, Н/мм²]]/Таблица1[[#This Row],[Предел текучести, Н/мм²]]</f>
        <v>1.1694599627560522</v>
      </c>
      <c r="J1079" s="66">
        <f>(Таблица1[[#This Row],[σв/σт]]-SUMIF('Сводный отчет'!$B$7:$B$17,Таблица1[[#This Row],[Профиль / размер]],'Сводный отчет'!$L$7:$L$17))^2</f>
        <v>7.5435463630371691E-7</v>
      </c>
      <c r="K1079" s="63">
        <v>25.4</v>
      </c>
      <c r="L1079" s="64">
        <f>(Таблица1[[#This Row],[Относительное удлинение, %]]-SUMIF('Сводный отчет'!$B$7:$B$17,Таблица1[[#This Row],[Профиль / размер]],'Сводный отчет'!$O$7:$O$17))^2</f>
        <v>5.3533541768303072</v>
      </c>
      <c r="M1079" s="63">
        <v>9.8000000000000007</v>
      </c>
      <c r="N107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2.3762513349947221</v>
      </c>
      <c r="O1079" s="67">
        <v>10.1</v>
      </c>
      <c r="P107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2.1128481314469871</v>
      </c>
      <c r="Q1079" s="69">
        <v>0.08</v>
      </c>
      <c r="R1079" s="70">
        <f>(Таблица1[[#This Row],[fr]]-SUMIF('Сводный отчет'!$B$7:$B$17,Таблица1[[#This Row],[Профиль / размер]],'Сводный отчет'!$X$7:$X$17))^2</f>
        <v>5.5773209129377523E-6</v>
      </c>
    </row>
    <row r="1080" spans="1:18" ht="11.25" customHeight="1" x14ac:dyDescent="0.25">
      <c r="A1080" s="62" t="s">
        <v>804</v>
      </c>
      <c r="B1080" s="62" t="str">
        <f>LEFT(Таблица1[[#This Row],[Номер плавки]],7)</f>
        <v>2050685</v>
      </c>
      <c r="C1080" s="62" t="s">
        <v>8</v>
      </c>
      <c r="D1080" s="62" t="s">
        <v>9</v>
      </c>
      <c r="E1080" s="63">
        <v>544</v>
      </c>
      <c r="F1080" s="64">
        <f>(Таблица1[[#This Row],[Предел текучести, Н/мм²]]-SUMIF('Сводный отчет'!$B$7:$B$17,Таблица1[[#This Row],[Профиль / размер]],'Сводный отчет'!$F$7:$F$17))^2</f>
        <v>172.4514061943764</v>
      </c>
      <c r="G1080" s="63">
        <v>631</v>
      </c>
      <c r="H1080" s="64">
        <f>(Таблица1[[#This Row],[Временное сопротивление, Н/мм²]]-SUMIF('Сводный отчет'!$B$7:$B$17,Таблица1[[#This Row],[Профиль / размер]],'Сводный отчет'!$I$7:$I$17))^2</f>
        <v>398.36645108975142</v>
      </c>
      <c r="I1080" s="65">
        <f>Таблица1[[#This Row],[Временное сопротивление, Н/мм²]]/Таблица1[[#This Row],[Предел текучести, Н/мм²]]</f>
        <v>1.1599264705882353</v>
      </c>
      <c r="J1080" s="66">
        <f>(Таблица1[[#This Row],[σв/σт]]-SUMIF('Сводный отчет'!$B$7:$B$17,Таблица1[[#This Row],[Профиль / размер]],'Сводный отчет'!$L$7:$L$17))^2</f>
        <v>7.5081466856658904E-5</v>
      </c>
      <c r="K1080" s="63">
        <v>25</v>
      </c>
      <c r="L1080" s="64">
        <f>(Таблица1[[#This Row],[Относительное удлинение, %]]-SUMIF('Сводный отчет'!$B$7:$B$17,Таблица1[[#This Row],[Профиль / размер]],'Сводный отчет'!$O$7:$O$17))^2</f>
        <v>3.6623688518827064</v>
      </c>
      <c r="M1080" s="63">
        <v>7.2</v>
      </c>
      <c r="N108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1.1204022783908447</v>
      </c>
      <c r="O1080" s="67">
        <v>7.5</v>
      </c>
      <c r="P108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1080" s="69">
        <v>8.7999999999999995E-2</v>
      </c>
      <c r="R1080" s="70">
        <f>(Таблица1[[#This Row],[fr]]-SUMIF('Сводный отчет'!$B$7:$B$17,Таблица1[[#This Row],[Профиль / размер]],'Сводный отчет'!$X$7:$X$17))^2</f>
        <v>3.1791157390927867E-5</v>
      </c>
    </row>
    <row r="1081" spans="1:18" ht="11.25" customHeight="1" x14ac:dyDescent="0.25">
      <c r="A1081" s="62" t="s">
        <v>805</v>
      </c>
      <c r="B1081" s="62" t="str">
        <f>LEFT(Таблица1[[#This Row],[Номер плавки]],7)</f>
        <v>2050686</v>
      </c>
      <c r="C1081" s="62" t="s">
        <v>8</v>
      </c>
      <c r="D1081" s="62" t="s">
        <v>9</v>
      </c>
      <c r="E1081" s="63">
        <v>530</v>
      </c>
      <c r="F1081" s="64">
        <f>(Таблица1[[#This Row],[Предел текучести, Н/мм²]]-SUMIF('Сводный отчет'!$B$7:$B$17,Таблица1[[#This Row],[Профиль / размер]],'Сводный отчет'!$F$7:$F$17))^2</f>
        <v>736.14951940192486</v>
      </c>
      <c r="G1081" s="63">
        <v>621</v>
      </c>
      <c r="H1081" s="64">
        <f>(Таблица1[[#This Row],[Временное сопротивление, Н/мм²]]-SUMIF('Сводный отчет'!$B$7:$B$17,Таблица1[[#This Row],[Профиль / размер]],'Сводный отчет'!$I$7:$I$17))^2</f>
        <v>897.54884102685844</v>
      </c>
      <c r="I1081" s="65">
        <f>Таблица1[[#This Row],[Временное сопротивление, Н/мм²]]/Таблица1[[#This Row],[Предел текучести, Н/мм²]]</f>
        <v>1.1716981132075472</v>
      </c>
      <c r="J1081" s="66">
        <f>(Таблица1[[#This Row],[σв/σт]]-SUMIF('Сводный отчет'!$B$7:$B$17,Таблица1[[#This Row],[Профиль / размер]],'Сводный отчет'!$L$7:$L$17))^2</f>
        <v>9.6515001821225028E-6</v>
      </c>
      <c r="K1081" s="63">
        <v>24</v>
      </c>
      <c r="L1081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1081" s="63">
        <v>7.7</v>
      </c>
      <c r="N108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0.31191171235312865</v>
      </c>
      <c r="O1081" s="67">
        <v>8</v>
      </c>
      <c r="P108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0.41787957798785735</v>
      </c>
      <c r="Q1081" s="69">
        <v>0.08</v>
      </c>
      <c r="R1081" s="70">
        <f>(Таблица1[[#This Row],[fr]]-SUMIF('Сводный отчет'!$B$7:$B$17,Таблица1[[#This Row],[Профиль / размер]],'Сводный отчет'!$X$7:$X$17))^2</f>
        <v>5.5773209129377523E-6</v>
      </c>
    </row>
    <row r="1082" spans="1:18" ht="11.25" customHeight="1" x14ac:dyDescent="0.25">
      <c r="A1082" s="62" t="s">
        <v>806</v>
      </c>
      <c r="B1082" s="62" t="str">
        <f>LEFT(Таблица1[[#This Row],[Номер плавки]],7)</f>
        <v>2050686</v>
      </c>
      <c r="C1082" s="62" t="s">
        <v>8</v>
      </c>
      <c r="D1082" s="62" t="s">
        <v>9</v>
      </c>
      <c r="E1082" s="63">
        <v>532</v>
      </c>
      <c r="F1082" s="64">
        <f>(Таблица1[[#This Row],[Предел текучести, Н/мм²]]-SUMIF('Сводный отчет'!$B$7:$B$17,Таблица1[[#This Row],[Профиль / размер]],'Сводный отчет'!$F$7:$F$17))^2</f>
        <v>631.62121751513223</v>
      </c>
      <c r="G1082" s="63">
        <v>621</v>
      </c>
      <c r="H1082" s="64">
        <f>(Таблица1[[#This Row],[Временное сопротивление, Н/мм²]]-SUMIF('Сводный отчет'!$B$7:$B$17,Таблица1[[#This Row],[Профиль / размер]],'Сводный отчет'!$I$7:$I$17))^2</f>
        <v>897.54884102685844</v>
      </c>
      <c r="I1082" s="65">
        <f>Таблица1[[#This Row],[Временное сопротивление, Н/мм²]]/Таблица1[[#This Row],[Предел текучести, Н/мм²]]</f>
        <v>1.1672932330827068</v>
      </c>
      <c r="J1082" s="66">
        <f>(Таблица1[[#This Row],[σв/σт]]-SUMIF('Сводный отчет'!$B$7:$B$17,Таблица1[[#This Row],[Профиль / размер]],'Сводный отчет'!$L$7:$L$17))^2</f>
        <v>1.6853070332222419E-6</v>
      </c>
      <c r="K1082" s="63">
        <v>22</v>
      </c>
      <c r="L1082" s="64">
        <f>(Таблица1[[#This Row],[Относительное удлинение, %]]-SUMIF('Сводный отчет'!$B$7:$B$17,Таблица1[[#This Row],[Профиль / размер]],'Сводный отчет'!$O$7:$O$17))^2</f>
        <v>1.1799789147756483</v>
      </c>
      <c r="M1082" s="63">
        <v>9.5</v>
      </c>
      <c r="N108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1.5413456746173499</v>
      </c>
      <c r="O1082" s="67">
        <v>9.8000000000000007</v>
      </c>
      <c r="P108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1.3307097666671142</v>
      </c>
      <c r="Q1082" s="69">
        <v>9.0999999999999998E-2</v>
      </c>
      <c r="R1082" s="70">
        <f>(Таблица1[[#This Row],[fr]]-SUMIF('Сводный отчет'!$B$7:$B$17,Таблица1[[#This Row],[Профиль / размер]],'Сводный отчет'!$X$7:$X$17))^2</f>
        <v>7.4621346070174202E-5</v>
      </c>
    </row>
    <row r="1083" spans="1:18" ht="11.25" customHeight="1" x14ac:dyDescent="0.25">
      <c r="A1083" s="62" t="s">
        <v>807</v>
      </c>
      <c r="B1083" s="62" t="str">
        <f>LEFT(Таблица1[[#This Row],[Номер плавки]],7)</f>
        <v>2050688</v>
      </c>
      <c r="C1083" s="62" t="s">
        <v>8</v>
      </c>
      <c r="D1083" s="62" t="s">
        <v>9</v>
      </c>
      <c r="E1083" s="63">
        <v>549</v>
      </c>
      <c r="F1083" s="64">
        <f>(Таблица1[[#This Row],[Предел текучести, Н/мм²]]-SUMIF('Сводный отчет'!$B$7:$B$17,Таблица1[[#This Row],[Профиль / размер]],'Сводный отчет'!$F$7:$F$17))^2</f>
        <v>66.130651477394821</v>
      </c>
      <c r="G1083" s="63">
        <v>640</v>
      </c>
      <c r="H1083" s="64">
        <f>(Таблица1[[#This Row],[Временное сопротивление, Н/мм²]]-SUMIF('Сводный отчет'!$B$7:$B$17,Таблица1[[#This Row],[Профиль / размер]],'Сводный отчет'!$I$7:$I$17))^2</f>
        <v>120.10230014635508</v>
      </c>
      <c r="I1083" s="65">
        <f>Таблица1[[#This Row],[Временное сопротивление, Н/мм²]]/Таблица1[[#This Row],[Предел текучести, Н/мм²]]</f>
        <v>1.1657559198542806</v>
      </c>
      <c r="J1083" s="66">
        <f>(Таблица1[[#This Row],[σв/σт]]-SUMIF('Сводный отчет'!$B$7:$B$17,Таблица1[[#This Row],[Профиль / размер]],'Сводный отчет'!$L$7:$L$17))^2</f>
        <v>8.0400998698797942E-6</v>
      </c>
      <c r="K1083" s="63">
        <v>26.2</v>
      </c>
      <c r="L1083" s="64">
        <f>(Таблица1[[#This Row],[Относительное удлинение, %]]-SUMIF('Сводный отчет'!$B$7:$B$17,Таблица1[[#This Row],[Профиль / размер]],'Сводный отчет'!$O$7:$O$17))^2</f>
        <v>9.6953248267255248</v>
      </c>
      <c r="M1083" s="63">
        <v>9.4</v>
      </c>
      <c r="N108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1.3030437878248939</v>
      </c>
      <c r="O1083" s="67">
        <v>9.6999999999999993</v>
      </c>
      <c r="P108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1.1099969784071524</v>
      </c>
      <c r="Q1083" s="69">
        <v>0.09</v>
      </c>
      <c r="R1083" s="70">
        <f>(Таблица1[[#This Row],[fr]]-SUMIF('Сводный отчет'!$B$7:$B$17,Таблица1[[#This Row],[Профиль / размер]],'Сводный отчет'!$X$7:$X$17))^2</f>
        <v>5.8344616510425416E-5</v>
      </c>
    </row>
    <row r="1084" spans="1:18" ht="11.25" customHeight="1" x14ac:dyDescent="0.25">
      <c r="A1084" s="62" t="s">
        <v>808</v>
      </c>
      <c r="B1084" s="62" t="str">
        <f>LEFT(Таблица1[[#This Row],[Номер плавки]],7)</f>
        <v>2050688</v>
      </c>
      <c r="C1084" s="62" t="s">
        <v>8</v>
      </c>
      <c r="D1084" s="62" t="s">
        <v>9</v>
      </c>
      <c r="E1084" s="63">
        <v>555</v>
      </c>
      <c r="F1084" s="64">
        <f>(Таблица1[[#This Row],[Предел текучести, Н/мм²]]-SUMIF('Сводный отчет'!$B$7:$B$17,Таблица1[[#This Row],[Профиль / размер]],'Сводный отчет'!$F$7:$F$17))^2</f>
        <v>4.5457458170169236</v>
      </c>
      <c r="G1084" s="63">
        <v>646</v>
      </c>
      <c r="H1084" s="64">
        <f>(Таблица1[[#This Row],[Временное сопротивление, Н/мм²]]-SUMIF('Сводный отчет'!$B$7:$B$17,Таблица1[[#This Row],[Профиль / размер]],'Сводный отчет'!$I$7:$I$17))^2</f>
        <v>24.59286618409087</v>
      </c>
      <c r="I1084" s="65">
        <f>Таблица1[[#This Row],[Временное сопротивление, Н/мм²]]/Таблица1[[#This Row],[Предел текучести, Н/мм²]]</f>
        <v>1.1639639639639641</v>
      </c>
      <c r="J1084" s="66">
        <f>(Таблица1[[#This Row],[σв/σт]]-SUMIF('Сводный отчет'!$B$7:$B$17,Таблица1[[#This Row],[Профиль / размер]],'Сводный отчет'!$L$7:$L$17))^2</f>
        <v>2.1413412675318996E-5</v>
      </c>
      <c r="K1084" s="63">
        <v>24.4</v>
      </c>
      <c r="L1084" s="64">
        <f>(Таблица1[[#This Row],[Относительное удлинение, %]]-SUMIF('Сводный отчет'!$B$7:$B$17,Таблица1[[#This Row],[Профиль / размер]],'Сводный отчет'!$O$7:$O$17))^2</f>
        <v>1.7258908644612911</v>
      </c>
      <c r="M1084" s="63">
        <v>6.6</v>
      </c>
      <c r="N108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2.7505909576361058</v>
      </c>
      <c r="O1084" s="67">
        <v>7.9</v>
      </c>
      <c r="P108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1084" s="69">
        <v>6.9000000000000006E-2</v>
      </c>
      <c r="R1084" s="70">
        <f>(Таблица1[[#This Row],[fr]]-SUMIF('Сводный отчет'!$B$7:$B$17,Таблица1[[#This Row],[Профиль / размер]],'Сводный отчет'!$X$7:$X$17))^2</f>
        <v>1.7853329575570113E-4</v>
      </c>
    </row>
    <row r="1085" spans="1:18" ht="11.25" customHeight="1" x14ac:dyDescent="0.25">
      <c r="A1085" s="62" t="s">
        <v>809</v>
      </c>
      <c r="B1085" s="62" t="str">
        <f>LEFT(Таблица1[[#This Row],[Номер плавки]],7)</f>
        <v>2002613</v>
      </c>
      <c r="C1085" s="62" t="s">
        <v>8</v>
      </c>
      <c r="D1085" s="62" t="s">
        <v>9</v>
      </c>
      <c r="E1085" s="63">
        <v>528</v>
      </c>
      <c r="F1085" s="64">
        <f>(Таблица1[[#This Row],[Предел текучести, Н/мм²]]-SUMIF('Сводный отчет'!$B$7:$B$17,Таблица1[[#This Row],[Профиль / размер]],'Сводный отчет'!$F$7:$F$17))^2</f>
        <v>848.6778212887175</v>
      </c>
      <c r="G1085" s="63">
        <v>623</v>
      </c>
      <c r="H1085" s="64">
        <f>(Таблица1[[#This Row],[Временное сопротивление, Н/мм²]]-SUMIF('Сводный отчет'!$B$7:$B$17,Таблица1[[#This Row],[Профиль / размер]],'Сводный отчет'!$I$7:$I$17))^2</f>
        <v>781.71236303943704</v>
      </c>
      <c r="I1085" s="65">
        <f>Таблица1[[#This Row],[Временное сопротивление, Н/мм²]]/Таблица1[[#This Row],[Предел текучести, Н/мм²]]</f>
        <v>1.1799242424242424</v>
      </c>
      <c r="J1085" s="66">
        <f>(Таблица1[[#This Row],[σв/σт]]-SUMIF('Сводный отчет'!$B$7:$B$17,Таблица1[[#This Row],[Профиль / размер]],'Сводный отчет'!$L$7:$L$17))^2</f>
        <v>1.2843270905119495E-4</v>
      </c>
      <c r="K1085" s="63">
        <v>22.6</v>
      </c>
      <c r="L1085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1085" s="63">
        <v>7.8</v>
      </c>
      <c r="N108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0.21021359914558571</v>
      </c>
      <c r="O1085" s="67">
        <v>8.1</v>
      </c>
      <c r="P108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0.29859236624781638</v>
      </c>
      <c r="Q1085" s="69">
        <v>6.9000000000000006E-2</v>
      </c>
      <c r="R1085" s="70">
        <f>(Таблица1[[#This Row],[fr]]-SUMIF('Сводный отчет'!$B$7:$B$17,Таблица1[[#This Row],[Профиль / размер]],'Сводный отчет'!$X$7:$X$17))^2</f>
        <v>1.7853329575570113E-4</v>
      </c>
    </row>
    <row r="1086" spans="1:18" ht="11.25" customHeight="1" x14ac:dyDescent="0.25">
      <c r="A1086" s="62" t="s">
        <v>810</v>
      </c>
      <c r="B1086" s="62" t="str">
        <f>LEFT(Таблица1[[#This Row],[Номер плавки]],7)</f>
        <v>2050689</v>
      </c>
      <c r="C1086" s="62" t="s">
        <v>8</v>
      </c>
      <c r="D1086" s="62" t="s">
        <v>9</v>
      </c>
      <c r="E1086" s="63">
        <v>537</v>
      </c>
      <c r="F1086" s="64">
        <f>(Таблица1[[#This Row],[Предел текучести, Н/мм²]]-SUMIF('Сводный отчет'!$B$7:$B$17,Таблица1[[#This Row],[Профиль / размер]],'Сводный отчет'!$F$7:$F$17))^2</f>
        <v>405.30046279815065</v>
      </c>
      <c r="G1086" s="63">
        <v>631</v>
      </c>
      <c r="H1086" s="64">
        <f>(Таблица1[[#This Row],[Временное сопротивление, Н/мм²]]-SUMIF('Сводный отчет'!$B$7:$B$17,Таблица1[[#This Row],[Профиль / размер]],'Сводный отчет'!$I$7:$I$17))^2</f>
        <v>398.36645108975142</v>
      </c>
      <c r="I1086" s="65">
        <f>Таблица1[[#This Row],[Временное сопротивление, Н/мм²]]/Таблица1[[#This Row],[Предел текучести, Н/мм²]]</f>
        <v>1.175046554934823</v>
      </c>
      <c r="J1086" s="66">
        <f>(Таблица1[[#This Row],[σв/σт]]-SUMIF('Сводный отчет'!$B$7:$B$17,Таблица1[[#This Row],[Профиль / размер]],'Сводный отчет'!$L$7:$L$17))^2</f>
        <v>4.1668678711885299E-5</v>
      </c>
      <c r="K1086" s="63">
        <v>26.2</v>
      </c>
      <c r="L1086" s="64">
        <f>(Таблица1[[#This Row],[Относительное удлинение, %]]-SUMIF('Сводный отчет'!$B$7:$B$17,Таблица1[[#This Row],[Профиль / размер]],'Сводный отчет'!$O$7:$O$17))^2</f>
        <v>9.6953248267255248</v>
      </c>
      <c r="M1086" s="63">
        <v>8.8000000000000007</v>
      </c>
      <c r="N108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1086" s="67">
        <v>9.1</v>
      </c>
      <c r="P108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1086" s="69">
        <v>0.09</v>
      </c>
      <c r="R1086" s="70">
        <f>(Таблица1[[#This Row],[fr]]-SUMIF('Сводный отчет'!$B$7:$B$17,Таблица1[[#This Row],[Профиль / размер]],'Сводный отчет'!$X$7:$X$17))^2</f>
        <v>5.8344616510425416E-5</v>
      </c>
    </row>
    <row r="1087" spans="1:18" ht="11.25" customHeight="1" x14ac:dyDescent="0.25">
      <c r="A1087" s="62" t="s">
        <v>811</v>
      </c>
      <c r="B1087" s="62" t="str">
        <f>LEFT(Таблица1[[#This Row],[Номер плавки]],7)</f>
        <v>2050689</v>
      </c>
      <c r="C1087" s="62" t="s">
        <v>8</v>
      </c>
      <c r="D1087" s="62" t="s">
        <v>9</v>
      </c>
      <c r="E1087" s="63">
        <v>557</v>
      </c>
      <c r="F1087" s="64">
        <f>(Таблица1[[#This Row],[Предел текучести, Н/мм²]]-SUMIF('Сводный отчет'!$B$7:$B$17,Таблица1[[#This Row],[Профиль / размер]],'Сводный отчет'!$F$7:$F$17))^2</f>
        <v>1.7443930224291002E-2</v>
      </c>
      <c r="G1087" s="63">
        <v>653</v>
      </c>
      <c r="H1087" s="64">
        <f>(Таблица1[[#This Row],[Временное сопротивление, Н/мм²]]-SUMIF('Сводный отчет'!$B$7:$B$17,Таблица1[[#This Row],[Профиль / размер]],'Сводный отчет'!$I$7:$I$17))^2</f>
        <v>4.1651932281159558</v>
      </c>
      <c r="I1087" s="65">
        <f>Таблица1[[#This Row],[Временное сопротивление, Н/мм²]]/Таблица1[[#This Row],[Предел текучести, Н/мм²]]</f>
        <v>1.1723518850987433</v>
      </c>
      <c r="J1087" s="66">
        <f>(Таблица1[[#This Row],[σв/σт]]-SUMIF('Сводный отчет'!$B$7:$B$17,Таблица1[[#This Row],[Профиль / размер]],'Сводный отчет'!$L$7:$L$17))^2</f>
        <v>1.4141046310689603E-5</v>
      </c>
      <c r="K1087" s="63">
        <v>24.8</v>
      </c>
      <c r="L1087" s="64">
        <f>(Таблица1[[#This Row],[Относительное удлинение, %]]-SUMIF('Сводный отчет'!$B$7:$B$17,Таблица1[[#This Row],[Профиль / размер]],'Сводный отчет'!$O$7:$O$17))^2</f>
        <v>2.9368761894089048</v>
      </c>
      <c r="M1087" s="63">
        <v>7.3</v>
      </c>
      <c r="N108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0.91870416518330222</v>
      </c>
      <c r="O1087" s="67">
        <v>7.6</v>
      </c>
      <c r="P108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1.0950284249480238</v>
      </c>
      <c r="Q1087" s="69">
        <v>8.7999999999999995E-2</v>
      </c>
      <c r="R1087" s="70">
        <f>(Таблица1[[#This Row],[fr]]-SUMIF('Сводный отчет'!$B$7:$B$17,Таблица1[[#This Row],[Профиль / размер]],'Сводный отчет'!$X$7:$X$17))^2</f>
        <v>3.1791157390927867E-5</v>
      </c>
    </row>
    <row r="1088" spans="1:18" ht="11.25" customHeight="1" x14ac:dyDescent="0.25">
      <c r="A1088" s="62" t="s">
        <v>812</v>
      </c>
      <c r="B1088" s="62" t="str">
        <f>LEFT(Таблица1[[#This Row],[Номер плавки]],7)</f>
        <v>2050690</v>
      </c>
      <c r="C1088" s="62" t="s">
        <v>8</v>
      </c>
      <c r="D1088" s="62" t="s">
        <v>9</v>
      </c>
      <c r="E1088" s="63">
        <v>530</v>
      </c>
      <c r="F1088" s="64">
        <f>(Таблица1[[#This Row],[Предел текучести, Н/мм²]]-SUMIF('Сводный отчет'!$B$7:$B$17,Таблица1[[#This Row],[Профиль / размер]],'Сводный отчет'!$F$7:$F$17))^2</f>
        <v>736.14951940192486</v>
      </c>
      <c r="G1088" s="63">
        <v>629</v>
      </c>
      <c r="H1088" s="64">
        <f>(Таблица1[[#This Row],[Временное сопротивление, Н/мм²]]-SUMIF('Сводный отчет'!$B$7:$B$17,Таблица1[[#This Row],[Профиль / размер]],'Сводный отчет'!$I$7:$I$17))^2</f>
        <v>482.20292907717283</v>
      </c>
      <c r="I1088" s="65">
        <f>Таблица1[[#This Row],[Временное сопротивление, Н/мм²]]/Таблица1[[#This Row],[Предел текучести, Н/мм²]]</f>
        <v>1.1867924528301887</v>
      </c>
      <c r="J1088" s="66">
        <f>(Таблица1[[#This Row],[σв/σт]]-SUMIF('Сводный отчет'!$B$7:$B$17,Таблица1[[#This Row],[Профиль / размер]],'Сводный отчет'!$L$7:$L$17))^2</f>
        <v>3.3127734707102903E-4</v>
      </c>
      <c r="K1088" s="63">
        <v>25</v>
      </c>
      <c r="L1088" s="64">
        <f>(Таблица1[[#This Row],[Относительное удлинение, %]]-SUMIF('Сводный отчет'!$B$7:$B$17,Таблица1[[#This Row],[Профиль / размер]],'Сводный отчет'!$O$7:$O$17))^2</f>
        <v>3.6623688518827064</v>
      </c>
      <c r="M1088" s="63">
        <v>10.6</v>
      </c>
      <c r="N108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5.4826664293343725</v>
      </c>
      <c r="O1088" s="67">
        <v>10.9</v>
      </c>
      <c r="P108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5.0785504375266584</v>
      </c>
      <c r="Q1088" s="69">
        <v>9.7000000000000003E-2</v>
      </c>
      <c r="R1088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1089" spans="1:18" ht="11.25" customHeight="1" x14ac:dyDescent="0.25">
      <c r="A1089" s="62" t="s">
        <v>813</v>
      </c>
      <c r="B1089" s="62" t="str">
        <f>LEFT(Таблица1[[#This Row],[Номер плавки]],7)</f>
        <v>2050690</v>
      </c>
      <c r="C1089" s="62" t="s">
        <v>8</v>
      </c>
      <c r="D1089" s="62" t="s">
        <v>9</v>
      </c>
      <c r="E1089" s="63">
        <v>527</v>
      </c>
      <c r="F1089" s="64">
        <f>(Таблица1[[#This Row],[Предел текучести, Н/мм²]]-SUMIF('Сводный отчет'!$B$7:$B$17,Таблица1[[#This Row],[Профиль / размер]],'Сводный отчет'!$F$7:$F$17))^2</f>
        <v>907.94197223211381</v>
      </c>
      <c r="G1089" s="63">
        <v>625</v>
      </c>
      <c r="H1089" s="64">
        <f>(Таблица1[[#This Row],[Временное сопротивление, Н/мм²]]-SUMIF('Сводный отчет'!$B$7:$B$17,Таблица1[[#This Row],[Профиль / размер]],'Сводный отчет'!$I$7:$I$17))^2</f>
        <v>673.87588505201563</v>
      </c>
      <c r="I1089" s="65">
        <f>Таблица1[[#This Row],[Временное сопротивление, Н/мм²]]/Таблица1[[#This Row],[Предел текучести, Н/мм²]]</f>
        <v>1.1859582542694498</v>
      </c>
      <c r="J1089" s="66">
        <f>(Таблица1[[#This Row],[σв/σт]]-SUMIF('Сводный отчет'!$B$7:$B$17,Таблица1[[#This Row],[Профиль / размер]],'Сводный отчет'!$L$7:$L$17))^2</f>
        <v>3.0160669494091493E-4</v>
      </c>
      <c r="K1089" s="63">
        <v>26</v>
      </c>
      <c r="L1089" s="64">
        <f>(Таблица1[[#This Row],[Относительное удлинение, %]]-SUMIF('Сводный отчет'!$B$7:$B$17,Таблица1[[#This Row],[Профиль / размер]],'Сводный отчет'!$O$7:$O$17))^2</f>
        <v>8.4898321642517249</v>
      </c>
      <c r="M1089" s="63">
        <v>8.8000000000000007</v>
      </c>
      <c r="N108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1089" s="67">
        <v>9.1</v>
      </c>
      <c r="P108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1089" s="69">
        <v>7.3999999999999996E-2</v>
      </c>
      <c r="R1089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1090" spans="1:18" ht="11.25" customHeight="1" x14ac:dyDescent="0.25">
      <c r="A1090" s="62" t="s">
        <v>814</v>
      </c>
      <c r="B1090" s="62" t="str">
        <f>LEFT(Таблица1[[#This Row],[Номер плавки]],7)</f>
        <v>2050690</v>
      </c>
      <c r="C1090" s="62" t="s">
        <v>8</v>
      </c>
      <c r="D1090" s="62" t="s">
        <v>9</v>
      </c>
      <c r="E1090" s="63">
        <v>552</v>
      </c>
      <c r="F1090" s="64">
        <f>(Таблица1[[#This Row],[Предел текучести, Н/мм²]]-SUMIF('Сводный отчет'!$B$7:$B$17,Таблица1[[#This Row],[Профиль / размер]],'Сводный отчет'!$F$7:$F$17))^2</f>
        <v>26.338198647205875</v>
      </c>
      <c r="G1090" s="63">
        <v>650</v>
      </c>
      <c r="H1090" s="64">
        <f>(Таблица1[[#This Row],[Временное сопротивление, Н/мм²]]-SUMIF('Сводный отчет'!$B$7:$B$17,Таблица1[[#This Row],[Профиль / размер]],'Сводный отчет'!$I$7:$I$17))^2</f>
        <v>0.91991020924806155</v>
      </c>
      <c r="I1090" s="65">
        <f>Таблица1[[#This Row],[Временное сопротивление, Н/мм²]]/Таблица1[[#This Row],[Предел текучести, Н/мм²]]</f>
        <v>1.1775362318840579</v>
      </c>
      <c r="J1090" s="66">
        <f>(Таблица1[[#This Row],[σв/σт]]-SUMIF('Сводный отчет'!$B$7:$B$17,Таблица1[[#This Row],[Профиль / размер]],'Сводный отчет'!$L$7:$L$17))^2</f>
        <v>8.0009537264164065E-5</v>
      </c>
      <c r="K1090" s="63">
        <v>22.2</v>
      </c>
      <c r="L1090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1090" s="63">
        <v>8.1999999999999993</v>
      </c>
      <c r="N109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1090" s="67">
        <v>8.5</v>
      </c>
      <c r="P109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1090" s="69">
        <v>9.6000000000000002E-2</v>
      </c>
      <c r="R1090" s="70">
        <f>(Таблица1[[#This Row],[fr]]-SUMIF('Сводный отчет'!$B$7:$B$17,Таблица1[[#This Row],[Профиль / размер]],'Сводный отчет'!$X$7:$X$17))^2</f>
        <v>1.8600499386891816E-4</v>
      </c>
    </row>
    <row r="1091" spans="1:18" ht="11.25" customHeight="1" x14ac:dyDescent="0.25">
      <c r="A1091" s="62" t="s">
        <v>815</v>
      </c>
      <c r="B1091" s="62" t="str">
        <f>LEFT(Таблица1[[#This Row],[Номер плавки]],7)</f>
        <v>2050691</v>
      </c>
      <c r="C1091" s="62" t="s">
        <v>8</v>
      </c>
      <c r="D1091" s="62" t="s">
        <v>9</v>
      </c>
      <c r="E1091" s="63">
        <v>551</v>
      </c>
      <c r="F1091" s="64">
        <f>(Таблица1[[#This Row],[Предел текучести, Н/мм²]]-SUMIF('Сводный отчет'!$B$7:$B$17,Таблица1[[#This Row],[Профиль / размер]],'Сводный отчет'!$F$7:$F$17))^2</f>
        <v>37.602349590602188</v>
      </c>
      <c r="G1091" s="63">
        <v>645</v>
      </c>
      <c r="H1091" s="64">
        <f>(Таблица1[[#This Row],[Временное сопротивление, Н/мм²]]-SUMIF('Сводный отчет'!$B$7:$B$17,Таблица1[[#This Row],[Профиль / размер]],'Сводный отчет'!$I$7:$I$17))^2</f>
        <v>35.511105177801568</v>
      </c>
      <c r="I1091" s="65">
        <f>Таблица1[[#This Row],[Временное сопротивление, Н/мм²]]/Таблица1[[#This Row],[Предел текучести, Н/мм²]]</f>
        <v>1.1705989110707804</v>
      </c>
      <c r="J1091" s="66">
        <f>(Таблица1[[#This Row],[σв/σт]]-SUMIF('Сводный отчет'!$B$7:$B$17,Таблица1[[#This Row],[Профиль / размер]],'Сводный отчет'!$L$7:$L$17))^2</f>
        <v>4.0299929341300487E-6</v>
      </c>
      <c r="K1091" s="63">
        <v>26</v>
      </c>
      <c r="L1091" s="64">
        <f>(Таблица1[[#This Row],[Относительное удлинение, %]]-SUMIF('Сводный отчет'!$B$7:$B$17,Таблица1[[#This Row],[Профиль / размер]],'Сводный отчет'!$O$7:$O$17))^2</f>
        <v>8.4898321642517249</v>
      </c>
      <c r="M1091" s="63">
        <v>8.5</v>
      </c>
      <c r="N109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1091" s="67">
        <v>8.8000000000000007</v>
      </c>
      <c r="P109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1091" s="69">
        <v>7.4999999999999997E-2</v>
      </c>
      <c r="R1091" s="70">
        <f>(Таблица1[[#This Row],[fr]]-SUMIF('Сводный отчет'!$B$7:$B$17,Таблица1[[#This Row],[Профиль / размер]],'Сводный отчет'!$X$7:$X$17))^2</f>
        <v>5.4193673114193948E-5</v>
      </c>
    </row>
    <row r="1092" spans="1:18" ht="11.25" customHeight="1" x14ac:dyDescent="0.25">
      <c r="A1092" s="62" t="s">
        <v>816</v>
      </c>
      <c r="B1092" s="62" t="str">
        <f>LEFT(Таблица1[[#This Row],[Номер плавки]],7)</f>
        <v>2050691</v>
      </c>
      <c r="C1092" s="62" t="s">
        <v>8</v>
      </c>
      <c r="D1092" s="62" t="s">
        <v>9</v>
      </c>
      <c r="E1092" s="63">
        <v>544</v>
      </c>
      <c r="F1092" s="64">
        <f>(Таблица1[[#This Row],[Предел текучести, Н/мм²]]-SUMIF('Сводный отчет'!$B$7:$B$17,Таблица1[[#This Row],[Профиль / размер]],'Сводный отчет'!$F$7:$F$17))^2</f>
        <v>172.4514061943764</v>
      </c>
      <c r="G1092" s="63">
        <v>642</v>
      </c>
      <c r="H1092" s="64">
        <f>(Таблица1[[#This Row],[Временное сопротивление, Н/мм²]]-SUMIF('Сводный отчет'!$B$7:$B$17,Таблица1[[#This Row],[Профиль / размер]],'Сводный отчет'!$I$7:$I$17))^2</f>
        <v>80.265822158933673</v>
      </c>
      <c r="I1092" s="65">
        <f>Таблица1[[#This Row],[Временное сопротивление, Н/мм²]]/Таблица1[[#This Row],[Предел текучести, Н/мм²]]</f>
        <v>1.1801470588235294</v>
      </c>
      <c r="J1092" s="66">
        <f>(Таблица1[[#This Row],[σв/σт]]-SUMIF('Сводный отчет'!$B$7:$B$17,Таблица1[[#This Row],[Профиль / размер]],'Сводный отчет'!$L$7:$L$17))^2</f>
        <v>1.3353263052321543E-4</v>
      </c>
      <c r="K1092" s="63">
        <v>23.4</v>
      </c>
      <c r="L1092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1092" s="63">
        <v>9.9</v>
      </c>
      <c r="N109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2.6945532217871779</v>
      </c>
      <c r="O1092" s="67">
        <v>10.199999999999999</v>
      </c>
      <c r="P109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2.4135609197069448</v>
      </c>
      <c r="Q1092" s="69">
        <v>9.8000000000000004E-2</v>
      </c>
      <c r="R1092" s="70">
        <f>(Таблица1[[#This Row],[fr]]-SUMIF('Сводный отчет'!$B$7:$B$17,Таблица1[[#This Row],[Профиль / размер]],'Сводный отчет'!$X$7:$X$17))^2</f>
        <v>2.4455845298841574E-4</v>
      </c>
    </row>
    <row r="1093" spans="1:18" ht="11.25" customHeight="1" x14ac:dyDescent="0.25">
      <c r="A1093" s="62" t="s">
        <v>817</v>
      </c>
      <c r="B1093" s="62" t="str">
        <f>LEFT(Таблица1[[#This Row],[Номер плавки]],7)</f>
        <v>2050691</v>
      </c>
      <c r="C1093" s="62" t="s">
        <v>8</v>
      </c>
      <c r="D1093" s="62" t="s">
        <v>9</v>
      </c>
      <c r="E1093" s="63">
        <v>525</v>
      </c>
      <c r="F1093" s="64">
        <f>(Таблица1[[#This Row],[Предел текучести, Н/мм²]]-SUMIF('Сводный отчет'!$B$7:$B$17,Таблица1[[#This Row],[Профиль / размер]],'Сводный отчет'!$F$7:$F$17))^2</f>
        <v>1032.4702741189064</v>
      </c>
      <c r="G1093" s="63">
        <v>628</v>
      </c>
      <c r="H1093" s="64">
        <f>(Таблица1[[#This Row],[Временное сопротивление, Н/мм²]]-SUMIF('Сводный отчет'!$B$7:$B$17,Таблица1[[#This Row],[Профиль / размер]],'Сводный отчет'!$I$7:$I$17))^2</f>
        <v>527.12116807088353</v>
      </c>
      <c r="I1093" s="65">
        <f>Таблица1[[#This Row],[Временное сопротивление, Н/мм²]]/Таблица1[[#This Row],[Предел текучести, Н/мм²]]</f>
        <v>1.1961904761904762</v>
      </c>
      <c r="J1093" s="66">
        <f>(Таблица1[[#This Row],[σв/σт]]-SUMIF('Сводный отчет'!$B$7:$B$17,Таблица1[[#This Row],[Профиль / размер]],'Сводный отчет'!$L$7:$L$17))^2</f>
        <v>7.6170752501287706E-4</v>
      </c>
      <c r="K1093" s="63">
        <v>24.6</v>
      </c>
      <c r="L1093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1093" s="63">
        <v>8</v>
      </c>
      <c r="N109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1093" s="67">
        <v>8.3000000000000007</v>
      </c>
      <c r="P109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1093" s="69">
        <v>7.1999999999999995E-2</v>
      </c>
      <c r="R1093" s="70">
        <f>(Таблица1[[#This Row],[fr]]-SUMIF('Сводный отчет'!$B$7:$B$17,Таблица1[[#This Row],[Профиль / размер]],'Сводный отчет'!$X$7:$X$17))^2</f>
        <v>1.073634844349477E-4</v>
      </c>
    </row>
    <row r="1094" spans="1:18" ht="11.25" customHeight="1" x14ac:dyDescent="0.25">
      <c r="A1094" s="62" t="s">
        <v>818</v>
      </c>
      <c r="B1094" s="62" t="str">
        <f>LEFT(Таблица1[[#This Row],[Номер плавки]],7)</f>
        <v>2050687</v>
      </c>
      <c r="C1094" s="62" t="s">
        <v>8</v>
      </c>
      <c r="D1094" s="62" t="s">
        <v>9</v>
      </c>
      <c r="E1094" s="63">
        <v>548</v>
      </c>
      <c r="F1094" s="64">
        <f>(Таблица1[[#This Row],[Предел текучести, Н/мм²]]-SUMIF('Сводный отчет'!$B$7:$B$17,Таблица1[[#This Row],[Профиль / размер]],'Сводный отчет'!$F$7:$F$17))^2</f>
        <v>83.394802420791137</v>
      </c>
      <c r="G1094" s="63">
        <v>648</v>
      </c>
      <c r="H1094" s="64">
        <f>(Таблица1[[#This Row],[Временное сопротивление, Н/мм²]]-SUMIF('Сводный отчет'!$B$7:$B$17,Таблица1[[#This Row],[Профиль / размер]],'Сводный отчет'!$I$7:$I$17))^2</f>
        <v>8.7563881966694659</v>
      </c>
      <c r="I1094" s="65">
        <f>Таблица1[[#This Row],[Временное сопротивление, Н/мм²]]/Таблица1[[#This Row],[Предел текучести, Н/мм²]]</f>
        <v>1.1824817518248176</v>
      </c>
      <c r="J1094" s="66">
        <f>(Таблица1[[#This Row],[σв/σт]]-SUMIF('Сводный отчет'!$B$7:$B$17,Таблица1[[#This Row],[Профиль / размер]],'Сводный отчет'!$L$7:$L$17))^2</f>
        <v>1.9294112816515345E-4</v>
      </c>
      <c r="K1094" s="63">
        <v>22.6</v>
      </c>
      <c r="L1094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1094" s="63">
        <v>8.4</v>
      </c>
      <c r="N109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1094" s="67">
        <v>8.6999999999999993</v>
      </c>
      <c r="P109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1094" s="69">
        <v>6.6000000000000003E-2</v>
      </c>
      <c r="R1094" s="70">
        <f>(Таблица1[[#This Row],[fr]]-SUMIF('Сводный отчет'!$B$7:$B$17,Таблица1[[#This Row],[Профиль / размер]],'Сводный отчет'!$X$7:$X$17))^2</f>
        <v>2.6770310707645485E-4</v>
      </c>
    </row>
    <row r="1095" spans="1:18" ht="11.25" customHeight="1" x14ac:dyDescent="0.25">
      <c r="A1095" s="62" t="s">
        <v>819</v>
      </c>
      <c r="B1095" s="62" t="str">
        <f>LEFT(Таблица1[[#This Row],[Номер плавки]],7)</f>
        <v>2050687</v>
      </c>
      <c r="C1095" s="62" t="s">
        <v>8</v>
      </c>
      <c r="D1095" s="62" t="s">
        <v>9</v>
      </c>
      <c r="E1095" s="63">
        <v>533</v>
      </c>
      <c r="F1095" s="64">
        <f>(Таблица1[[#This Row],[Предел текучести, Н/мм²]]-SUMIF('Сводный отчет'!$B$7:$B$17,Таблица1[[#This Row],[Профиль / размер]],'Сводный отчет'!$F$7:$F$17))^2</f>
        <v>582.35706657173591</v>
      </c>
      <c r="G1095" s="63">
        <v>635</v>
      </c>
      <c r="H1095" s="64">
        <f>(Таблица1[[#This Row],[Временное сопротивление, Н/мм²]]-SUMIF('Сводный отчет'!$B$7:$B$17,Таблица1[[#This Row],[Профиль / размер]],'Сводный отчет'!$I$7:$I$17))^2</f>
        <v>254.69349511490859</v>
      </c>
      <c r="I1095" s="65">
        <f>Таблица1[[#This Row],[Временное сопротивление, Н/мм²]]/Таблица1[[#This Row],[Предел текучести, Н/мм²]]</f>
        <v>1.1913696060037524</v>
      </c>
      <c r="J1095" s="66">
        <f>(Таблица1[[#This Row],[σв/σт]]-SUMIF('Сводный отчет'!$B$7:$B$17,Таблица1[[#This Row],[Профиль / размер]],'Сводный отчет'!$L$7:$L$17))^2</f>
        <v>5.1884544598534673E-4</v>
      </c>
      <c r="K1095" s="63">
        <v>24</v>
      </c>
      <c r="L1095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1095" s="63">
        <v>9</v>
      </c>
      <c r="N109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0.54983624065506631</v>
      </c>
      <c r="O1095" s="67">
        <v>9.3000000000000007</v>
      </c>
      <c r="P109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0.42714582536732032</v>
      </c>
      <c r="Q1095" s="69">
        <v>7.6999999999999999E-2</v>
      </c>
      <c r="R1095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1096" spans="1:18" ht="11.25" customHeight="1" x14ac:dyDescent="0.25">
      <c r="A1096" s="62" t="s">
        <v>820</v>
      </c>
      <c r="B1096" s="62" t="str">
        <f>LEFT(Таблица1[[#This Row],[Номер плавки]],7)</f>
        <v>2050687</v>
      </c>
      <c r="C1096" s="62" t="s">
        <v>8</v>
      </c>
      <c r="D1096" s="62" t="s">
        <v>9</v>
      </c>
      <c r="E1096" s="63">
        <v>566</v>
      </c>
      <c r="F1096" s="64">
        <f>(Таблица1[[#This Row],[Предел текучести, Н/мм²]]-SUMIF('Сводный отчет'!$B$7:$B$17,Таблица1[[#This Row],[Профиль / размер]],'Сводный отчет'!$F$7:$F$17))^2</f>
        <v>78.64008543965744</v>
      </c>
      <c r="G1096" s="63">
        <v>657</v>
      </c>
      <c r="H1096" s="64">
        <f>(Таблица1[[#This Row],[Временное сопротивление, Н/мм²]]-SUMIF('Сводный отчет'!$B$7:$B$17,Таблица1[[#This Row],[Профиль / размер]],'Сводный отчет'!$I$7:$I$17))^2</f>
        <v>36.492237253273146</v>
      </c>
      <c r="I1096" s="65">
        <f>Таблица1[[#This Row],[Временное сопротивление, Н/мм²]]/Таблица1[[#This Row],[Предел текучести, Н/мм²]]</f>
        <v>1.1607773851590106</v>
      </c>
      <c r="J1096" s="66">
        <f>(Таблица1[[#This Row],[σв/σт]]-SUMIF('Сводный отчет'!$B$7:$B$17,Таблица1[[#This Row],[Профиль / размер]],'Сводный отчет'!$L$7:$L$17))^2</f>
        <v>6.1059247402756281E-5</v>
      </c>
      <c r="K1096" s="63">
        <v>23.2</v>
      </c>
      <c r="L1096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1096" s="63">
        <v>7.7</v>
      </c>
      <c r="N109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0.31191171235312865</v>
      </c>
      <c r="O1096" s="67">
        <v>8</v>
      </c>
      <c r="P109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0.41787957798785735</v>
      </c>
      <c r="Q1096" s="69">
        <v>8.1000000000000003E-2</v>
      </c>
      <c r="R1096" s="70">
        <f>(Таблица1[[#This Row],[fr]]-SUMIF('Сводный отчет'!$B$7:$B$17,Таблица1[[#This Row],[Профиль / размер]],'Сводный отчет'!$X$7:$X$17))^2</f>
        <v>1.8540504726865241E-6</v>
      </c>
    </row>
    <row r="1097" spans="1:18" ht="11.25" customHeight="1" x14ac:dyDescent="0.25">
      <c r="A1097" s="62" t="s">
        <v>821</v>
      </c>
      <c r="B1097" s="62" t="str">
        <f>LEFT(Таблица1[[#This Row],[Номер плавки]],7)</f>
        <v>2050692</v>
      </c>
      <c r="C1097" s="62" t="s">
        <v>8</v>
      </c>
      <c r="D1097" s="62" t="s">
        <v>9</v>
      </c>
      <c r="E1097" s="63">
        <v>542</v>
      </c>
      <c r="F1097" s="64">
        <f>(Таблица1[[#This Row],[Предел текучести, Н/мм²]]-SUMIF('Сводный отчет'!$B$7:$B$17,Таблица1[[#This Row],[Профиль / размер]],'Сводный отчет'!$F$7:$F$17))^2</f>
        <v>228.97970808116904</v>
      </c>
      <c r="G1097" s="63">
        <v>636</v>
      </c>
      <c r="H1097" s="64">
        <f>(Таблица1[[#This Row],[Временное сопротивление, Н/мм²]]-SUMIF('Сводный отчет'!$B$7:$B$17,Таблица1[[#This Row],[Профиль / размер]],'Сводный отчет'!$I$7:$I$17))^2</f>
        <v>223.77525612119788</v>
      </c>
      <c r="I1097" s="65">
        <f>Таблица1[[#This Row],[Временное сопротивление, Н/мм²]]/Таблица1[[#This Row],[Предел текучести, Н/мм²]]</f>
        <v>1.1734317343173433</v>
      </c>
      <c r="J1097" s="66">
        <f>(Таблица1[[#This Row],[σв/σт]]-SUMIF('Сводный отчет'!$B$7:$B$17,Таблица1[[#This Row],[Профиль / размер]],'Сводный отчет'!$L$7:$L$17))^2</f>
        <v>2.342857646871043E-5</v>
      </c>
      <c r="K1097" s="63">
        <v>26</v>
      </c>
      <c r="L1097" s="64">
        <f>(Таблица1[[#This Row],[Относительное удлинение, %]]-SUMIF('Сводный отчет'!$B$7:$B$17,Таблица1[[#This Row],[Профиль / размер]],'Сводный отчет'!$O$7:$O$17))^2</f>
        <v>8.4898321642517249</v>
      </c>
      <c r="M1097" s="63">
        <v>9.6999999999999993</v>
      </c>
      <c r="N109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2.0779494482022614</v>
      </c>
      <c r="O1097" s="67">
        <v>10</v>
      </c>
      <c r="P109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1.8321353431870298</v>
      </c>
      <c r="Q1097" s="69">
        <v>6.9000000000000006E-2</v>
      </c>
      <c r="R1097" s="70">
        <f>(Таблица1[[#This Row],[fr]]-SUMIF('Сводный отчет'!$B$7:$B$17,Таблица1[[#This Row],[Профиль / размер]],'Сводный отчет'!$X$7:$X$17))^2</f>
        <v>1.7853329575570113E-4</v>
      </c>
    </row>
    <row r="1098" spans="1:18" ht="11.25" customHeight="1" x14ac:dyDescent="0.25">
      <c r="A1098" s="62" t="s">
        <v>822</v>
      </c>
      <c r="B1098" s="62" t="str">
        <f>LEFT(Таблица1[[#This Row],[Номер плавки]],7)</f>
        <v>2050692</v>
      </c>
      <c r="C1098" s="62" t="s">
        <v>8</v>
      </c>
      <c r="D1098" s="62" t="s">
        <v>9</v>
      </c>
      <c r="E1098" s="63">
        <v>560</v>
      </c>
      <c r="F1098" s="64">
        <f>(Таблица1[[#This Row],[Предел текучести, Н/мм²]]-SUMIF('Сводный отчет'!$B$7:$B$17,Таблица1[[#This Row],[Профиль / размер]],'Сводный отчет'!$F$7:$F$17))^2</f>
        <v>8.2249911000353411</v>
      </c>
      <c r="G1098" s="63">
        <v>653</v>
      </c>
      <c r="H1098" s="64">
        <f>(Таблица1[[#This Row],[Временное сопротивление, Н/мм²]]-SUMIF('Сводный отчет'!$B$7:$B$17,Таблица1[[#This Row],[Профиль / размер]],'Сводный отчет'!$I$7:$I$17))^2</f>
        <v>4.1651932281159558</v>
      </c>
      <c r="I1098" s="65">
        <f>Таблица1[[#This Row],[Временное сопротивление, Н/мм²]]/Таблица1[[#This Row],[Предел текучести, Н/мм²]]</f>
        <v>1.1660714285714286</v>
      </c>
      <c r="J1098" s="66">
        <f>(Таблица1[[#This Row],[σв/σт]]-SUMIF('Сводный отчет'!$B$7:$B$17,Таблица1[[#This Row],[Профиль / размер]],'Сводный отчет'!$L$7:$L$17))^2</f>
        <v>6.3503912769943518E-6</v>
      </c>
      <c r="K1098" s="63">
        <v>22.8</v>
      </c>
      <c r="L1098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1098" s="63">
        <v>8.1999999999999993</v>
      </c>
      <c r="N109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1098" s="67">
        <v>8.5</v>
      </c>
      <c r="P109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1098" s="69">
        <v>6.7000000000000004E-2</v>
      </c>
      <c r="R1098" s="70">
        <f>(Таблица1[[#This Row],[fr]]-SUMIF('Сводный отчет'!$B$7:$B$17,Таблица1[[#This Row],[Профиль / размер]],'Сводный отчет'!$X$7:$X$17))^2</f>
        <v>2.3597983663620361E-4</v>
      </c>
    </row>
    <row r="1099" spans="1:18" ht="11.25" customHeight="1" x14ac:dyDescent="0.25">
      <c r="A1099" s="62" t="s">
        <v>823</v>
      </c>
      <c r="B1099" s="62" t="str">
        <f>LEFT(Таблица1[[#This Row],[Номер плавки]],7)</f>
        <v>2050692</v>
      </c>
      <c r="C1099" s="62" t="s">
        <v>8</v>
      </c>
      <c r="D1099" s="62" t="s">
        <v>9</v>
      </c>
      <c r="E1099" s="63">
        <v>570</v>
      </c>
      <c r="F1099" s="64">
        <f>(Таблица1[[#This Row],[Предел текучести, Н/мм²]]-SUMIF('Сводный отчет'!$B$7:$B$17,Таблица1[[#This Row],[Профиль / размер]],'Сводный отчет'!$F$7:$F$17))^2</f>
        <v>165.58348166607217</v>
      </c>
      <c r="G1099" s="63">
        <v>660</v>
      </c>
      <c r="H1099" s="64">
        <f>(Таблица1[[#This Row],[Временное сопротивление, Н/мм²]]-SUMIF('Сводный отчет'!$B$7:$B$17,Таблица1[[#This Row],[Профиль / размер]],'Сводный отчет'!$I$7:$I$17))^2</f>
        <v>81.73752027214104</v>
      </c>
      <c r="I1099" s="65">
        <f>Таблица1[[#This Row],[Временное сопротивление, Н/мм²]]/Таблица1[[#This Row],[Предел текучести, Н/мм²]]</f>
        <v>1.1578947368421053</v>
      </c>
      <c r="J1099" s="66">
        <f>(Таблица1[[#This Row],[σв/σт]]-SUMIF('Сводный отчет'!$B$7:$B$17,Таблица1[[#This Row],[Профиль / размер]],'Сводный отчет'!$L$7:$L$17))^2</f>
        <v>1.1441917692545729E-4</v>
      </c>
      <c r="K1099" s="63">
        <v>23</v>
      </c>
      <c r="L1099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1099" s="63">
        <v>8.6</v>
      </c>
      <c r="N109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0.11662869348523913</v>
      </c>
      <c r="O1099" s="67">
        <v>8.9</v>
      </c>
      <c r="P109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6.4294672327485092E-2</v>
      </c>
      <c r="Q1099" s="69">
        <v>8.2000000000000003E-2</v>
      </c>
      <c r="R1099" s="70">
        <f>(Таблица1[[#This Row],[fr]]-SUMIF('Сводный отчет'!$B$7:$B$17,Таблица1[[#This Row],[Профиль / размер]],'Сводный отчет'!$X$7:$X$17))^2</f>
        <v>1.3078003243529928E-7</v>
      </c>
    </row>
    <row r="1100" spans="1:18" ht="11.25" customHeight="1" x14ac:dyDescent="0.25">
      <c r="A1100" s="62" t="s">
        <v>824</v>
      </c>
      <c r="B1100" s="62" t="str">
        <f>LEFT(Таблица1[[#This Row],[Номер плавки]],7)</f>
        <v>2050693</v>
      </c>
      <c r="C1100" s="62" t="s">
        <v>8</v>
      </c>
      <c r="D1100" s="62" t="s">
        <v>9</v>
      </c>
      <c r="E1100" s="63">
        <v>566</v>
      </c>
      <c r="F1100" s="64">
        <f>(Таблица1[[#This Row],[Предел текучести, Н/мм²]]-SUMIF('Сводный отчет'!$B$7:$B$17,Таблица1[[#This Row],[Профиль / размер]],'Сводный отчет'!$F$7:$F$17))^2</f>
        <v>78.64008543965744</v>
      </c>
      <c r="G1100" s="63">
        <v>664</v>
      </c>
      <c r="H1100" s="64">
        <f>(Таблица1[[#This Row],[Временное сопротивление, Н/мм²]]-SUMIF('Сводный отчет'!$B$7:$B$17,Таблица1[[#This Row],[Профиль / размер]],'Сводный отчет'!$I$7:$I$17))^2</f>
        <v>170.06456429729823</v>
      </c>
      <c r="I1100" s="65">
        <f>Таблица1[[#This Row],[Временное сопротивление, Н/мм²]]/Таблица1[[#This Row],[Предел текучести, Н/мм²]]</f>
        <v>1.1731448763250882</v>
      </c>
      <c r="J1100" s="66">
        <f>(Таблица1[[#This Row],[σв/σт]]-SUMIF('Сводный отчет'!$B$7:$B$17,Таблица1[[#This Row],[Профиль / размер]],'Сводный отчет'!$L$7:$L$17))^2</f>
        <v>2.0733902207121714E-5</v>
      </c>
      <c r="K1100" s="63">
        <v>22.6</v>
      </c>
      <c r="L1100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1100" s="63">
        <v>9.1</v>
      </c>
      <c r="N110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0.70813812744752236</v>
      </c>
      <c r="O1100" s="67">
        <v>9.4</v>
      </c>
      <c r="P110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0.56785861362727852</v>
      </c>
      <c r="Q1100" s="69">
        <v>9.1999999999999998E-2</v>
      </c>
      <c r="R1100" s="70">
        <f>(Таблица1[[#This Row],[fr]]-SUMIF('Сводный отчет'!$B$7:$B$17,Таблица1[[#This Row],[Профиль / размер]],'Сводный отчет'!$X$7:$X$17))^2</f>
        <v>9.2898075629922983E-5</v>
      </c>
    </row>
    <row r="1101" spans="1:18" ht="11.25" customHeight="1" x14ac:dyDescent="0.25">
      <c r="A1101" s="62" t="s">
        <v>825</v>
      </c>
      <c r="B1101" s="62" t="str">
        <f>LEFT(Таблица1[[#This Row],[Номер плавки]],7)</f>
        <v>2050693</v>
      </c>
      <c r="C1101" s="62" t="s">
        <v>8</v>
      </c>
      <c r="D1101" s="62" t="s">
        <v>9</v>
      </c>
      <c r="E1101" s="63">
        <v>576</v>
      </c>
      <c r="F1101" s="64">
        <f>(Таблица1[[#This Row],[Предел текучести, Н/мм²]]-SUMIF('Сводный отчет'!$B$7:$B$17,Таблица1[[#This Row],[Профиль / размер]],'Сводный отчет'!$F$7:$F$17))^2</f>
        <v>355.9985760056943</v>
      </c>
      <c r="G1101" s="63">
        <v>672</v>
      </c>
      <c r="H1101" s="64">
        <f>(Таблица1[[#This Row],[Временное сопротивление, Н/мм²]]-SUMIF('Сводный отчет'!$B$7:$B$17,Таблица1[[#This Row],[Профиль / размер]],'Сводный отчет'!$I$7:$I$17))^2</f>
        <v>442.71865234761265</v>
      </c>
      <c r="I1101" s="65">
        <f>Таблица1[[#This Row],[Временное сопротивление, Н/мм²]]/Таблица1[[#This Row],[Предел текучести, Н/мм²]]</f>
        <v>1.1666666666666667</v>
      </c>
      <c r="J1101" s="66">
        <f>(Таблица1[[#This Row],[σв/σт]]-SUMIF('Сводный отчет'!$B$7:$B$17,Таблица1[[#This Row],[Профиль / размер]],'Сводный отчет'!$L$7:$L$17))^2</f>
        <v>3.7047017274404685E-6</v>
      </c>
      <c r="K1101" s="63">
        <v>22.8</v>
      </c>
      <c r="L1101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1101" s="63">
        <v>10.199999999999999</v>
      </c>
      <c r="N110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3.7694588821645443</v>
      </c>
      <c r="O1101" s="67">
        <v>10.5</v>
      </c>
      <c r="P110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3.4356992844868226</v>
      </c>
      <c r="Q1101" s="69">
        <v>8.5999999999999993E-2</v>
      </c>
      <c r="R1101" s="70">
        <f>(Таблица1[[#This Row],[fr]]-SUMIF('Сводный отчет'!$B$7:$B$17,Таблица1[[#This Row],[Профиль / размер]],'Сводный отчет'!$X$7:$X$17))^2</f>
        <v>1.3237698271430334E-5</v>
      </c>
    </row>
    <row r="1102" spans="1:18" ht="11.25" customHeight="1" x14ac:dyDescent="0.25">
      <c r="A1102" s="62" t="s">
        <v>826</v>
      </c>
      <c r="B1102" s="62" t="str">
        <f>LEFT(Таблица1[[#This Row],[Номер плавки]],7)</f>
        <v>2050694</v>
      </c>
      <c r="C1102" s="62" t="s">
        <v>8</v>
      </c>
      <c r="D1102" s="62" t="s">
        <v>9</v>
      </c>
      <c r="E1102" s="63">
        <v>554</v>
      </c>
      <c r="F1102" s="64">
        <f>(Таблица1[[#This Row],[Предел текучести, Н/мм²]]-SUMIF('Сводный отчет'!$B$7:$B$17,Таблица1[[#This Row],[Профиль / размер]],'Сводный отчет'!$F$7:$F$17))^2</f>
        <v>9.8098967604132401</v>
      </c>
      <c r="G1102" s="63">
        <v>641</v>
      </c>
      <c r="H1102" s="64">
        <f>(Таблица1[[#This Row],[Временное сопротивление, Н/мм²]]-SUMIF('Сводный отчет'!$B$7:$B$17,Таблица1[[#This Row],[Профиль / размер]],'Сводный отчет'!$I$7:$I$17))^2</f>
        <v>99.184061152644375</v>
      </c>
      <c r="I1102" s="65">
        <f>Таблица1[[#This Row],[Временное сопротивление, Н/мм²]]/Таблица1[[#This Row],[Предел текучести, Н/мм²]]</f>
        <v>1.1570397111913358</v>
      </c>
      <c r="J1102" s="66">
        <f>(Таблица1[[#This Row],[σв/σт]]-SUMIF('Сводный отчет'!$B$7:$B$17,Таблица1[[#This Row],[Профиль / размер]],'Сводный отчет'!$L$7:$L$17))^2</f>
        <v>1.3344213444314228E-4</v>
      </c>
      <c r="K1102" s="63">
        <v>25.8</v>
      </c>
      <c r="L1102" s="64">
        <f>(Таблица1[[#This Row],[Относительное удлинение, %]]-SUMIF('Сводный отчет'!$B$7:$B$17,Таблица1[[#This Row],[Профиль / размер]],'Сводный отчет'!$O$7:$O$17))^2</f>
        <v>7.3643395017779261</v>
      </c>
      <c r="M1102" s="63">
        <v>8.1999999999999993</v>
      </c>
      <c r="N110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1102" s="67">
        <v>8.5</v>
      </c>
      <c r="P110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1102" s="69">
        <v>9.9000000000000005E-2</v>
      </c>
      <c r="R1102" s="70">
        <f>(Таблица1[[#This Row],[fr]]-SUMIF('Сводный отчет'!$B$7:$B$17,Таблица1[[#This Row],[Профиль / размер]],'Сводный отчет'!$X$7:$X$17))^2</f>
        <v>2.7683518254816453E-4</v>
      </c>
    </row>
    <row r="1103" spans="1:18" ht="11.25" customHeight="1" x14ac:dyDescent="0.25">
      <c r="A1103" s="62" t="s">
        <v>827</v>
      </c>
      <c r="B1103" s="62" t="str">
        <f>LEFT(Таблица1[[#This Row],[Номер плавки]],7)</f>
        <v>2050694</v>
      </c>
      <c r="C1103" s="62" t="s">
        <v>8</v>
      </c>
      <c r="D1103" s="62" t="s">
        <v>9</v>
      </c>
      <c r="E1103" s="63">
        <v>526</v>
      </c>
      <c r="F1103" s="64">
        <f>(Таблица1[[#This Row],[Предел текучести, Н/мм²]]-SUMIF('Сводный отчет'!$B$7:$B$17,Таблица1[[#This Row],[Профиль / размер]],'Сводный отчет'!$F$7:$F$17))^2</f>
        <v>969.20612317551013</v>
      </c>
      <c r="G1103" s="63">
        <v>621</v>
      </c>
      <c r="H1103" s="64">
        <f>(Таблица1[[#This Row],[Временное сопротивление, Н/мм²]]-SUMIF('Сводный отчет'!$B$7:$B$17,Таблица1[[#This Row],[Профиль / размер]],'Сводный отчет'!$I$7:$I$17))^2</f>
        <v>897.54884102685844</v>
      </c>
      <c r="I1103" s="65">
        <f>Таблица1[[#This Row],[Временное сопротивление, Н/мм²]]/Таблица1[[#This Row],[Предел текучести, Н/мм²]]</f>
        <v>1.1806083650190113</v>
      </c>
      <c r="J1103" s="66">
        <f>(Таблица1[[#This Row],[σв/σт]]-SUMIF('Сводный отчет'!$B$7:$B$17,Таблица1[[#This Row],[Профиль / размер]],'Сводный отчет'!$L$7:$L$17))^2</f>
        <v>1.4440680318200647E-4</v>
      </c>
      <c r="K1103" s="63">
        <v>24.6</v>
      </c>
      <c r="L1103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1103" s="63">
        <v>6.2</v>
      </c>
      <c r="N110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4.2373834104662773</v>
      </c>
      <c r="O1103" s="67">
        <v>7.5</v>
      </c>
      <c r="P110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1103" s="69">
        <v>9.0999999999999998E-2</v>
      </c>
      <c r="R1103" s="70">
        <f>(Таблица1[[#This Row],[fr]]-SUMIF('Сводный отчет'!$B$7:$B$17,Таблица1[[#This Row],[Профиль / размер]],'Сводный отчет'!$X$7:$X$17))^2</f>
        <v>7.4621346070174202E-5</v>
      </c>
    </row>
    <row r="1104" spans="1:18" ht="11.25" customHeight="1" x14ac:dyDescent="0.25">
      <c r="A1104" s="62" t="s">
        <v>828</v>
      </c>
      <c r="B1104" s="62" t="str">
        <f>LEFT(Таблица1[[#This Row],[Номер плавки]],7)</f>
        <v>2050695</v>
      </c>
      <c r="C1104" s="62" t="s">
        <v>8</v>
      </c>
      <c r="D1104" s="62" t="s">
        <v>9</v>
      </c>
      <c r="E1104" s="63">
        <v>541</v>
      </c>
      <c r="F1104" s="64">
        <f>(Таблица1[[#This Row],[Предел текучести, Н/мм²]]-SUMIF('Сводный отчет'!$B$7:$B$17,Таблица1[[#This Row],[Профиль / размер]],'Сводный отчет'!$F$7:$F$17))^2</f>
        <v>260.24385902456538</v>
      </c>
      <c r="G1104" s="63">
        <v>634</v>
      </c>
      <c r="H1104" s="64">
        <f>(Таблица1[[#This Row],[Временное сопротивление, Н/мм²]]-SUMIF('Сводный отчет'!$B$7:$B$17,Таблица1[[#This Row],[Профиль / размер]],'Сводный отчет'!$I$7:$I$17))^2</f>
        <v>287.61173410861932</v>
      </c>
      <c r="I1104" s="65">
        <f>Таблица1[[#This Row],[Временное сопротивление, Н/мм²]]/Таблица1[[#This Row],[Предел текучести, Н/мм²]]</f>
        <v>1.1719038817005545</v>
      </c>
      <c r="J1104" s="66">
        <f>(Таблица1[[#This Row],[σв/σт]]-SUMIF('Сводный отчет'!$B$7:$B$17,Таблица1[[#This Row],[Профиль / размер]],'Сводный отчет'!$L$7:$L$17))^2</f>
        <v>1.0972357198752697E-5</v>
      </c>
      <c r="K1104" s="63">
        <v>26.4</v>
      </c>
      <c r="L1104" s="64">
        <f>(Таблица1[[#This Row],[Относительное удлинение, %]]-SUMIF('Сводный отчет'!$B$7:$B$17,Таблица1[[#This Row],[Профиль / размер]],'Сводный отчет'!$O$7:$O$17))^2</f>
        <v>10.980817489199325</v>
      </c>
      <c r="M1104" s="63">
        <v>8.8000000000000007</v>
      </c>
      <c r="N110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1104" s="67">
        <v>9.1</v>
      </c>
      <c r="P110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1104" s="69">
        <v>9.6000000000000002E-2</v>
      </c>
      <c r="R1104" s="70">
        <f>(Таблица1[[#This Row],[fr]]-SUMIF('Сводный отчет'!$B$7:$B$17,Таблица1[[#This Row],[Профиль / размер]],'Сводный отчет'!$X$7:$X$17))^2</f>
        <v>1.8600499386891816E-4</v>
      </c>
    </row>
    <row r="1105" spans="1:18" ht="11.25" customHeight="1" x14ac:dyDescent="0.25">
      <c r="A1105" s="62" t="s">
        <v>829</v>
      </c>
      <c r="B1105" s="62" t="str">
        <f>LEFT(Таблица1[[#This Row],[Номер плавки]],7)</f>
        <v>2050695</v>
      </c>
      <c r="C1105" s="62" t="s">
        <v>8</v>
      </c>
      <c r="D1105" s="62" t="s">
        <v>9</v>
      </c>
      <c r="E1105" s="63">
        <v>541</v>
      </c>
      <c r="F1105" s="64">
        <f>(Таблица1[[#This Row],[Предел текучести, Н/мм²]]-SUMIF('Сводный отчет'!$B$7:$B$17,Таблица1[[#This Row],[Профиль / размер]],'Сводный отчет'!$F$7:$F$17))^2</f>
        <v>260.24385902456538</v>
      </c>
      <c r="G1105" s="63">
        <v>633</v>
      </c>
      <c r="H1105" s="64">
        <f>(Таблица1[[#This Row],[Временное сопротивление, Н/мм²]]-SUMIF('Сводный отчет'!$B$7:$B$17,Таблица1[[#This Row],[Профиль / размер]],'Сводный отчет'!$I$7:$I$17))^2</f>
        <v>322.52997310233002</v>
      </c>
      <c r="I1105" s="65">
        <f>Таблица1[[#This Row],[Временное сопротивление, Н/мм²]]/Таблица1[[#This Row],[Предел текучести, Н/мм²]]</f>
        <v>1.1700554528650646</v>
      </c>
      <c r="J1105" s="66">
        <f>(Таблица1[[#This Row],[σв/σт]]-SUMIF('Сводный отчет'!$B$7:$B$17,Таблица1[[#This Row],[Профиль / размер]],'Сводный отчет'!$L$7:$L$17))^2</f>
        <v>2.143372200096057E-6</v>
      </c>
      <c r="K1105" s="63">
        <v>23.4</v>
      </c>
      <c r="L1105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1105" s="63">
        <v>7.4</v>
      </c>
      <c r="N110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0.73700605197575808</v>
      </c>
      <c r="O1105" s="67">
        <v>7.7</v>
      </c>
      <c r="P110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1105" s="69">
        <v>9.7000000000000003E-2</v>
      </c>
      <c r="R1105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1106" spans="1:18" ht="11.25" customHeight="1" x14ac:dyDescent="0.25">
      <c r="A1106" s="62" t="s">
        <v>830</v>
      </c>
      <c r="B1106" s="62" t="str">
        <f>LEFT(Таблица1[[#This Row],[Номер плавки]],7)</f>
        <v>2050695</v>
      </c>
      <c r="C1106" s="62" t="s">
        <v>8</v>
      </c>
      <c r="D1106" s="62" t="s">
        <v>9</v>
      </c>
      <c r="E1106" s="63">
        <v>556</v>
      </c>
      <c r="F1106" s="64">
        <f>(Таблица1[[#This Row],[Предел текучести, Н/мм²]]-SUMIF('Сводный отчет'!$B$7:$B$17,Таблица1[[#This Row],[Профиль / размер]],'Сводный отчет'!$F$7:$F$17))^2</f>
        <v>1.2815948736206075</v>
      </c>
      <c r="G1106" s="63">
        <v>646</v>
      </c>
      <c r="H1106" s="64">
        <f>(Таблица1[[#This Row],[Временное сопротивление, Н/мм²]]-SUMIF('Сводный отчет'!$B$7:$B$17,Таблица1[[#This Row],[Профиль / размер]],'Сводный отчет'!$I$7:$I$17))^2</f>
        <v>24.59286618409087</v>
      </c>
      <c r="I1106" s="65">
        <f>Таблица1[[#This Row],[Временное сопротивление, Н/мм²]]/Таблица1[[#This Row],[Предел текучести, Н/мм²]]</f>
        <v>1.1618705035971224</v>
      </c>
      <c r="J1106" s="66">
        <f>(Таблица1[[#This Row],[σв/σт]]-SUMIF('Сводный отчет'!$B$7:$B$17,Таблица1[[#This Row],[Профиль / размер]],'Сводный отчет'!$L$7:$L$17))^2</f>
        <v>4.5170809245698158E-5</v>
      </c>
      <c r="K1106" s="63">
        <v>23.6</v>
      </c>
      <c r="L1106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1106" s="63">
        <v>12.9</v>
      </c>
      <c r="N110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21.543609825560882</v>
      </c>
      <c r="O1106" s="67">
        <v>13.2</v>
      </c>
      <c r="P110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20.7349445675057</v>
      </c>
      <c r="Q1106" s="69">
        <v>7.9000000000000001E-2</v>
      </c>
      <c r="R1106" s="70">
        <f>(Таблица1[[#This Row],[fr]]-SUMIF('Сводный отчет'!$B$7:$B$17,Таблица1[[#This Row],[Профиль / размер]],'Сводный отчет'!$X$7:$X$17))^2</f>
        <v>1.1300591353188985E-5</v>
      </c>
    </row>
    <row r="1107" spans="1:18" ht="11.25" customHeight="1" x14ac:dyDescent="0.25">
      <c r="A1107" s="62" t="s">
        <v>831</v>
      </c>
      <c r="B1107" s="62" t="str">
        <f>LEFT(Таблица1[[#This Row],[Номер плавки]],7)</f>
        <v>2050696</v>
      </c>
      <c r="C1107" s="62" t="s">
        <v>8</v>
      </c>
      <c r="D1107" s="62" t="s">
        <v>9</v>
      </c>
      <c r="E1107" s="63">
        <v>560</v>
      </c>
      <c r="F1107" s="64">
        <f>(Таблица1[[#This Row],[Предел текучести, Н/мм²]]-SUMIF('Сводный отчет'!$B$7:$B$17,Таблица1[[#This Row],[Профиль / размер]],'Сводный отчет'!$F$7:$F$17))^2</f>
        <v>8.2249911000353411</v>
      </c>
      <c r="G1107" s="63">
        <v>657</v>
      </c>
      <c r="H1107" s="64">
        <f>(Таблица1[[#This Row],[Временное сопротивление, Н/мм²]]-SUMIF('Сводный отчет'!$B$7:$B$17,Таблица1[[#This Row],[Профиль / размер]],'Сводный отчет'!$I$7:$I$17))^2</f>
        <v>36.492237253273146</v>
      </c>
      <c r="I1107" s="65">
        <f>Таблица1[[#This Row],[Временное сопротивление, Н/мм²]]/Таблица1[[#This Row],[Предел текучести, Н/мм²]]</f>
        <v>1.1732142857142858</v>
      </c>
      <c r="J1107" s="66">
        <f>(Таблица1[[#This Row],[σв/σт]]-SUMIF('Сводный отчет'!$B$7:$B$17,Таблица1[[#This Row],[Профиль / размер]],'Сводный отчет'!$L$7:$L$17))^2</f>
        <v>2.1370824165340612E-5</v>
      </c>
      <c r="K1107" s="63">
        <v>24.4</v>
      </c>
      <c r="L1107" s="64">
        <f>(Таблица1[[#This Row],[Относительное удлинение, %]]-SUMIF('Сводный отчет'!$B$7:$B$17,Таблица1[[#This Row],[Профиль / размер]],'Сводный отчет'!$O$7:$O$17))^2</f>
        <v>1.7258908644612911</v>
      </c>
      <c r="M1107" s="63">
        <v>8.9</v>
      </c>
      <c r="N110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0.41153435386261</v>
      </c>
      <c r="O1107" s="67">
        <v>9.1999999999999993</v>
      </c>
      <c r="P110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0.30643303710735997</v>
      </c>
      <c r="Q1107" s="69">
        <v>6.6000000000000003E-2</v>
      </c>
      <c r="R1107" s="70">
        <f>(Таблица1[[#This Row],[fr]]-SUMIF('Сводный отчет'!$B$7:$B$17,Таблица1[[#This Row],[Профиль / размер]],'Сводный отчет'!$X$7:$X$17))^2</f>
        <v>2.6770310707645485E-4</v>
      </c>
    </row>
    <row r="1108" spans="1:18" ht="11.25" customHeight="1" x14ac:dyDescent="0.25">
      <c r="A1108" s="62" t="s">
        <v>832</v>
      </c>
      <c r="B1108" s="62" t="str">
        <f>LEFT(Таблица1[[#This Row],[Номер плавки]],7)</f>
        <v>2050696</v>
      </c>
      <c r="C1108" s="62" t="s">
        <v>8</v>
      </c>
      <c r="D1108" s="62" t="s">
        <v>9</v>
      </c>
      <c r="E1108" s="63">
        <v>562</v>
      </c>
      <c r="F1108" s="64">
        <f>(Таблица1[[#This Row],[Предел текучести, Н/мм²]]-SUMIF('Сводный отчет'!$B$7:$B$17,Таблица1[[#This Row],[Профиль / размер]],'Сводный отчет'!$F$7:$F$17))^2</f>
        <v>23.69668921324271</v>
      </c>
      <c r="G1108" s="63">
        <v>662</v>
      </c>
      <c r="H1108" s="64">
        <f>(Таблица1[[#This Row],[Временное сопротивление, Н/мм²]]-SUMIF('Сводный отчет'!$B$7:$B$17,Таблица1[[#This Row],[Профиль / размер]],'Сводный отчет'!$I$7:$I$17))^2</f>
        <v>121.90104228471964</v>
      </c>
      <c r="I1108" s="65">
        <f>Таблица1[[#This Row],[Временное сопротивление, Н/мм²]]/Таблица1[[#This Row],[Предел текучести, Н/мм²]]</f>
        <v>1.1779359430604983</v>
      </c>
      <c r="J1108" s="66">
        <f>(Таблица1[[#This Row],[σв/σт]]-SUMIF('Сводный отчет'!$B$7:$B$17,Таблица1[[#This Row],[Профиль / размер]],'Сводный отчет'!$L$7:$L$17))^2</f>
        <v>8.7319983382579044E-5</v>
      </c>
      <c r="K1108" s="63">
        <v>24.8</v>
      </c>
      <c r="L1108" s="64">
        <f>(Таблица1[[#This Row],[Относительное удлинение, %]]-SUMIF('Сводный отчет'!$B$7:$B$17,Таблица1[[#This Row],[Профиль / размер]],'Сводный отчет'!$O$7:$O$17))^2</f>
        <v>2.9368761894089048</v>
      </c>
      <c r="M1108" s="63">
        <v>9.1999999999999993</v>
      </c>
      <c r="N110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0.88644001423997842</v>
      </c>
      <c r="O1108" s="67">
        <v>9.5</v>
      </c>
      <c r="P110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0.72857140188723657</v>
      </c>
      <c r="Q1108" s="69">
        <v>7.1999999999999995E-2</v>
      </c>
      <c r="R1108" s="70">
        <f>(Таблица1[[#This Row],[fr]]-SUMIF('Сводный отчет'!$B$7:$B$17,Таблица1[[#This Row],[Профиль / размер]],'Сводный отчет'!$X$7:$X$17))^2</f>
        <v>1.073634844349477E-4</v>
      </c>
    </row>
    <row r="1109" spans="1:18" ht="11.25" customHeight="1" x14ac:dyDescent="0.25">
      <c r="A1109" s="62" t="s">
        <v>833</v>
      </c>
      <c r="B1109" s="62" t="str">
        <f>LEFT(Таблица1[[#This Row],[Номер плавки]],7)</f>
        <v>2050696</v>
      </c>
      <c r="C1109" s="62" t="s">
        <v>8</v>
      </c>
      <c r="D1109" s="62" t="s">
        <v>9</v>
      </c>
      <c r="E1109" s="63">
        <v>578</v>
      </c>
      <c r="F1109" s="64">
        <f>(Таблица1[[#This Row],[Предел текучести, Н/мм²]]-SUMIF('Сводный отчет'!$B$7:$B$17,Таблица1[[#This Row],[Профиль / размер]],'Сводный отчет'!$F$7:$F$17))^2</f>
        <v>435.47027411890167</v>
      </c>
      <c r="G1109" s="63">
        <v>678</v>
      </c>
      <c r="H1109" s="64">
        <f>(Таблица1[[#This Row],[Временное сопротивление, Н/мм²]]-SUMIF('Сводный отчет'!$B$7:$B$17,Таблица1[[#This Row],[Профиль / размер]],'Сводный отчет'!$I$7:$I$17))^2</f>
        <v>731.20921838534844</v>
      </c>
      <c r="I1109" s="65">
        <f>Таблица1[[#This Row],[Временное сопротивление, Н/мм²]]/Таблица1[[#This Row],[Предел текучести, Н/мм²]]</f>
        <v>1.1730103806228374</v>
      </c>
      <c r="J1109" s="66">
        <f>(Таблица1[[#This Row],[σв/σт]]-SUMIF('Сводный отчет'!$B$7:$B$17,Таблица1[[#This Row],[Профиль / размер]],'Сводный отчет'!$L$7:$L$17))^2</f>
        <v>1.9527152528904984E-5</v>
      </c>
      <c r="K1109" s="63">
        <v>23.4</v>
      </c>
      <c r="L1109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1109" s="63">
        <v>8.8000000000000007</v>
      </c>
      <c r="N110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1109" s="67">
        <v>9.1</v>
      </c>
      <c r="P110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1109" s="69">
        <v>8.1000000000000003E-2</v>
      </c>
      <c r="R1109" s="70">
        <f>(Таблица1[[#This Row],[fr]]-SUMIF('Сводный отчет'!$B$7:$B$17,Таблица1[[#This Row],[Профиль / размер]],'Сводный отчет'!$X$7:$X$17))^2</f>
        <v>1.8540504726865241E-6</v>
      </c>
    </row>
    <row r="1110" spans="1:18" ht="11.25" customHeight="1" x14ac:dyDescent="0.25">
      <c r="A1110" s="62" t="s">
        <v>834</v>
      </c>
      <c r="B1110" s="62" t="str">
        <f>LEFT(Таблица1[[#This Row],[Номер плавки]],7)</f>
        <v>2050697</v>
      </c>
      <c r="C1110" s="62" t="s">
        <v>8</v>
      </c>
      <c r="D1110" s="62" t="s">
        <v>9</v>
      </c>
      <c r="E1110" s="63">
        <v>507</v>
      </c>
      <c r="F1110" s="64">
        <f>(Таблица1[[#This Row],[Предел текучести, Н/мм²]]-SUMIF('Сводный отчет'!$B$7:$B$17,Таблица1[[#This Row],[Профиль / размер]],'Сводный отчет'!$F$7:$F$17))^2</f>
        <v>2513.2249911000399</v>
      </c>
      <c r="G1110" s="63">
        <v>603</v>
      </c>
      <c r="H1110" s="64">
        <f>(Таблица1[[#This Row],[Временное сопротивление, Н/мм²]]-SUMIF('Сводный отчет'!$B$7:$B$17,Таблица1[[#This Row],[Профиль / размер]],'Сводный отчет'!$I$7:$I$17))^2</f>
        <v>2300.0771429136512</v>
      </c>
      <c r="I1110" s="65">
        <f>Таблица1[[#This Row],[Временное сопротивление, Н/мм²]]/Таблица1[[#This Row],[Предел текучести, Н/мм²]]</f>
        <v>1.1893491124260356</v>
      </c>
      <c r="J1110" s="66">
        <f>(Таблица1[[#This Row],[σв/σт]]-SUMIF('Сводный отчет'!$B$7:$B$17,Таблица1[[#This Row],[Профиль / размер]],'Сводный отчет'!$L$7:$L$17))^2</f>
        <v>4.3088151086077099E-4</v>
      </c>
      <c r="K1110" s="63">
        <v>23.8</v>
      </c>
      <c r="L1110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1110" s="63">
        <v>10.7</v>
      </c>
      <c r="N111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5.9609683161268272</v>
      </c>
      <c r="O1110" s="67">
        <v>11</v>
      </c>
      <c r="P111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5.5392632257866161</v>
      </c>
      <c r="Q1110" s="69">
        <v>9.7000000000000003E-2</v>
      </c>
      <c r="R1110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1111" spans="1:18" ht="11.25" customHeight="1" x14ac:dyDescent="0.25">
      <c r="A1111" s="62" t="s">
        <v>835</v>
      </c>
      <c r="B1111" s="62" t="str">
        <f>LEFT(Таблица1[[#This Row],[Номер плавки]],7)</f>
        <v>2050697</v>
      </c>
      <c r="C1111" s="62" t="s">
        <v>8</v>
      </c>
      <c r="D1111" s="62" t="s">
        <v>9</v>
      </c>
      <c r="E1111" s="63">
        <v>535</v>
      </c>
      <c r="F1111" s="64">
        <f>(Таблица1[[#This Row],[Предел текучести, Н/мм²]]-SUMIF('Сводный отчет'!$B$7:$B$17,Таблица1[[#This Row],[Профиль / размер]],'Сводный отчет'!$F$7:$F$17))^2</f>
        <v>489.82876468494328</v>
      </c>
      <c r="G1111" s="63">
        <v>629</v>
      </c>
      <c r="H1111" s="64">
        <f>(Таблица1[[#This Row],[Временное сопротивление, Н/мм²]]-SUMIF('Сводный отчет'!$B$7:$B$17,Таблица1[[#This Row],[Профиль / размер]],'Сводный отчет'!$I$7:$I$17))^2</f>
        <v>482.20292907717283</v>
      </c>
      <c r="I1111" s="65">
        <f>Таблица1[[#This Row],[Временное сопротивление, Н/мм²]]/Таблица1[[#This Row],[Предел текучести, Н/мм²]]</f>
        <v>1.1757009345794394</v>
      </c>
      <c r="J1111" s="66">
        <f>(Таблица1[[#This Row],[σв/σт]]-SUMIF('Сводный отчет'!$B$7:$B$17,Таблица1[[#This Row],[Профиль / размер]],'Сводный отчет'!$L$7:$L$17))^2</f>
        <v>5.0545100287579278E-5</v>
      </c>
      <c r="K1111" s="63">
        <v>22.2</v>
      </c>
      <c r="L1111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1111" s="63">
        <v>9.1999999999999993</v>
      </c>
      <c r="N111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0.88644001423997842</v>
      </c>
      <c r="O1111" s="67">
        <v>9.5</v>
      </c>
      <c r="P111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0.72857140188723657</v>
      </c>
      <c r="Q1111" s="69">
        <v>8.2000000000000003E-2</v>
      </c>
      <c r="R1111" s="70">
        <f>(Таблица1[[#This Row],[fr]]-SUMIF('Сводный отчет'!$B$7:$B$17,Таблица1[[#This Row],[Профиль / размер]],'Сводный отчет'!$X$7:$X$17))^2</f>
        <v>1.3078003243529928E-7</v>
      </c>
    </row>
    <row r="1112" spans="1:18" ht="11.25" customHeight="1" x14ac:dyDescent="0.25">
      <c r="A1112" s="62" t="s">
        <v>836</v>
      </c>
      <c r="B1112" s="62" t="str">
        <f>LEFT(Таблица1[[#This Row],[Номер плавки]],7)</f>
        <v>2050697</v>
      </c>
      <c r="C1112" s="62" t="s">
        <v>8</v>
      </c>
      <c r="D1112" s="62" t="s">
        <v>9</v>
      </c>
      <c r="E1112" s="63">
        <v>559</v>
      </c>
      <c r="F1112" s="64">
        <f>(Таблица1[[#This Row],[Предел текучести, Н/мм²]]-SUMIF('Сводный отчет'!$B$7:$B$17,Таблица1[[#This Row],[Профиль / размер]],'Сводный отчет'!$F$7:$F$17))^2</f>
        <v>3.489142043431658</v>
      </c>
      <c r="G1112" s="63">
        <v>646</v>
      </c>
      <c r="H1112" s="64">
        <f>(Таблица1[[#This Row],[Временное сопротивление, Н/мм²]]-SUMIF('Сводный отчет'!$B$7:$B$17,Таблица1[[#This Row],[Профиль / размер]],'Сводный отчет'!$I$7:$I$17))^2</f>
        <v>24.59286618409087</v>
      </c>
      <c r="I1112" s="65">
        <f>Таблица1[[#This Row],[Временное сопротивление, Н/мм²]]/Таблица1[[#This Row],[Предел текучести, Н/мм²]]</f>
        <v>1.1556350626118068</v>
      </c>
      <c r="J1112" s="66">
        <f>(Таблица1[[#This Row],[σв/σт]]-SUMIF('Сводный отчет'!$B$7:$B$17,Таблица1[[#This Row],[Профиль / размер]],'Сводный отчет'!$L$7:$L$17))^2</f>
        <v>1.6786737403104226E-4</v>
      </c>
      <c r="K1112" s="63">
        <v>21.4</v>
      </c>
      <c r="L1112" s="64">
        <f>(Таблица1[[#This Row],[Относительное удлинение, %]]-SUMIF('Сводный отчет'!$B$7:$B$17,Таблица1[[#This Row],[Профиль / размер]],'Сводный отчет'!$O$7:$O$17))^2</f>
        <v>2.8435009273542415</v>
      </c>
      <c r="M1112" s="63">
        <v>8.6999999999999993</v>
      </c>
      <c r="N111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0.19493058027769547</v>
      </c>
      <c r="O1112" s="67">
        <v>9</v>
      </c>
      <c r="P111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0.12500746058744353</v>
      </c>
      <c r="Q1112" s="69">
        <v>6.7000000000000004E-2</v>
      </c>
      <c r="R1112" s="70">
        <f>(Таблица1[[#This Row],[fr]]-SUMIF('Сводный отчет'!$B$7:$B$17,Таблица1[[#This Row],[Профиль / размер]],'Сводный отчет'!$X$7:$X$17))^2</f>
        <v>2.3597983663620361E-4</v>
      </c>
    </row>
    <row r="1113" spans="1:18" ht="11.25" customHeight="1" x14ac:dyDescent="0.25">
      <c r="A1113" s="62" t="s">
        <v>837</v>
      </c>
      <c r="B1113" s="62" t="str">
        <f>LEFT(Таблица1[[#This Row],[Номер плавки]],7)</f>
        <v>2050698</v>
      </c>
      <c r="C1113" s="62" t="s">
        <v>8</v>
      </c>
      <c r="D1113" s="62" t="s">
        <v>9</v>
      </c>
      <c r="E1113" s="63">
        <v>551</v>
      </c>
      <c r="F1113" s="64">
        <f>(Таблица1[[#This Row],[Предел текучести, Н/мм²]]-SUMIF('Сводный отчет'!$B$7:$B$17,Таблица1[[#This Row],[Профиль / размер]],'Сводный отчет'!$F$7:$F$17))^2</f>
        <v>37.602349590602188</v>
      </c>
      <c r="G1113" s="63">
        <v>638</v>
      </c>
      <c r="H1113" s="64">
        <f>(Таблица1[[#This Row],[Временное сопротивление, Н/мм²]]-SUMIF('Сводный отчет'!$B$7:$B$17,Таблица1[[#This Row],[Профиль / размер]],'Сводный отчет'!$I$7:$I$17))^2</f>
        <v>167.93877813377648</v>
      </c>
      <c r="I1113" s="65">
        <f>Таблица1[[#This Row],[Временное сопротивление, Н/мм²]]/Таблица1[[#This Row],[Предел текучести, Н/мм²]]</f>
        <v>1.1578947368421053</v>
      </c>
      <c r="J1113" s="66">
        <f>(Таблица1[[#This Row],[σв/σт]]-SUMIF('Сводный отчет'!$B$7:$B$17,Таблица1[[#This Row],[Профиль / размер]],'Сводный отчет'!$L$7:$L$17))^2</f>
        <v>1.1441917692545729E-4</v>
      </c>
      <c r="K1113" s="63">
        <v>22</v>
      </c>
      <c r="L1113" s="64">
        <f>(Таблица1[[#This Row],[Относительное удлинение, %]]-SUMIF('Сводный отчет'!$B$7:$B$17,Таблица1[[#This Row],[Профиль / размер]],'Сводный отчет'!$O$7:$O$17))^2</f>
        <v>1.1799789147756483</v>
      </c>
      <c r="M1113" s="63">
        <v>8.6</v>
      </c>
      <c r="N111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0.11662869348523913</v>
      </c>
      <c r="O1113" s="67">
        <v>8.9</v>
      </c>
      <c r="P111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6.4294672327485092E-2</v>
      </c>
      <c r="Q1113" s="69">
        <v>7.4999999999999997E-2</v>
      </c>
      <c r="R1113" s="70">
        <f>(Таблица1[[#This Row],[fr]]-SUMIF('Сводный отчет'!$B$7:$B$17,Таблица1[[#This Row],[Профиль / размер]],'Сводный отчет'!$X$7:$X$17))^2</f>
        <v>5.4193673114193948E-5</v>
      </c>
    </row>
    <row r="1114" spans="1:18" ht="11.25" customHeight="1" x14ac:dyDescent="0.25">
      <c r="A1114" s="62" t="s">
        <v>838</v>
      </c>
      <c r="B1114" s="62" t="str">
        <f>LEFT(Таблица1[[#This Row],[Номер плавки]],7)</f>
        <v>2050698</v>
      </c>
      <c r="C1114" s="62" t="s">
        <v>8</v>
      </c>
      <c r="D1114" s="62" t="s">
        <v>9</v>
      </c>
      <c r="E1114" s="63">
        <v>526</v>
      </c>
      <c r="F1114" s="64">
        <f>(Таблица1[[#This Row],[Предел текучести, Н/мм²]]-SUMIF('Сводный отчет'!$B$7:$B$17,Таблица1[[#This Row],[Профиль / размер]],'Сводный отчет'!$F$7:$F$17))^2</f>
        <v>969.20612317551013</v>
      </c>
      <c r="G1114" s="63">
        <v>615</v>
      </c>
      <c r="H1114" s="64">
        <f>(Таблица1[[#This Row],[Временное сопротивление, Н/мм²]]-SUMIF('Сводный отчет'!$B$7:$B$17,Таблица1[[#This Row],[Профиль / размер]],'Сводный отчет'!$I$7:$I$17))^2</f>
        <v>1293.0582749891225</v>
      </c>
      <c r="I1114" s="65">
        <f>Таблица1[[#This Row],[Временное сопротивление, Н/мм²]]/Таблица1[[#This Row],[Предел текучести, Н/мм²]]</f>
        <v>1.1692015209125475</v>
      </c>
      <c r="J1114" s="66">
        <f>(Таблица1[[#This Row],[σв/σт]]-SUMIF('Сводный отчет'!$B$7:$B$17,Таблица1[[#This Row],[Профиль / размер]],'Сводный отчет'!$L$7:$L$17))^2</f>
        <v>3.7221477653642198E-7</v>
      </c>
      <c r="K1114" s="63">
        <v>22.6</v>
      </c>
      <c r="L1114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1114" s="63">
        <v>9.6</v>
      </c>
      <c r="N111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1.7996475614098058</v>
      </c>
      <c r="O1114" s="67">
        <v>9.9</v>
      </c>
      <c r="P111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1.5714225549270719</v>
      </c>
      <c r="Q1114" s="69">
        <v>0.09</v>
      </c>
      <c r="R1114" s="70">
        <f>(Таблица1[[#This Row],[fr]]-SUMIF('Сводный отчет'!$B$7:$B$17,Таблица1[[#This Row],[Профиль / размер]],'Сводный отчет'!$X$7:$X$17))^2</f>
        <v>5.8344616510425416E-5</v>
      </c>
    </row>
    <row r="1115" spans="1:18" ht="11.25" customHeight="1" x14ac:dyDescent="0.25">
      <c r="A1115" s="62" t="s">
        <v>839</v>
      </c>
      <c r="B1115" s="62" t="str">
        <f>LEFT(Таблица1[[#This Row],[Номер плавки]],7)</f>
        <v>2050698</v>
      </c>
      <c r="C1115" s="62" t="s">
        <v>8</v>
      </c>
      <c r="D1115" s="62" t="s">
        <v>9</v>
      </c>
      <c r="E1115" s="63">
        <v>532</v>
      </c>
      <c r="F1115" s="64">
        <f>(Таблица1[[#This Row],[Предел текучести, Н/мм²]]-SUMIF('Сводный отчет'!$B$7:$B$17,Таблица1[[#This Row],[Профиль / размер]],'Сводный отчет'!$F$7:$F$17))^2</f>
        <v>631.62121751513223</v>
      </c>
      <c r="G1115" s="63">
        <v>625</v>
      </c>
      <c r="H1115" s="64">
        <f>(Таблица1[[#This Row],[Временное сопротивление, Н/мм²]]-SUMIF('Сводный отчет'!$B$7:$B$17,Таблица1[[#This Row],[Профиль / размер]],'Сводный отчет'!$I$7:$I$17))^2</f>
        <v>673.87588505201563</v>
      </c>
      <c r="I1115" s="65">
        <f>Таблица1[[#This Row],[Временное сопротивление, Н/мм²]]/Таблица1[[#This Row],[Предел текучести, Н/мм²]]</f>
        <v>1.1748120300751879</v>
      </c>
      <c r="J1115" s="66">
        <f>(Таблица1[[#This Row],[σв/σт]]-SUMIF('Сводный отчет'!$B$7:$B$17,Таблица1[[#This Row],[Профиль / размер]],'Сводный отчет'!$L$7:$L$17))^2</f>
        <v>3.8695904601257218E-5</v>
      </c>
      <c r="K1115" s="63">
        <v>21.6</v>
      </c>
      <c r="L1115" s="64">
        <f>(Таблица1[[#This Row],[Относительное удлинение, %]]-SUMIF('Сводный отчет'!$B$7:$B$17,Таблица1[[#This Row],[Профиль / размер]],'Сводный отчет'!$O$7:$O$17))^2</f>
        <v>2.2089935898280362</v>
      </c>
      <c r="M1115" s="63">
        <v>8.6</v>
      </c>
      <c r="N111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0.11662869348523913</v>
      </c>
      <c r="O1115" s="67">
        <v>8.9</v>
      </c>
      <c r="P111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6.4294672327485092E-2</v>
      </c>
      <c r="Q1115" s="69">
        <v>6.8000000000000005E-2</v>
      </c>
      <c r="R1115" s="70">
        <f>(Таблица1[[#This Row],[fr]]-SUMIF('Сводный отчет'!$B$7:$B$17,Таблица1[[#This Row],[Профиль / размер]],'Сводный отчет'!$X$7:$X$17))^2</f>
        <v>2.0625656619595239E-4</v>
      </c>
    </row>
    <row r="1116" spans="1:18" ht="11.25" customHeight="1" x14ac:dyDescent="0.25">
      <c r="A1116" s="62" t="s">
        <v>840</v>
      </c>
      <c r="B1116" s="62" t="str">
        <f>LEFT(Таблица1[[#This Row],[Номер плавки]],7)</f>
        <v>2050699</v>
      </c>
      <c r="C1116" s="62" t="s">
        <v>8</v>
      </c>
      <c r="D1116" s="62" t="s">
        <v>9</v>
      </c>
      <c r="E1116" s="63">
        <v>551</v>
      </c>
      <c r="F1116" s="64">
        <f>(Таблица1[[#This Row],[Предел текучести, Н/мм²]]-SUMIF('Сводный отчет'!$B$7:$B$17,Таблица1[[#This Row],[Профиль / размер]],'Сводный отчет'!$F$7:$F$17))^2</f>
        <v>37.602349590602188</v>
      </c>
      <c r="G1116" s="63">
        <v>641</v>
      </c>
      <c r="H1116" s="64">
        <f>(Таблица1[[#This Row],[Временное сопротивление, Н/мм²]]-SUMIF('Сводный отчет'!$B$7:$B$17,Таблица1[[#This Row],[Профиль / размер]],'Сводный отчет'!$I$7:$I$17))^2</f>
        <v>99.184061152644375</v>
      </c>
      <c r="I1116" s="65">
        <f>Таблица1[[#This Row],[Временное сопротивление, Н/мм²]]/Таблица1[[#This Row],[Предел текучести, Н/мм²]]</f>
        <v>1.1633393829401089</v>
      </c>
      <c r="J1116" s="66">
        <f>(Таблица1[[#This Row],[σв/σт]]-SUMIF('Сводный отчет'!$B$7:$B$17,Таблица1[[#This Row],[Профиль / размер]],'Сводный отчет'!$L$7:$L$17))^2</f>
        <v>2.7583965133452643E-5</v>
      </c>
      <c r="K1116" s="63">
        <v>22.6</v>
      </c>
      <c r="L1116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1116" s="63">
        <v>8.3000000000000007</v>
      </c>
      <c r="N111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1.7230331078692453E-3</v>
      </c>
      <c r="O1116" s="67">
        <v>8.6</v>
      </c>
      <c r="P111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2.1563075476090966E-3</v>
      </c>
      <c r="Q1116" s="69">
        <v>7.6999999999999999E-2</v>
      </c>
      <c r="R1116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1117" spans="1:18" ht="11.25" customHeight="1" x14ac:dyDescent="0.25">
      <c r="A1117" s="62" t="s">
        <v>841</v>
      </c>
      <c r="B1117" s="62" t="str">
        <f>LEFT(Таблица1[[#This Row],[Номер плавки]],7)</f>
        <v>2050699</v>
      </c>
      <c r="C1117" s="62" t="s">
        <v>8</v>
      </c>
      <c r="D1117" s="62" t="s">
        <v>9</v>
      </c>
      <c r="E1117" s="63">
        <v>520</v>
      </c>
      <c r="F1117" s="64">
        <f>(Таблица1[[#This Row],[Предел текучести, Н/мм²]]-SUMIF('Сводный отчет'!$B$7:$B$17,Таблица1[[#This Row],[Профиль / размер]],'Сводный отчет'!$F$7:$F$17))^2</f>
        <v>1378.791028835888</v>
      </c>
      <c r="G1117" s="63">
        <v>616</v>
      </c>
      <c r="H1117" s="64">
        <f>(Таблица1[[#This Row],[Временное сопротивление, Н/мм²]]-SUMIF('Сводный отчет'!$B$7:$B$17,Таблица1[[#This Row],[Профиль / размер]],'Сводный отчет'!$I$7:$I$17))^2</f>
        <v>1222.1400359954118</v>
      </c>
      <c r="I1117" s="65">
        <f>Таблица1[[#This Row],[Временное сопротивление, Н/мм²]]/Таблица1[[#This Row],[Предел текучести, Н/мм²]]</f>
        <v>1.1846153846153846</v>
      </c>
      <c r="J1117" s="66">
        <f>(Таблица1[[#This Row],[σв/σт]]-SUMIF('Сводный отчет'!$B$7:$B$17,Таблица1[[#This Row],[Профиль / размер]],'Сводный отчет'!$L$7:$L$17))^2</f>
        <v>2.567672227657423E-4</v>
      </c>
      <c r="K1117" s="63">
        <v>23.8</v>
      </c>
      <c r="L1117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1117" s="63">
        <v>8.9</v>
      </c>
      <c r="N111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0.41153435386261</v>
      </c>
      <c r="O1117" s="67">
        <v>9.1999999999999993</v>
      </c>
      <c r="P111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0.30643303710735997</v>
      </c>
      <c r="Q1117" s="69">
        <v>6.7000000000000004E-2</v>
      </c>
      <c r="R1117" s="70">
        <f>(Таблица1[[#This Row],[fr]]-SUMIF('Сводный отчет'!$B$7:$B$17,Таблица1[[#This Row],[Профиль / размер]],'Сводный отчет'!$X$7:$X$17))^2</f>
        <v>2.3597983663620361E-4</v>
      </c>
    </row>
    <row r="1118" spans="1:18" ht="11.25" customHeight="1" x14ac:dyDescent="0.25">
      <c r="A1118" s="62" t="s">
        <v>842</v>
      </c>
      <c r="B1118" s="62" t="str">
        <f>LEFT(Таблица1[[#This Row],[Номер плавки]],7)</f>
        <v>2050700</v>
      </c>
      <c r="C1118" s="62" t="s">
        <v>8</v>
      </c>
      <c r="D1118" s="62" t="s">
        <v>9</v>
      </c>
      <c r="E1118" s="63">
        <v>566</v>
      </c>
      <c r="F1118" s="64">
        <f>(Таблица1[[#This Row],[Предел текучести, Н/мм²]]-SUMIF('Сводный отчет'!$B$7:$B$17,Таблица1[[#This Row],[Профиль / размер]],'Сводный отчет'!$F$7:$F$17))^2</f>
        <v>78.64008543965744</v>
      </c>
      <c r="G1118" s="63">
        <v>659</v>
      </c>
      <c r="H1118" s="64">
        <f>(Таблица1[[#This Row],[Временное сопротивление, Н/мм²]]-SUMIF('Сводный отчет'!$B$7:$B$17,Таблица1[[#This Row],[Профиль / размер]],'Сводный отчет'!$I$7:$I$17))^2</f>
        <v>64.655759265851742</v>
      </c>
      <c r="I1118" s="65">
        <f>Таблица1[[#This Row],[Временное сопротивление, Н/мм²]]/Таблица1[[#This Row],[Предел текучести, Н/мм²]]</f>
        <v>1.1643109540636043</v>
      </c>
      <c r="J1118" s="66">
        <f>(Таблица1[[#This Row],[σв/σт]]-SUMIF('Сводный отчет'!$B$7:$B$17,Таблица1[[#This Row],[Профиль / размер]],'Сводный отчет'!$L$7:$L$17))^2</f>
        <v>1.8322447195225944E-5</v>
      </c>
      <c r="K1118" s="63">
        <v>22.8</v>
      </c>
      <c r="L1118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1118" s="63">
        <v>8.1999999999999993</v>
      </c>
      <c r="N111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1118" s="67">
        <v>8.5</v>
      </c>
      <c r="P111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1118" s="69">
        <v>8.7999999999999995E-2</v>
      </c>
      <c r="R1118" s="70">
        <f>(Таблица1[[#This Row],[fr]]-SUMIF('Сводный отчет'!$B$7:$B$17,Таблица1[[#This Row],[Профиль / размер]],'Сводный отчет'!$X$7:$X$17))^2</f>
        <v>3.1791157390927867E-5</v>
      </c>
    </row>
    <row r="1119" spans="1:18" ht="11.25" customHeight="1" x14ac:dyDescent="0.25">
      <c r="A1119" s="62" t="s">
        <v>843</v>
      </c>
      <c r="B1119" s="62" t="str">
        <f>LEFT(Таблица1[[#This Row],[Номер плавки]],7)</f>
        <v>2050700</v>
      </c>
      <c r="C1119" s="62" t="s">
        <v>8</v>
      </c>
      <c r="D1119" s="62" t="s">
        <v>9</v>
      </c>
      <c r="E1119" s="63">
        <v>517</v>
      </c>
      <c r="F1119" s="64">
        <f>(Таблица1[[#This Row],[Предел текучести, Н/мм²]]-SUMIF('Сводный отчет'!$B$7:$B$17,Таблица1[[#This Row],[Профиль / размер]],'Сводный отчет'!$F$7:$F$17))^2</f>
        <v>1610.583481666077</v>
      </c>
      <c r="G1119" s="63">
        <v>624</v>
      </c>
      <c r="H1119" s="64">
        <f>(Таблица1[[#This Row],[Временное сопротивление, Н/мм²]]-SUMIF('Сводный отчет'!$B$7:$B$17,Таблица1[[#This Row],[Профиль / размер]],'Сводный отчет'!$I$7:$I$17))^2</f>
        <v>726.79412404572633</v>
      </c>
      <c r="I1119" s="65">
        <f>Таблица1[[#This Row],[Временное сопротивление, Н/мм²]]/Таблица1[[#This Row],[Предел текучести, Н/мм²]]</f>
        <v>1.2069632495164411</v>
      </c>
      <c r="J1119" s="66">
        <f>(Таблица1[[#This Row],[σв/σт]]-SUMIF('Сводный отчет'!$B$7:$B$17,Таблица1[[#This Row],[Профиль / размер]],'Сводный отчет'!$L$7:$L$17))^2</f>
        <v>1.4723967754605915E-3</v>
      </c>
      <c r="K1119" s="63">
        <v>23.6</v>
      </c>
      <c r="L1119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1119" s="63">
        <v>8.5</v>
      </c>
      <c r="N111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1119" s="67">
        <v>8.8000000000000007</v>
      </c>
      <c r="P111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1119" s="69">
        <v>6.8000000000000005E-2</v>
      </c>
      <c r="R1119" s="70">
        <f>(Таблица1[[#This Row],[fr]]-SUMIF('Сводный отчет'!$B$7:$B$17,Таблица1[[#This Row],[Профиль / размер]],'Сводный отчет'!$X$7:$X$17))^2</f>
        <v>2.0625656619595239E-4</v>
      </c>
    </row>
    <row r="1120" spans="1:18" ht="11.25" customHeight="1" x14ac:dyDescent="0.25">
      <c r="A1120" s="62" t="s">
        <v>844</v>
      </c>
      <c r="B1120" s="62" t="str">
        <f>LEFT(Таблица1[[#This Row],[Номер плавки]],7)</f>
        <v>2050700</v>
      </c>
      <c r="C1120" s="62" t="s">
        <v>8</v>
      </c>
      <c r="D1120" s="62" t="s">
        <v>9</v>
      </c>
      <c r="E1120" s="63">
        <v>544</v>
      </c>
      <c r="F1120" s="64">
        <f>(Таблица1[[#This Row],[Предел текучести, Н/мм²]]-SUMIF('Сводный отчет'!$B$7:$B$17,Таблица1[[#This Row],[Профиль / размер]],'Сводный отчет'!$F$7:$F$17))^2</f>
        <v>172.4514061943764</v>
      </c>
      <c r="G1120" s="63">
        <v>640</v>
      </c>
      <c r="H1120" s="64">
        <f>(Таблица1[[#This Row],[Временное сопротивление, Н/мм²]]-SUMIF('Сводный отчет'!$B$7:$B$17,Таблица1[[#This Row],[Профиль / размер]],'Сводный отчет'!$I$7:$I$17))^2</f>
        <v>120.10230014635508</v>
      </c>
      <c r="I1120" s="65">
        <f>Таблица1[[#This Row],[Временное сопротивление, Н/мм²]]/Таблица1[[#This Row],[Предел текучести, Н/мм²]]</f>
        <v>1.1764705882352942</v>
      </c>
      <c r="J1120" s="66">
        <f>(Таблица1[[#This Row],[σв/σт]]-SUMIF('Сводный отчет'!$B$7:$B$17,Таблица1[[#This Row],[Профиль / размер]],'Сводный отчет'!$L$7:$L$17))^2</f>
        <v>6.2081184282488972E-5</v>
      </c>
      <c r="K1120" s="63">
        <v>23.4</v>
      </c>
      <c r="L1120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1120" s="63">
        <v>8.4</v>
      </c>
      <c r="N112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1120" s="67">
        <v>8.6999999999999993</v>
      </c>
      <c r="P112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1120" s="69">
        <v>9.7000000000000003E-2</v>
      </c>
      <c r="R1120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1121" spans="1:18" ht="11.25" customHeight="1" x14ac:dyDescent="0.25">
      <c r="A1121" s="62" t="s">
        <v>845</v>
      </c>
      <c r="B1121" s="62" t="str">
        <f>LEFT(Таблица1[[#This Row],[Номер плавки]],7)</f>
        <v>2050701</v>
      </c>
      <c r="C1121" s="62" t="s">
        <v>8</v>
      </c>
      <c r="D1121" s="62" t="s">
        <v>9</v>
      </c>
      <c r="E1121" s="63">
        <v>536</v>
      </c>
      <c r="F1121" s="64">
        <f>(Таблица1[[#This Row],[Предел текучести, Н/мм²]]-SUMIF('Сводный отчет'!$B$7:$B$17,Таблица1[[#This Row],[Профиль / размер]],'Сводный отчет'!$F$7:$F$17))^2</f>
        <v>446.56461374154696</v>
      </c>
      <c r="G1121" s="63">
        <v>630</v>
      </c>
      <c r="H1121" s="64">
        <f>(Таблица1[[#This Row],[Временное сопротивление, Н/мм²]]-SUMIF('Сводный отчет'!$B$7:$B$17,Таблица1[[#This Row],[Профиль / размер]],'Сводный отчет'!$I$7:$I$17))^2</f>
        <v>439.28469008346212</v>
      </c>
      <c r="I1121" s="65">
        <f>Таблица1[[#This Row],[Временное сопротивление, Н/мм²]]/Таблица1[[#This Row],[Предел текучести, Н/мм²]]</f>
        <v>1.1753731343283582</v>
      </c>
      <c r="J1121" s="66">
        <f>(Таблица1[[#This Row],[σв/σт]]-SUMIF('Сводный отчет'!$B$7:$B$17,Таблица1[[#This Row],[Профиль / размер]],'Сводный отчет'!$L$7:$L$17))^2</f>
        <v>4.59915564485262E-5</v>
      </c>
      <c r="K1121" s="63">
        <v>22.8</v>
      </c>
      <c r="L1121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1121" s="63">
        <v>8.6</v>
      </c>
      <c r="N112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0.11662869348523913</v>
      </c>
      <c r="O1121" s="67">
        <v>8.9</v>
      </c>
      <c r="P112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6.4294672327485092E-2</v>
      </c>
      <c r="Q1121" s="69">
        <v>7.3999999999999996E-2</v>
      </c>
      <c r="R1121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1122" spans="1:18" ht="11.25" customHeight="1" x14ac:dyDescent="0.25">
      <c r="A1122" s="62" t="s">
        <v>846</v>
      </c>
      <c r="B1122" s="62" t="str">
        <f>LEFT(Таблица1[[#This Row],[Номер плавки]],7)</f>
        <v>2050701</v>
      </c>
      <c r="C1122" s="62" t="s">
        <v>8</v>
      </c>
      <c r="D1122" s="62" t="s">
        <v>9</v>
      </c>
      <c r="E1122" s="63">
        <v>522</v>
      </c>
      <c r="F1122" s="64">
        <f>(Таблица1[[#This Row],[Предел текучести, Н/мм²]]-SUMIF('Сводный отчет'!$B$7:$B$17,Таблица1[[#This Row],[Профиль / размер]],'Сводный отчет'!$F$7:$F$17))^2</f>
        <v>1234.2627269490954</v>
      </c>
      <c r="G1122" s="63">
        <v>617</v>
      </c>
      <c r="H1122" s="64">
        <f>(Таблица1[[#This Row],[Временное сопротивление, Н/мм²]]-SUMIF('Сводный отчет'!$B$7:$B$17,Таблица1[[#This Row],[Профиль / размер]],'Сводный отчет'!$I$7:$I$17))^2</f>
        <v>1153.2217970017011</v>
      </c>
      <c r="I1122" s="65">
        <f>Таблица1[[#This Row],[Временное сопротивление, Н/мм²]]/Таблица1[[#This Row],[Предел текучести, Н/мм²]]</f>
        <v>1.1819923371647509</v>
      </c>
      <c r="J1122" s="66">
        <f>(Таблица1[[#This Row],[σв/σт]]-SUMIF('Сводный отчет'!$B$7:$B$17,Таблица1[[#This Row],[Профиль / размер]],'Сводный отчет'!$L$7:$L$17))^2</f>
        <v>1.7958439751397965E-4</v>
      </c>
      <c r="K1122" s="63">
        <v>23.8</v>
      </c>
      <c r="L1122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1122" s="63">
        <v>8.1</v>
      </c>
      <c r="N112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2.5119259522955843E-2</v>
      </c>
      <c r="O1122" s="67">
        <v>8.4</v>
      </c>
      <c r="P112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6.0730731027691658E-2</v>
      </c>
      <c r="Q1122" s="69">
        <v>8.4000000000000005E-2</v>
      </c>
      <c r="R1122" s="70">
        <f>(Таблица1[[#This Row],[fr]]-SUMIF('Сводный отчет'!$B$7:$B$17,Таблица1[[#This Row],[Профиль / размер]],'Сводный отчет'!$X$7:$X$17))^2</f>
        <v>2.6842391519328601E-6</v>
      </c>
    </row>
    <row r="1123" spans="1:18" ht="11.25" customHeight="1" x14ac:dyDescent="0.25">
      <c r="A1123" s="62" t="s">
        <v>847</v>
      </c>
      <c r="B1123" s="62" t="str">
        <f>LEFT(Таблица1[[#This Row],[Номер плавки]],7)</f>
        <v>2050701</v>
      </c>
      <c r="C1123" s="62" t="s">
        <v>8</v>
      </c>
      <c r="D1123" s="62" t="s">
        <v>9</v>
      </c>
      <c r="E1123" s="63">
        <v>560</v>
      </c>
      <c r="F1123" s="64">
        <f>(Таблица1[[#This Row],[Предел текучести, Н/мм²]]-SUMIF('Сводный отчет'!$B$7:$B$17,Таблица1[[#This Row],[Профиль / размер]],'Сводный отчет'!$F$7:$F$17))^2</f>
        <v>8.2249911000353411</v>
      </c>
      <c r="G1123" s="63">
        <v>651</v>
      </c>
      <c r="H1123" s="64">
        <f>(Таблица1[[#This Row],[Временное сопротивление, Н/мм²]]-SUMIF('Сводный отчет'!$B$7:$B$17,Таблица1[[#This Row],[Профиль / размер]],'Сводный отчет'!$I$7:$I$17))^2</f>
        <v>1.6712155373596635E-3</v>
      </c>
      <c r="I1123" s="65">
        <f>Таблица1[[#This Row],[Временное сопротивление, Н/мм²]]/Таблица1[[#This Row],[Предел текучести, Н/мм²]]</f>
        <v>1.1625000000000001</v>
      </c>
      <c r="J1123" s="66">
        <f>(Таблица1[[#This Row],[σв/σт]]-SUMIF('Сводный отчет'!$B$7:$B$17,Таблица1[[#This Row],[Профиль / размер]],'Сводный отчет'!$L$7:$L$17))^2</f>
        <v>3.7105480955269932E-5</v>
      </c>
      <c r="K1123" s="63">
        <v>23.2</v>
      </c>
      <c r="L1123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1123" s="63">
        <v>8.3000000000000007</v>
      </c>
      <c r="N112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1.7230331078692453E-3</v>
      </c>
      <c r="O1123" s="67">
        <v>8.6</v>
      </c>
      <c r="P112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2.1563075476090966E-3</v>
      </c>
      <c r="Q1123" s="69">
        <v>8.5999999999999993E-2</v>
      </c>
      <c r="R1123" s="70">
        <f>(Таблица1[[#This Row],[fr]]-SUMIF('Сводный отчет'!$B$7:$B$17,Таблица1[[#This Row],[Профиль / размер]],'Сводный отчет'!$X$7:$X$17))^2</f>
        <v>1.3237698271430334E-5</v>
      </c>
    </row>
    <row r="1124" spans="1:18" ht="11.25" customHeight="1" x14ac:dyDescent="0.25">
      <c r="A1124" s="62" t="s">
        <v>848</v>
      </c>
      <c r="B1124" s="62" t="str">
        <f>LEFT(Таблица1[[#This Row],[Номер плавки]],7)</f>
        <v>2050686</v>
      </c>
      <c r="C1124" s="62" t="s">
        <v>8</v>
      </c>
      <c r="D1124" s="62" t="s">
        <v>9</v>
      </c>
      <c r="E1124" s="63">
        <v>552</v>
      </c>
      <c r="F1124" s="64">
        <f>(Таблица1[[#This Row],[Предел текучести, Н/мм²]]-SUMIF('Сводный отчет'!$B$7:$B$17,Таблица1[[#This Row],[Профиль / размер]],'Сводный отчет'!$F$7:$F$17))^2</f>
        <v>26.338198647205875</v>
      </c>
      <c r="G1124" s="63">
        <v>640</v>
      </c>
      <c r="H1124" s="64">
        <f>(Таблица1[[#This Row],[Временное сопротивление, Н/мм²]]-SUMIF('Сводный отчет'!$B$7:$B$17,Таблица1[[#This Row],[Профиль / размер]],'Сводный отчет'!$I$7:$I$17))^2</f>
        <v>120.10230014635508</v>
      </c>
      <c r="I1124" s="65">
        <f>Таблица1[[#This Row],[Временное сопротивление, Н/мм²]]/Таблица1[[#This Row],[Предел текучести, Н/мм²]]</f>
        <v>1.1594202898550725</v>
      </c>
      <c r="J1124" s="66">
        <f>(Таблица1[[#This Row],[σв/σт]]-SUMIF('Сводный отчет'!$B$7:$B$17,Таблица1[[#This Row],[Профиль / размер]],'Сводный отчет'!$L$7:$L$17))^2</f>
        <v>8.4109753608648674E-5</v>
      </c>
      <c r="K1124" s="63">
        <v>23</v>
      </c>
      <c r="L1124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1124" s="63">
        <v>10</v>
      </c>
      <c r="N112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3.0328551085796334</v>
      </c>
      <c r="O1124" s="67">
        <v>10.3</v>
      </c>
      <c r="P112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2.7342737079669077</v>
      </c>
      <c r="Q1124" s="69">
        <v>9.6000000000000002E-2</v>
      </c>
      <c r="R1124" s="70">
        <f>(Таблица1[[#This Row],[fr]]-SUMIF('Сводный отчет'!$B$7:$B$17,Таблица1[[#This Row],[Профиль / размер]],'Сводный отчет'!$X$7:$X$17))^2</f>
        <v>1.8600499386891816E-4</v>
      </c>
    </row>
    <row r="1125" spans="1:18" ht="11.25" customHeight="1" x14ac:dyDescent="0.25">
      <c r="A1125" s="62" t="s">
        <v>849</v>
      </c>
      <c r="B1125" s="62" t="str">
        <f>LEFT(Таблица1[[#This Row],[Номер плавки]],7)</f>
        <v>2050702</v>
      </c>
      <c r="C1125" s="62" t="s">
        <v>8</v>
      </c>
      <c r="D1125" s="62" t="s">
        <v>9</v>
      </c>
      <c r="E1125" s="63">
        <v>523</v>
      </c>
      <c r="F1125" s="64">
        <f>(Таблица1[[#This Row],[Предел текучести, Н/мм²]]-SUMIF('Сводный отчет'!$B$7:$B$17,Таблица1[[#This Row],[Профиль / размер]],'Сводный отчет'!$F$7:$F$17))^2</f>
        <v>1164.9985760056991</v>
      </c>
      <c r="G1125" s="63">
        <v>613</v>
      </c>
      <c r="H1125" s="64">
        <f>(Таблица1[[#This Row],[Временное сопротивление, Н/мм²]]-SUMIF('Сводный отчет'!$B$7:$B$17,Таблица1[[#This Row],[Профиль / размер]],'Сводный отчет'!$I$7:$I$17))^2</f>
        <v>1440.8947529765439</v>
      </c>
      <c r="I1125" s="65">
        <f>Таблица1[[#This Row],[Временное сопротивление, Н/мм²]]/Таблица1[[#This Row],[Предел текучести, Н/мм²]]</f>
        <v>1.1720841300191205</v>
      </c>
      <c r="J1125" s="66">
        <f>(Таблица1[[#This Row],[σв/σт]]-SUMIF('Сводный отчет'!$B$7:$B$17,Таблица1[[#This Row],[Профиль / размер]],'Сводный отчет'!$L$7:$L$17))^2</f>
        <v>1.2198975492737412E-5</v>
      </c>
      <c r="K1125" s="63">
        <v>26</v>
      </c>
      <c r="L1125" s="64">
        <f>(Таблица1[[#This Row],[Относительное удлинение, %]]-SUMIF('Сводный отчет'!$B$7:$B$17,Таблица1[[#This Row],[Профиль / размер]],'Сводный отчет'!$O$7:$O$17))^2</f>
        <v>8.4898321642517249</v>
      </c>
      <c r="M1125" s="63">
        <v>6.6</v>
      </c>
      <c r="N112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2.7505909576361058</v>
      </c>
      <c r="O1125" s="67">
        <v>7.9</v>
      </c>
      <c r="P112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1125" s="69">
        <v>9.4E-2</v>
      </c>
      <c r="R1125" s="70">
        <f>(Таблица1[[#This Row],[fr]]-SUMIF('Сводный отчет'!$B$7:$B$17,Таблица1[[#This Row],[Профиль / размер]],'Сводный отчет'!$X$7:$X$17))^2</f>
        <v>1.3545153474942055E-4</v>
      </c>
    </row>
    <row r="1126" spans="1:18" ht="11.25" customHeight="1" x14ac:dyDescent="0.25">
      <c r="A1126" s="62" t="s">
        <v>850</v>
      </c>
      <c r="B1126" s="62" t="str">
        <f>LEFT(Таблица1[[#This Row],[Номер плавки]],7)</f>
        <v>2050702</v>
      </c>
      <c r="C1126" s="62" t="s">
        <v>8</v>
      </c>
      <c r="D1126" s="62" t="s">
        <v>9</v>
      </c>
      <c r="E1126" s="63">
        <v>553</v>
      </c>
      <c r="F1126" s="64">
        <f>(Таблица1[[#This Row],[Предел текучести, Н/мм²]]-SUMIF('Сводный отчет'!$B$7:$B$17,Таблица1[[#This Row],[Профиль / размер]],'Сводный отчет'!$F$7:$F$17))^2</f>
        <v>17.074047703809558</v>
      </c>
      <c r="G1126" s="63">
        <v>639</v>
      </c>
      <c r="H1126" s="64">
        <f>(Таблица1[[#This Row],[Временное сопротивление, Н/мм²]]-SUMIF('Сводный отчет'!$B$7:$B$17,Таблица1[[#This Row],[Профиль / размер]],'Сводный отчет'!$I$7:$I$17))^2</f>
        <v>143.02053914006578</v>
      </c>
      <c r="I1126" s="65">
        <f>Таблица1[[#This Row],[Временное сопротивление, Н/мм²]]/Таблица1[[#This Row],[Предел текучести, Н/мм²]]</f>
        <v>1.1555153707052441</v>
      </c>
      <c r="J1126" s="66">
        <f>(Таблица1[[#This Row],[σв/σт]]-SUMIF('Сводный отчет'!$B$7:$B$17,Таблица1[[#This Row],[Профиль / размер]],'Сводный отчет'!$L$7:$L$17))^2</f>
        <v>1.7098324405688615E-4</v>
      </c>
      <c r="K1126" s="63">
        <v>24.8</v>
      </c>
      <c r="L1126" s="64">
        <f>(Таблица1[[#This Row],[Относительное удлинение, %]]-SUMIF('Сводный отчет'!$B$7:$B$17,Таблица1[[#This Row],[Профиль / размер]],'Сводный отчет'!$O$7:$O$17))^2</f>
        <v>2.9368761894089048</v>
      </c>
      <c r="M1126" s="63">
        <v>7.2</v>
      </c>
      <c r="N112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1.1204022783908447</v>
      </c>
      <c r="O1126" s="67">
        <v>7.5</v>
      </c>
      <c r="P112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1126" s="69">
        <v>7.9000000000000001E-2</v>
      </c>
      <c r="R1126" s="70">
        <f>(Таблица1[[#This Row],[fr]]-SUMIF('Сводный отчет'!$B$7:$B$17,Таблица1[[#This Row],[Профиль / размер]],'Сводный отчет'!$X$7:$X$17))^2</f>
        <v>1.1300591353188985E-5</v>
      </c>
    </row>
    <row r="1127" spans="1:18" ht="11.25" customHeight="1" x14ac:dyDescent="0.25">
      <c r="A1127" s="62" t="s">
        <v>851</v>
      </c>
      <c r="B1127" s="62" t="str">
        <f>LEFT(Таблица1[[#This Row],[Номер плавки]],7)</f>
        <v>2050702</v>
      </c>
      <c r="C1127" s="62" t="s">
        <v>8</v>
      </c>
      <c r="D1127" s="62" t="s">
        <v>9</v>
      </c>
      <c r="E1127" s="63">
        <v>562</v>
      </c>
      <c r="F1127" s="64">
        <f>(Таблица1[[#This Row],[Предел текучести, Н/мм²]]-SUMIF('Сводный отчет'!$B$7:$B$17,Таблица1[[#This Row],[Профиль / размер]],'Сводный отчет'!$F$7:$F$17))^2</f>
        <v>23.69668921324271</v>
      </c>
      <c r="G1127" s="63">
        <v>650</v>
      </c>
      <c r="H1127" s="64">
        <f>(Таблица1[[#This Row],[Временное сопротивление, Н/мм²]]-SUMIF('Сводный отчет'!$B$7:$B$17,Таблица1[[#This Row],[Профиль / размер]],'Сводный отчет'!$I$7:$I$17))^2</f>
        <v>0.91991020924806155</v>
      </c>
      <c r="I1127" s="65">
        <f>Таблица1[[#This Row],[Временное сопротивление, Н/мм²]]/Таблица1[[#This Row],[Предел текучести, Н/мм²]]</f>
        <v>1.1565836298932384</v>
      </c>
      <c r="J1127" s="66">
        <f>(Таблица1[[#This Row],[σв/σт]]-SUMIF('Сводный отчет'!$B$7:$B$17,Таблица1[[#This Row],[Профиль / размер]],'Сводный отчет'!$L$7:$L$17))^2</f>
        <v>1.4418718753081945E-4</v>
      </c>
      <c r="K1127" s="63">
        <v>23</v>
      </c>
      <c r="L1127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1127" s="63">
        <v>7.6</v>
      </c>
      <c r="N112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1127" s="67">
        <v>7.9</v>
      </c>
      <c r="P112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1127" s="69">
        <v>7.1999999999999995E-2</v>
      </c>
      <c r="R1127" s="70">
        <f>(Таблица1[[#This Row],[fr]]-SUMIF('Сводный отчет'!$B$7:$B$17,Таблица1[[#This Row],[Профиль / размер]],'Сводный отчет'!$X$7:$X$17))^2</f>
        <v>1.073634844349477E-4</v>
      </c>
    </row>
    <row r="1128" spans="1:18" ht="11.25" customHeight="1" x14ac:dyDescent="0.25">
      <c r="A1128" s="62" t="s">
        <v>852</v>
      </c>
      <c r="B1128" s="62" t="str">
        <f>LEFT(Таблица1[[#This Row],[Номер плавки]],7)</f>
        <v>2062861</v>
      </c>
      <c r="C1128" s="62" t="s">
        <v>8</v>
      </c>
      <c r="D1128" s="62" t="s">
        <v>9</v>
      </c>
      <c r="E1128" s="63">
        <v>579</v>
      </c>
      <c r="F1128" s="64">
        <f>(Таблица1[[#This Row],[Предел текучести, Н/мм²]]-SUMIF('Сводный отчет'!$B$7:$B$17,Таблица1[[#This Row],[Профиль / размер]],'Сводный отчет'!$F$7:$F$17))^2</f>
        <v>478.20612317550535</v>
      </c>
      <c r="G1128" s="63">
        <v>671</v>
      </c>
      <c r="H1128" s="64">
        <f>(Таблица1[[#This Row],[Временное сопротивление, Н/мм²]]-SUMIF('Сводный отчет'!$B$7:$B$17,Таблица1[[#This Row],[Профиль / размер]],'Сводный отчет'!$I$7:$I$17))^2</f>
        <v>401.63689134132335</v>
      </c>
      <c r="I1128" s="65">
        <f>Таблица1[[#This Row],[Временное сопротивление, Н/мм²]]/Таблица1[[#This Row],[Предел текучести, Н/мм²]]</f>
        <v>1.1588946459412781</v>
      </c>
      <c r="J1128" s="66">
        <f>(Таблица1[[#This Row],[σв/σт]]-SUMIF('Сводный отчет'!$B$7:$B$17,Таблица1[[#This Row],[Профиль / размер]],'Сводный отчет'!$L$7:$L$17))^2</f>
        <v>9.4027559810868844E-5</v>
      </c>
      <c r="K1128" s="63">
        <v>23</v>
      </c>
      <c r="L1128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1128" s="63">
        <v>8.6</v>
      </c>
      <c r="N112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0.11662869348523913</v>
      </c>
      <c r="O1128" s="67">
        <v>8.9</v>
      </c>
      <c r="P112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6.4294672327485092E-2</v>
      </c>
      <c r="Q1128" s="69">
        <v>0.1</v>
      </c>
      <c r="R1128" s="70">
        <f>(Таблица1[[#This Row],[fr]]-SUMIF('Сводный отчет'!$B$7:$B$17,Таблица1[[#This Row],[Профиль / размер]],'Сводный отчет'!$X$7:$X$17))^2</f>
        <v>3.1111191210791338E-4</v>
      </c>
    </row>
    <row r="1129" spans="1:18" ht="11.25" customHeight="1" x14ac:dyDescent="0.25">
      <c r="A1129" s="62" t="s">
        <v>853</v>
      </c>
      <c r="B1129" s="62" t="str">
        <f>LEFT(Таблица1[[#This Row],[Номер плавки]],7)</f>
        <v>2062861</v>
      </c>
      <c r="C1129" s="62" t="s">
        <v>8</v>
      </c>
      <c r="D1129" s="62" t="s">
        <v>9</v>
      </c>
      <c r="E1129" s="63">
        <v>559</v>
      </c>
      <c r="F1129" s="64">
        <f>(Таблица1[[#This Row],[Предел текучести, Н/мм²]]-SUMIF('Сводный отчет'!$B$7:$B$17,Таблица1[[#This Row],[Профиль / размер]],'Сводный отчет'!$F$7:$F$17))^2</f>
        <v>3.489142043431658</v>
      </c>
      <c r="G1129" s="63">
        <v>654</v>
      </c>
      <c r="H1129" s="64">
        <f>(Таблица1[[#This Row],[Временное сопротивление, Н/мм²]]-SUMIF('Сводный отчет'!$B$7:$B$17,Таблица1[[#This Row],[Профиль / размер]],'Сводный отчет'!$I$7:$I$17))^2</f>
        <v>9.2469542344052549</v>
      </c>
      <c r="I1129" s="65">
        <f>Таблица1[[#This Row],[Временное сопротивление, Н/мм²]]/Таблица1[[#This Row],[Предел текучести, Н/мм²]]</f>
        <v>1.1699463327370303</v>
      </c>
      <c r="J1129" s="66">
        <f>(Таблица1[[#This Row],[σв/σт]]-SUMIF('Сводный отчет'!$B$7:$B$17,Таблица1[[#This Row],[Профиль / размер]],'Сводный отчет'!$L$7:$L$17))^2</f>
        <v>1.8357699879838844E-6</v>
      </c>
      <c r="K1129" s="63">
        <v>23.2</v>
      </c>
      <c r="L1129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1129" s="63">
        <v>9.5</v>
      </c>
      <c r="N112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1.5413456746173499</v>
      </c>
      <c r="O1129" s="67">
        <v>9.8000000000000007</v>
      </c>
      <c r="P112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1.3307097666671142</v>
      </c>
      <c r="Q1129" s="69">
        <v>7.1999999999999995E-2</v>
      </c>
      <c r="R1129" s="70">
        <f>(Таблица1[[#This Row],[fr]]-SUMIF('Сводный отчет'!$B$7:$B$17,Таблица1[[#This Row],[Профиль / размер]],'Сводный отчет'!$X$7:$X$17))^2</f>
        <v>1.073634844349477E-4</v>
      </c>
    </row>
    <row r="1130" spans="1:18" ht="11.25" customHeight="1" x14ac:dyDescent="0.25">
      <c r="A1130" s="62" t="s">
        <v>854</v>
      </c>
      <c r="B1130" s="62" t="str">
        <f>LEFT(Таблица1[[#This Row],[Номер плавки]],7)</f>
        <v>2062859</v>
      </c>
      <c r="C1130" s="62" t="s">
        <v>8</v>
      </c>
      <c r="D1130" s="62" t="s">
        <v>9</v>
      </c>
      <c r="E1130" s="63">
        <v>567</v>
      </c>
      <c r="F1130" s="64">
        <f>(Таблица1[[#This Row],[Предел текучести, Н/мм²]]-SUMIF('Сводный отчет'!$B$7:$B$17,Таблица1[[#This Row],[Профиль / размер]],'Сводный отчет'!$F$7:$F$17))^2</f>
        <v>97.375934496261124</v>
      </c>
      <c r="G1130" s="63">
        <v>658</v>
      </c>
      <c r="H1130" s="64">
        <f>(Таблица1[[#This Row],[Временное сопротивление, Н/мм²]]-SUMIF('Сводный отчет'!$B$7:$B$17,Таблица1[[#This Row],[Профиль / размер]],'Сводный отчет'!$I$7:$I$17))^2</f>
        <v>49.573998259562444</v>
      </c>
      <c r="I1130" s="65">
        <f>Таблица1[[#This Row],[Временное сопротивление, Н/мм²]]/Таблица1[[#This Row],[Предел текучести, Н/мм²]]</f>
        <v>1.1604938271604939</v>
      </c>
      <c r="J1130" s="66">
        <f>(Таблица1[[#This Row],[σв/σт]]-SUMIF('Сводный отчет'!$B$7:$B$17,Таблица1[[#This Row],[Профиль / размер]],'Сводный отчет'!$L$7:$L$17))^2</f>
        <v>6.5571120580436504E-5</v>
      </c>
      <c r="K1130" s="63">
        <v>24</v>
      </c>
      <c r="L1130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1130" s="63">
        <v>8.4</v>
      </c>
      <c r="N113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1130" s="67">
        <v>8.6999999999999993</v>
      </c>
      <c r="P113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1130" s="69">
        <v>9.5000000000000001E-2</v>
      </c>
      <c r="R1130" s="70">
        <f>(Таблица1[[#This Row],[fr]]-SUMIF('Сводный отчет'!$B$7:$B$17,Таблица1[[#This Row],[Профиль / размер]],'Сводный отчет'!$X$7:$X$17))^2</f>
        <v>1.5972826430916934E-4</v>
      </c>
    </row>
    <row r="1131" spans="1:18" ht="11.25" customHeight="1" x14ac:dyDescent="0.25">
      <c r="A1131" s="62" t="s">
        <v>855</v>
      </c>
      <c r="B1131" s="62" t="str">
        <f>LEFT(Таблица1[[#This Row],[Номер плавки]],7)</f>
        <v>2062859</v>
      </c>
      <c r="C1131" s="62" t="s">
        <v>8</v>
      </c>
      <c r="D1131" s="62" t="s">
        <v>9</v>
      </c>
      <c r="E1131" s="63">
        <v>522</v>
      </c>
      <c r="F1131" s="64">
        <f>(Таблица1[[#This Row],[Предел текучести, Н/мм²]]-SUMIF('Сводный отчет'!$B$7:$B$17,Таблица1[[#This Row],[Профиль / размер]],'Сводный отчет'!$F$7:$F$17))^2</f>
        <v>1234.2627269490954</v>
      </c>
      <c r="G1131" s="63">
        <v>616</v>
      </c>
      <c r="H1131" s="64">
        <f>(Таблица1[[#This Row],[Временное сопротивление, Н/мм²]]-SUMIF('Сводный отчет'!$B$7:$B$17,Таблица1[[#This Row],[Профиль / размер]],'Сводный отчет'!$I$7:$I$17))^2</f>
        <v>1222.1400359954118</v>
      </c>
      <c r="I1131" s="65">
        <f>Таблица1[[#This Row],[Временное сопротивление, Н/мм²]]/Таблица1[[#This Row],[Предел текучести, Н/мм²]]</f>
        <v>1.1800766283524904</v>
      </c>
      <c r="J1131" s="66">
        <f>(Таблица1[[#This Row],[σв/σт]]-SUMIF('Сводный отчет'!$B$7:$B$17,Таблица1[[#This Row],[Профиль / размер]],'Сводный отчет'!$L$7:$L$17))^2</f>
        <v>1.3190985376705319E-4</v>
      </c>
      <c r="K1131" s="63">
        <v>23.8</v>
      </c>
      <c r="L1131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1131" s="63">
        <v>8.4</v>
      </c>
      <c r="N113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1131" s="67">
        <v>8.6999999999999993</v>
      </c>
      <c r="P113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1131" s="69">
        <v>0.09</v>
      </c>
      <c r="R1131" s="70">
        <f>(Таблица1[[#This Row],[fr]]-SUMIF('Сводный отчет'!$B$7:$B$17,Таблица1[[#This Row],[Профиль / размер]],'Сводный отчет'!$X$7:$X$17))^2</f>
        <v>5.8344616510425416E-5</v>
      </c>
    </row>
    <row r="1132" spans="1:18" ht="11.25" customHeight="1" x14ac:dyDescent="0.25">
      <c r="A1132" s="62" t="s">
        <v>856</v>
      </c>
      <c r="B1132" s="62" t="str">
        <f>LEFT(Таблица1[[#This Row],[Номер плавки]],7)</f>
        <v>2062859</v>
      </c>
      <c r="C1132" s="62" t="s">
        <v>8</v>
      </c>
      <c r="D1132" s="62" t="s">
        <v>9</v>
      </c>
      <c r="E1132" s="63">
        <v>527</v>
      </c>
      <c r="F1132" s="64">
        <f>(Таблица1[[#This Row],[Предел текучести, Н/мм²]]-SUMIF('Сводный отчет'!$B$7:$B$17,Таблица1[[#This Row],[Профиль / размер]],'Сводный отчет'!$F$7:$F$17))^2</f>
        <v>907.94197223211381</v>
      </c>
      <c r="G1132" s="63">
        <v>614</v>
      </c>
      <c r="H1132" s="64">
        <f>(Таблица1[[#This Row],[Временное сопротивление, Н/мм²]]-SUMIF('Сводный отчет'!$B$7:$B$17,Таблица1[[#This Row],[Профиль / размер]],'Сводный отчет'!$I$7:$I$17))^2</f>
        <v>1365.9765139828332</v>
      </c>
      <c r="I1132" s="65">
        <f>Таблица1[[#This Row],[Временное сопротивление, Н/мм²]]/Таблица1[[#This Row],[Предел текучести, Н/мм²]]</f>
        <v>1.1650853889943074</v>
      </c>
      <c r="J1132" s="66">
        <f>(Таблица1[[#This Row],[σв/σт]]-SUMIF('Сводный отчет'!$B$7:$B$17,Таблица1[[#This Row],[Профиль / размер]],'Сводный отчет'!$L$7:$L$17))^2</f>
        <v>1.2292301380147977E-5</v>
      </c>
      <c r="K1132" s="63">
        <v>26.2</v>
      </c>
      <c r="L1132" s="64">
        <f>(Таблица1[[#This Row],[Относительное удлинение, %]]-SUMIF('Сводный отчет'!$B$7:$B$17,Таблица1[[#This Row],[Профиль / размер]],'Сводный отчет'!$O$7:$O$17))^2</f>
        <v>9.6953248267255248</v>
      </c>
      <c r="M1132" s="63">
        <v>7.3</v>
      </c>
      <c r="N113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0.91870416518330222</v>
      </c>
      <c r="O1132" s="67">
        <v>7.6</v>
      </c>
      <c r="P113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1.0950284249480238</v>
      </c>
      <c r="Q1132" s="69">
        <v>9.6000000000000002E-2</v>
      </c>
      <c r="R1132" s="70">
        <f>(Таблица1[[#This Row],[fr]]-SUMIF('Сводный отчет'!$B$7:$B$17,Таблица1[[#This Row],[Профиль / размер]],'Сводный отчет'!$X$7:$X$17))^2</f>
        <v>1.8600499386891816E-4</v>
      </c>
    </row>
    <row r="1133" spans="1:18" ht="11.25" customHeight="1" x14ac:dyDescent="0.25">
      <c r="A1133" s="62" t="s">
        <v>857</v>
      </c>
      <c r="B1133" s="62" t="str">
        <f>LEFT(Таблица1[[#This Row],[Номер плавки]],7)</f>
        <v>2062863</v>
      </c>
      <c r="C1133" s="62" t="s">
        <v>8</v>
      </c>
      <c r="D1133" s="62" t="s">
        <v>9</v>
      </c>
      <c r="E1133" s="63">
        <v>587</v>
      </c>
      <c r="F1133" s="64">
        <f>(Таблица1[[#This Row],[Предел текучести, Н/мм²]]-SUMIF('Сводный отчет'!$B$7:$B$17,Таблица1[[#This Row],[Профиль / размер]],'Сводный отчет'!$F$7:$F$17))^2</f>
        <v>892.09291562833482</v>
      </c>
      <c r="G1133" s="63">
        <v>687</v>
      </c>
      <c r="H1133" s="64">
        <f>(Таблица1[[#This Row],[Временное сопротивление, Н/мм²]]-SUMIF('Сводный отчет'!$B$7:$B$17,Таблица1[[#This Row],[Профиль / размер]],'Сводный отчет'!$I$7:$I$17))^2</f>
        <v>1298.945067441952</v>
      </c>
      <c r="I1133" s="65">
        <f>Таблица1[[#This Row],[Временное сопротивление, Н/мм²]]/Таблица1[[#This Row],[Предел текучести, Н/мм²]]</f>
        <v>1.170357751277683</v>
      </c>
      <c r="J1133" s="66">
        <f>(Таблица1[[#This Row],[σв/σт]]-SUMIF('Сводный отчет'!$B$7:$B$17,Таблица1[[#This Row],[Профиль / размер]],'Сводный отчет'!$L$7:$L$17))^2</f>
        <v>3.1199020167789782E-6</v>
      </c>
      <c r="K1133" s="63">
        <v>22.6</v>
      </c>
      <c r="L1133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1133" s="63">
        <v>6.2</v>
      </c>
      <c r="N113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4.2373834104662773</v>
      </c>
      <c r="O1133" s="67">
        <v>7.9</v>
      </c>
      <c r="P113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1133" s="69">
        <v>7.3999999999999996E-2</v>
      </c>
      <c r="R1133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1134" spans="1:18" ht="11.25" customHeight="1" x14ac:dyDescent="0.25">
      <c r="A1134" s="62" t="s">
        <v>858</v>
      </c>
      <c r="B1134" s="62" t="str">
        <f>LEFT(Таблица1[[#This Row],[Номер плавки]],7)</f>
        <v>2062865</v>
      </c>
      <c r="C1134" s="62" t="s">
        <v>8</v>
      </c>
      <c r="D1134" s="62" t="s">
        <v>9</v>
      </c>
      <c r="E1134" s="63">
        <v>556</v>
      </c>
      <c r="F1134" s="64">
        <f>(Таблица1[[#This Row],[Предел текучести, Н/мм²]]-SUMIF('Сводный отчет'!$B$7:$B$17,Таблица1[[#This Row],[Профиль / размер]],'Сводный отчет'!$F$7:$F$17))^2</f>
        <v>1.2815948736206075</v>
      </c>
      <c r="G1134" s="63">
        <v>647</v>
      </c>
      <c r="H1134" s="64">
        <f>(Таблица1[[#This Row],[Временное сопротивление, Н/мм²]]-SUMIF('Сводный отчет'!$B$7:$B$17,Таблица1[[#This Row],[Профиль / размер]],'Сводный отчет'!$I$7:$I$17))^2</f>
        <v>15.674627190380168</v>
      </c>
      <c r="I1134" s="65">
        <f>Таблица1[[#This Row],[Временное сопротивление, Н/мм²]]/Таблица1[[#This Row],[Предел текучести, Н/мм²]]</f>
        <v>1.1636690647482015</v>
      </c>
      <c r="J1134" s="66">
        <f>(Таблица1[[#This Row],[σв/σт]]-SUMIF('Сводный отчет'!$B$7:$B$17,Таблица1[[#This Row],[Профиль / размер]],'Сводный отчет'!$L$7:$L$17))^2</f>
        <v>2.4229648569399742E-5</v>
      </c>
      <c r="K1134" s="63">
        <v>24</v>
      </c>
      <c r="L1134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1134" s="63">
        <v>10.3</v>
      </c>
      <c r="N113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4.1677607689570069</v>
      </c>
      <c r="O1134" s="67">
        <v>10.6</v>
      </c>
      <c r="P113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3.8164120727467798</v>
      </c>
      <c r="Q1134" s="69">
        <v>7.0000000000000007E-2</v>
      </c>
      <c r="R1134" s="70">
        <f>(Таблица1[[#This Row],[fr]]-SUMIF('Сводный отчет'!$B$7:$B$17,Таблица1[[#This Row],[Профиль / размер]],'Сводный отчет'!$X$7:$X$17))^2</f>
        <v>1.528100253154499E-4</v>
      </c>
    </row>
    <row r="1135" spans="1:18" ht="11.25" customHeight="1" x14ac:dyDescent="0.25">
      <c r="A1135" s="62" t="s">
        <v>859</v>
      </c>
      <c r="B1135" s="62" t="str">
        <f>LEFT(Таблица1[[#This Row],[Номер плавки]],7)</f>
        <v>2062865</v>
      </c>
      <c r="C1135" s="62" t="s">
        <v>8</v>
      </c>
      <c r="D1135" s="62" t="s">
        <v>9</v>
      </c>
      <c r="E1135" s="63">
        <v>556</v>
      </c>
      <c r="F1135" s="64">
        <f>(Таблица1[[#This Row],[Предел текучести, Н/мм²]]-SUMIF('Сводный отчет'!$B$7:$B$17,Таблица1[[#This Row],[Профиль / размер]],'Сводный отчет'!$F$7:$F$17))^2</f>
        <v>1.2815948736206075</v>
      </c>
      <c r="G1135" s="63">
        <v>649</v>
      </c>
      <c r="H1135" s="64">
        <f>(Таблица1[[#This Row],[Временное сопротивление, Н/мм²]]-SUMIF('Сводный отчет'!$B$7:$B$17,Таблица1[[#This Row],[Профиль / размер]],'Сводный отчет'!$I$7:$I$17))^2</f>
        <v>3.8381492029587632</v>
      </c>
      <c r="I1135" s="65">
        <f>Таблица1[[#This Row],[Временное сопротивление, Н/мм²]]/Таблица1[[#This Row],[Предел текучести, Н/мм²]]</f>
        <v>1.1672661870503598</v>
      </c>
      <c r="J1135" s="66">
        <f>(Таблица1[[#This Row],[σв/σт]]-SUMIF('Сводный отчет'!$B$7:$B$17,Таблица1[[#This Row],[Профиль / размер]],'Сводный отчет'!$L$7:$L$17))^2</f>
        <v>1.7562605018293261E-6</v>
      </c>
      <c r="K1135" s="63">
        <v>26</v>
      </c>
      <c r="L1135" s="64">
        <f>(Таблица1[[#This Row],[Относительное удлинение, %]]-SUMIF('Сводный отчет'!$B$7:$B$17,Таблица1[[#This Row],[Профиль / размер]],'Сводный отчет'!$O$7:$O$17))^2</f>
        <v>8.4898321642517249</v>
      </c>
      <c r="M1135" s="63">
        <v>9.5</v>
      </c>
      <c r="N113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1.5413456746173499</v>
      </c>
      <c r="O1135" s="67">
        <v>9.8000000000000007</v>
      </c>
      <c r="P113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1.3307097666671142</v>
      </c>
      <c r="Q1135" s="69">
        <v>0.09</v>
      </c>
      <c r="R1135" s="70">
        <f>(Таблица1[[#This Row],[fr]]-SUMIF('Сводный отчет'!$B$7:$B$17,Таблица1[[#This Row],[Профиль / размер]],'Сводный отчет'!$X$7:$X$17))^2</f>
        <v>5.8344616510425416E-5</v>
      </c>
    </row>
    <row r="1136" spans="1:18" ht="11.25" customHeight="1" x14ac:dyDescent="0.25">
      <c r="A1136" s="62" t="s">
        <v>860</v>
      </c>
      <c r="B1136" s="62" t="str">
        <f>LEFT(Таблица1[[#This Row],[Номер плавки]],7)</f>
        <v>2062867</v>
      </c>
      <c r="C1136" s="62" t="s">
        <v>8</v>
      </c>
      <c r="D1136" s="62" t="s">
        <v>9</v>
      </c>
      <c r="E1136" s="63">
        <v>588</v>
      </c>
      <c r="F1136" s="64">
        <f>(Таблица1[[#This Row],[Предел текучести, Н/мм²]]-SUMIF('Сводный отчет'!$B$7:$B$17,Таблица1[[#This Row],[Профиль / размер]],'Сводный отчет'!$F$7:$F$17))^2</f>
        <v>952.82876468493851</v>
      </c>
      <c r="G1136" s="63">
        <v>690</v>
      </c>
      <c r="H1136" s="64">
        <f>(Таблица1[[#This Row],[Временное сопротивление, Н/мм²]]-SUMIF('Сводный отчет'!$B$7:$B$17,Таблица1[[#This Row],[Профиль / размер]],'Сводный отчет'!$I$7:$I$17))^2</f>
        <v>1524.1903504608199</v>
      </c>
      <c r="I1136" s="65">
        <f>Таблица1[[#This Row],[Временное сопротивление, Н/мм²]]/Таблица1[[#This Row],[Предел текучести, Н/мм²]]</f>
        <v>1.1734693877551021</v>
      </c>
      <c r="J1136" s="66">
        <f>(Таблица1[[#This Row],[σв/σт]]-SUMIF('Сводный отчет'!$B$7:$B$17,Таблица1[[#This Row],[Профиль / размер]],'Сводный отчет'!$L$7:$L$17))^2</f>
        <v>2.3794502682698546E-5</v>
      </c>
      <c r="K1136" s="63">
        <v>22.8</v>
      </c>
      <c r="L1136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1136" s="63">
        <v>8.9</v>
      </c>
      <c r="N113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0.41153435386261</v>
      </c>
      <c r="O1136" s="67">
        <v>9.1999999999999993</v>
      </c>
      <c r="P113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0.30643303710735997</v>
      </c>
      <c r="Q1136" s="69">
        <v>9.8000000000000004E-2</v>
      </c>
      <c r="R1136" s="70">
        <f>(Таблица1[[#This Row],[fr]]-SUMIF('Сводный отчет'!$B$7:$B$17,Таблица1[[#This Row],[Профиль / размер]],'Сводный отчет'!$X$7:$X$17))^2</f>
        <v>2.4455845298841574E-4</v>
      </c>
    </row>
    <row r="1137" spans="1:18" ht="11.25" customHeight="1" x14ac:dyDescent="0.25">
      <c r="A1137" s="62" t="s">
        <v>861</v>
      </c>
      <c r="B1137" s="62" t="str">
        <f>LEFT(Таблица1[[#This Row],[Номер плавки]],7)</f>
        <v>2062867</v>
      </c>
      <c r="C1137" s="62" t="s">
        <v>8</v>
      </c>
      <c r="D1137" s="62" t="s">
        <v>9</v>
      </c>
      <c r="E1137" s="63">
        <v>572</v>
      </c>
      <c r="F1137" s="64">
        <f>(Таблица1[[#This Row],[Предел текучести, Н/мм²]]-SUMIF('Сводный отчет'!$B$7:$B$17,Таблица1[[#This Row],[Профиль / размер]],'Сводный отчет'!$F$7:$F$17))^2</f>
        <v>221.05517977927954</v>
      </c>
      <c r="G1137" s="63">
        <v>668</v>
      </c>
      <c r="H1137" s="64">
        <f>(Таблица1[[#This Row],[Временное сопротивление, Н/мм²]]-SUMIF('Сводный отчет'!$B$7:$B$17,Таблица1[[#This Row],[Профиль / размер]],'Сводный отчет'!$I$7:$I$17))^2</f>
        <v>290.39160832245545</v>
      </c>
      <c r="I1137" s="65">
        <f>Таблица1[[#This Row],[Временное сопротивление, Н/мм²]]/Таблица1[[#This Row],[Предел текучести, Н/мм²]]</f>
        <v>1.1678321678321679</v>
      </c>
      <c r="J1137" s="66">
        <f>(Таблица1[[#This Row],[σв/σт]]-SUMIF('Сводный отчет'!$B$7:$B$17,Таблица1[[#This Row],[Профиль / размер]],'Сводный отчет'!$L$7:$L$17))^2</f>
        <v>5.7647424199605966E-7</v>
      </c>
      <c r="K1137" s="63">
        <v>23</v>
      </c>
      <c r="L1137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1137" s="63">
        <v>10.7</v>
      </c>
      <c r="N113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5.9609683161268272</v>
      </c>
      <c r="O1137" s="67">
        <v>11</v>
      </c>
      <c r="P113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5.5392632257866161</v>
      </c>
      <c r="Q1137" s="69">
        <v>7.1999999999999995E-2</v>
      </c>
      <c r="R1137" s="70">
        <f>(Таблица1[[#This Row],[fr]]-SUMIF('Сводный отчет'!$B$7:$B$17,Таблица1[[#This Row],[Профиль / размер]],'Сводный отчет'!$X$7:$X$17))^2</f>
        <v>1.073634844349477E-4</v>
      </c>
    </row>
    <row r="1138" spans="1:18" ht="11.25" customHeight="1" x14ac:dyDescent="0.25">
      <c r="A1138" s="62" t="s">
        <v>862</v>
      </c>
      <c r="B1138" s="62" t="str">
        <f>LEFT(Таблица1[[#This Row],[Номер плавки]],7)</f>
        <v>2062867</v>
      </c>
      <c r="C1138" s="62" t="s">
        <v>8</v>
      </c>
      <c r="D1138" s="62" t="s">
        <v>9</v>
      </c>
      <c r="E1138" s="63">
        <v>584</v>
      </c>
      <c r="F1138" s="64">
        <f>(Таблица1[[#This Row],[Предел текучести, Н/мм²]]-SUMIF('Сводный отчет'!$B$7:$B$17,Таблица1[[#This Row],[Профиль / размер]],'Сводный отчет'!$F$7:$F$17))^2</f>
        <v>721.88536845852377</v>
      </c>
      <c r="G1138" s="63">
        <v>676</v>
      </c>
      <c r="H1138" s="64">
        <f>(Таблица1[[#This Row],[Временное сопротивление, Н/мм²]]-SUMIF('Сводный отчет'!$B$7:$B$17,Таблица1[[#This Row],[Профиль / размер]],'Сводный отчет'!$I$7:$I$17))^2</f>
        <v>627.04569637276984</v>
      </c>
      <c r="I1138" s="65">
        <f>Таблица1[[#This Row],[Временное сопротивление, Н/мм²]]/Таблица1[[#This Row],[Предел текучести, Н/мм²]]</f>
        <v>1.1575342465753424</v>
      </c>
      <c r="J1138" s="66">
        <f>(Таблица1[[#This Row],[σв/σт]]-SUMIF('Сводный отчет'!$B$7:$B$17,Таблица1[[#This Row],[Профиль / размер]],'Сводный отчет'!$L$7:$L$17))^2</f>
        <v>1.2226123542001505E-4</v>
      </c>
      <c r="K1138" s="63">
        <v>23.2</v>
      </c>
      <c r="L1138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1138" s="63">
        <v>10.1</v>
      </c>
      <c r="N113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3.3911569953720888</v>
      </c>
      <c r="O1138" s="67">
        <v>10.4</v>
      </c>
      <c r="P113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3.0749864962268654</v>
      </c>
      <c r="Q1138" s="69">
        <v>6.5000000000000002E-2</v>
      </c>
      <c r="R1138" s="70">
        <f>(Таблица1[[#This Row],[fr]]-SUMIF('Сводный отчет'!$B$7:$B$17,Таблица1[[#This Row],[Профиль / размер]],'Сводный отчет'!$X$7:$X$17))^2</f>
        <v>3.0142637751670614E-4</v>
      </c>
    </row>
    <row r="1139" spans="1:18" ht="11.25" customHeight="1" x14ac:dyDescent="0.25">
      <c r="A1139" s="62" t="s">
        <v>863</v>
      </c>
      <c r="B1139" s="62" t="str">
        <f>LEFT(Таблица1[[#This Row],[Номер плавки]],7)</f>
        <v>2062869</v>
      </c>
      <c r="C1139" s="62" t="s">
        <v>8</v>
      </c>
      <c r="D1139" s="62" t="s">
        <v>9</v>
      </c>
      <c r="E1139" s="63">
        <v>575</v>
      </c>
      <c r="F1139" s="64">
        <f>(Таблица1[[#This Row],[Предел текучести, Н/мм²]]-SUMIF('Сводный отчет'!$B$7:$B$17,Таблица1[[#This Row],[Профиль / размер]],'Сводный отчет'!$F$7:$F$17))^2</f>
        <v>319.26272694909062</v>
      </c>
      <c r="G1139" s="63">
        <v>675</v>
      </c>
      <c r="H1139" s="64">
        <f>(Таблица1[[#This Row],[Временное сопротивление, Н/мм²]]-SUMIF('Сводный отчет'!$B$7:$B$17,Таблица1[[#This Row],[Профиль / размер]],'Сводный отчет'!$I$7:$I$17))^2</f>
        <v>577.96393536648054</v>
      </c>
      <c r="I1139" s="65">
        <f>Таблица1[[#This Row],[Временное сопротивление, Н/мм²]]/Таблица1[[#This Row],[Предел текучести, Н/мм²]]</f>
        <v>1.173913043478261</v>
      </c>
      <c r="J1139" s="66">
        <f>(Таблица1[[#This Row],[σв/σт]]-SUMIF('Сводный отчет'!$B$7:$B$17,Таблица1[[#This Row],[Профиль / размер]],'Сводный отчет'!$L$7:$L$17))^2</f>
        <v>2.8319603637453534E-5</v>
      </c>
      <c r="K1139" s="63">
        <v>25.6</v>
      </c>
      <c r="L1139" s="64">
        <f>(Таблица1[[#This Row],[Относительное удлинение, %]]-SUMIF('Сводный отчет'!$B$7:$B$17,Таблица1[[#This Row],[Профиль / размер]],'Сводный отчет'!$O$7:$O$17))^2</f>
        <v>6.3188468393041255</v>
      </c>
      <c r="M1139" s="63">
        <v>11.5</v>
      </c>
      <c r="N113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10.507383410466485</v>
      </c>
      <c r="O1139" s="67">
        <v>11.8</v>
      </c>
      <c r="P113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9.9449655318662895</v>
      </c>
      <c r="Q1139" s="69">
        <v>7.1999999999999995E-2</v>
      </c>
      <c r="R1139" s="70">
        <f>(Таблица1[[#This Row],[fr]]-SUMIF('Сводный отчет'!$B$7:$B$17,Таблица1[[#This Row],[Профиль / размер]],'Сводный отчет'!$X$7:$X$17))^2</f>
        <v>1.073634844349477E-4</v>
      </c>
    </row>
    <row r="1140" spans="1:18" ht="11.25" customHeight="1" x14ac:dyDescent="0.25">
      <c r="A1140" s="62" t="s">
        <v>864</v>
      </c>
      <c r="B1140" s="62" t="str">
        <f>LEFT(Таблица1[[#This Row],[Номер плавки]],7)</f>
        <v>2062872</v>
      </c>
      <c r="C1140" s="62" t="s">
        <v>8</v>
      </c>
      <c r="D1140" s="62" t="s">
        <v>9</v>
      </c>
      <c r="E1140" s="63">
        <v>574</v>
      </c>
      <c r="F1140" s="64">
        <f>(Таблица1[[#This Row],[Предел текучести, Н/мм²]]-SUMIF('Сводный отчет'!$B$7:$B$17,Таблица1[[#This Row],[Профиль / размер]],'Сводный отчет'!$F$7:$F$17))^2</f>
        <v>284.52687789248694</v>
      </c>
      <c r="G1140" s="63">
        <v>664</v>
      </c>
      <c r="H1140" s="64">
        <f>(Таблица1[[#This Row],[Временное сопротивление, Н/мм²]]-SUMIF('Сводный отчет'!$B$7:$B$17,Таблица1[[#This Row],[Профиль / размер]],'Сводный отчет'!$I$7:$I$17))^2</f>
        <v>170.06456429729823</v>
      </c>
      <c r="I1140" s="65">
        <f>Таблица1[[#This Row],[Временное сопротивление, Н/мм²]]/Таблица1[[#This Row],[Предел текучести, Н/мм²]]</f>
        <v>1.1567944250871081</v>
      </c>
      <c r="J1140" s="66">
        <f>(Таблица1[[#This Row],[σв/σт]]-SUMIF('Сводный отчет'!$B$7:$B$17,Таблица1[[#This Row],[Профиль / размер]],'Сводный отчет'!$L$7:$L$17))^2</f>
        <v>1.3916925037361347E-4</v>
      </c>
      <c r="K1140" s="63">
        <v>22.8</v>
      </c>
      <c r="L1140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1140" s="63">
        <v>10.199999999999999</v>
      </c>
      <c r="N114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3.7694588821645443</v>
      </c>
      <c r="O1140" s="67">
        <v>10.5</v>
      </c>
      <c r="P114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3.4356992844868226</v>
      </c>
      <c r="Q1140" s="69">
        <v>7.5999999999999998E-2</v>
      </c>
      <c r="R1140" s="70">
        <f>(Таблица1[[#This Row],[fr]]-SUMIF('Сводный отчет'!$B$7:$B$17,Таблица1[[#This Row],[Профиль / размер]],'Сводный отчет'!$X$7:$X$17))^2</f>
        <v>4.0470402673942703E-5</v>
      </c>
    </row>
    <row r="1141" spans="1:18" ht="11.25" customHeight="1" x14ac:dyDescent="0.25">
      <c r="A1141" s="62" t="s">
        <v>865</v>
      </c>
      <c r="B1141" s="62" t="str">
        <f>LEFT(Таблица1[[#This Row],[Номер плавки]],7)</f>
        <v>2062872</v>
      </c>
      <c r="C1141" s="62" t="s">
        <v>8</v>
      </c>
      <c r="D1141" s="62" t="s">
        <v>9</v>
      </c>
      <c r="E1141" s="63">
        <v>568</v>
      </c>
      <c r="F1141" s="64">
        <f>(Таблица1[[#This Row],[Предел текучести, Н/мм²]]-SUMIF('Сводный отчет'!$B$7:$B$17,Таблица1[[#This Row],[Профиль / размер]],'Сводный отчет'!$F$7:$F$17))^2</f>
        <v>118.11178355286481</v>
      </c>
      <c r="G1141" s="63">
        <v>659</v>
      </c>
      <c r="H1141" s="64">
        <f>(Таблица1[[#This Row],[Временное сопротивление, Н/мм²]]-SUMIF('Сводный отчет'!$B$7:$B$17,Таблица1[[#This Row],[Профиль / размер]],'Сводный отчет'!$I$7:$I$17))^2</f>
        <v>64.655759265851742</v>
      </c>
      <c r="I1141" s="65">
        <f>Таблица1[[#This Row],[Временное сопротивление, Н/мм²]]/Таблица1[[#This Row],[Предел текучести, Н/мм²]]</f>
        <v>1.1602112676056338</v>
      </c>
      <c r="J1141" s="66">
        <f>(Таблица1[[#This Row],[σв/σт]]-SUMIF('Сводный отчет'!$B$7:$B$17,Таблица1[[#This Row],[Профиль / размер]],'Сводный отчет'!$L$7:$L$17))^2</f>
        <v>7.022706880461293E-5</v>
      </c>
      <c r="K1141" s="63">
        <v>24.4</v>
      </c>
      <c r="L1141" s="64">
        <f>(Таблица1[[#This Row],[Относительное удлинение, %]]-SUMIF('Сводный отчет'!$B$7:$B$17,Таблица1[[#This Row],[Профиль / размер]],'Сводный отчет'!$O$7:$O$17))^2</f>
        <v>1.7258908644612911</v>
      </c>
      <c r="M1141" s="63">
        <v>9.1</v>
      </c>
      <c r="N114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0.70813812744752236</v>
      </c>
      <c r="O1141" s="67">
        <v>9.4</v>
      </c>
      <c r="P114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0.56785861362727852</v>
      </c>
      <c r="Q1141" s="69">
        <v>7.2999999999999995E-2</v>
      </c>
      <c r="R1141" s="70">
        <f>(Таблица1[[#This Row],[fr]]-SUMIF('Сводный отчет'!$B$7:$B$17,Таблица1[[#This Row],[Профиль / размер]],'Сводный отчет'!$X$7:$X$17))^2</f>
        <v>8.7640213994696456E-5</v>
      </c>
    </row>
    <row r="1142" spans="1:18" ht="11.25" customHeight="1" x14ac:dyDescent="0.25">
      <c r="A1142" s="62" t="s">
        <v>866</v>
      </c>
      <c r="B1142" s="62" t="str">
        <f>LEFT(Таблица1[[#This Row],[Номер плавки]],7)</f>
        <v>2062874</v>
      </c>
      <c r="C1142" s="62" t="s">
        <v>8</v>
      </c>
      <c r="D1142" s="62" t="s">
        <v>9</v>
      </c>
      <c r="E1142" s="63">
        <v>586</v>
      </c>
      <c r="F1142" s="64">
        <f>(Таблица1[[#This Row],[Предел текучести, Н/мм²]]-SUMIF('Сводный отчет'!$B$7:$B$17,Таблица1[[#This Row],[Профиль / размер]],'Сводный отчет'!$F$7:$F$17))^2</f>
        <v>833.35706657173114</v>
      </c>
      <c r="G1142" s="63">
        <v>679</v>
      </c>
      <c r="H1142" s="64">
        <f>(Таблица1[[#This Row],[Временное сопротивление, Н/мм²]]-SUMIF('Сводный отчет'!$B$7:$B$17,Таблица1[[#This Row],[Профиль / размер]],'Сводный отчет'!$I$7:$I$17))^2</f>
        <v>786.29097939163773</v>
      </c>
      <c r="I1142" s="65">
        <f>Таблица1[[#This Row],[Временное сопротивление, Н/мм²]]/Таблица1[[#This Row],[Предел текучести, Н/мм²]]</f>
        <v>1.158703071672355</v>
      </c>
      <c r="J1142" s="66">
        <f>(Таблица1[[#This Row],[σв/σт]]-SUMIF('Сводный отчет'!$B$7:$B$17,Таблица1[[#This Row],[Профиль / размер]],'Сводный отчет'!$L$7:$L$17))^2</f>
        <v>9.7779567934801022E-5</v>
      </c>
      <c r="K1142" s="63">
        <v>24.6</v>
      </c>
      <c r="L1142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1142" s="63">
        <v>7.5</v>
      </c>
      <c r="N114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0.5753079387682154</v>
      </c>
      <c r="O1142" s="67">
        <v>7.8</v>
      </c>
      <c r="P114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0.71645400146794047</v>
      </c>
      <c r="Q1142" s="69">
        <v>8.3000000000000004E-2</v>
      </c>
      <c r="R1142" s="70">
        <f>(Таблица1[[#This Row],[fr]]-SUMIF('Сводный отчет'!$B$7:$B$17,Таблица1[[#This Row],[Профиль / размер]],'Сводный отчет'!$X$7:$X$17))^2</f>
        <v>4.0750959218407797E-7</v>
      </c>
    </row>
    <row r="1143" spans="1:18" ht="11.25" customHeight="1" x14ac:dyDescent="0.25">
      <c r="A1143" s="62" t="s">
        <v>867</v>
      </c>
      <c r="B1143" s="62" t="str">
        <f>LEFT(Таблица1[[#This Row],[Номер плавки]],7)</f>
        <v>2062874</v>
      </c>
      <c r="C1143" s="62" t="s">
        <v>8</v>
      </c>
      <c r="D1143" s="62" t="s">
        <v>9</v>
      </c>
      <c r="E1143" s="63">
        <v>548</v>
      </c>
      <c r="F1143" s="64">
        <f>(Таблица1[[#This Row],[Предел текучести, Н/мм²]]-SUMIF('Сводный отчет'!$B$7:$B$17,Таблица1[[#This Row],[Профиль / размер]],'Сводный отчет'!$F$7:$F$17))^2</f>
        <v>83.394802420791137</v>
      </c>
      <c r="G1143" s="63">
        <v>648</v>
      </c>
      <c r="H1143" s="64">
        <f>(Таблица1[[#This Row],[Временное сопротивление, Н/мм²]]-SUMIF('Сводный отчет'!$B$7:$B$17,Таблица1[[#This Row],[Профиль / размер]],'Сводный отчет'!$I$7:$I$17))^2</f>
        <v>8.7563881966694659</v>
      </c>
      <c r="I1143" s="65">
        <f>Таблица1[[#This Row],[Временное сопротивление, Н/мм²]]/Таблица1[[#This Row],[Предел текучести, Н/мм²]]</f>
        <v>1.1824817518248176</v>
      </c>
      <c r="J1143" s="66">
        <f>(Таблица1[[#This Row],[σв/σт]]-SUMIF('Сводный отчет'!$B$7:$B$17,Таблица1[[#This Row],[Профиль / размер]],'Сводный отчет'!$L$7:$L$17))^2</f>
        <v>1.9294112816515345E-4</v>
      </c>
      <c r="K1143" s="63">
        <v>23</v>
      </c>
      <c r="L1143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1143" s="63">
        <v>7.3</v>
      </c>
      <c r="N114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0.91870416518330222</v>
      </c>
      <c r="O1143" s="67">
        <v>7.6</v>
      </c>
      <c r="P114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1.0950284249480238</v>
      </c>
      <c r="Q1143" s="69">
        <v>7.0999999999999994E-2</v>
      </c>
      <c r="R1143" s="70">
        <f>(Таблица1[[#This Row],[fr]]-SUMIF('Сводный отчет'!$B$7:$B$17,Таблица1[[#This Row],[Профиль / размер]],'Сводный отчет'!$X$7:$X$17))^2</f>
        <v>1.2908675487519896E-4</v>
      </c>
    </row>
    <row r="1144" spans="1:18" ht="11.25" customHeight="1" x14ac:dyDescent="0.25">
      <c r="A1144" s="62" t="s">
        <v>868</v>
      </c>
      <c r="B1144" s="62" t="str">
        <f>LEFT(Таблица1[[#This Row],[Номер плавки]],7)</f>
        <v>2062874</v>
      </c>
      <c r="C1144" s="62" t="s">
        <v>8</v>
      </c>
      <c r="D1144" s="62" t="s">
        <v>9</v>
      </c>
      <c r="E1144" s="63">
        <v>553</v>
      </c>
      <c r="F1144" s="64">
        <f>(Таблица1[[#This Row],[Предел текучести, Н/мм²]]-SUMIF('Сводный отчет'!$B$7:$B$17,Таблица1[[#This Row],[Профиль / размер]],'Сводный отчет'!$F$7:$F$17))^2</f>
        <v>17.074047703809558</v>
      </c>
      <c r="G1144" s="63">
        <v>647</v>
      </c>
      <c r="H1144" s="64">
        <f>(Таблица1[[#This Row],[Временное сопротивление, Н/мм²]]-SUMIF('Сводный отчет'!$B$7:$B$17,Таблица1[[#This Row],[Профиль / размер]],'Сводный отчет'!$I$7:$I$17))^2</f>
        <v>15.674627190380168</v>
      </c>
      <c r="I1144" s="65">
        <f>Таблица1[[#This Row],[Временное сопротивление, Н/мм²]]/Таблица1[[#This Row],[Предел текучести, Н/мм²]]</f>
        <v>1.1699819168173597</v>
      </c>
      <c r="J1144" s="66">
        <f>(Таблица1[[#This Row],[σв/σт]]-SUMIF('Сводный отчет'!$B$7:$B$17,Таблица1[[#This Row],[Профиль / размер]],'Сводный отчет'!$L$7:$L$17))^2</f>
        <v>1.9334623752664069E-6</v>
      </c>
      <c r="K1144" s="63">
        <v>23.2</v>
      </c>
      <c r="L1144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1144" s="63">
        <v>10</v>
      </c>
      <c r="N114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3.0328551085796334</v>
      </c>
      <c r="O1144" s="67">
        <v>10.3</v>
      </c>
      <c r="P114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2.7342737079669077</v>
      </c>
      <c r="Q1144" s="69">
        <v>8.8999999999999996E-2</v>
      </c>
      <c r="R1144" s="70">
        <f>(Таблица1[[#This Row],[fr]]-SUMIF('Сводный отчет'!$B$7:$B$17,Таблица1[[#This Row],[Профиль / размер]],'Сводный отчет'!$X$7:$X$17))^2</f>
        <v>4.4067886950676638E-5</v>
      </c>
    </row>
    <row r="1145" spans="1:18" ht="11.25" customHeight="1" x14ac:dyDescent="0.25">
      <c r="A1145" s="62" t="s">
        <v>869</v>
      </c>
      <c r="B1145" s="62" t="str">
        <f>LEFT(Таблица1[[#This Row],[Номер плавки]],7)</f>
        <v>2062876</v>
      </c>
      <c r="C1145" s="62" t="s">
        <v>8</v>
      </c>
      <c r="D1145" s="62" t="s">
        <v>9</v>
      </c>
      <c r="E1145" s="63">
        <v>576</v>
      </c>
      <c r="F1145" s="64">
        <f>(Таблица1[[#This Row],[Предел текучести, Н/мм²]]-SUMIF('Сводный отчет'!$B$7:$B$17,Таблица1[[#This Row],[Профиль / размер]],'Сводный отчет'!$F$7:$F$17))^2</f>
        <v>355.9985760056943</v>
      </c>
      <c r="G1145" s="63">
        <v>666</v>
      </c>
      <c r="H1145" s="64">
        <f>(Таблица1[[#This Row],[Временное сопротивление, Н/мм²]]-SUMIF('Сводный отчет'!$B$7:$B$17,Таблица1[[#This Row],[Профиль / размер]],'Сводный отчет'!$I$7:$I$17))^2</f>
        <v>226.22808630987683</v>
      </c>
      <c r="I1145" s="65">
        <f>Таблица1[[#This Row],[Временное сопротивление, Н/мм²]]/Таблица1[[#This Row],[Предел текучести, Н/мм²]]</f>
        <v>1.15625</v>
      </c>
      <c r="J1145" s="66">
        <f>(Таблица1[[#This Row],[σв/σт]]-SUMIF('Сводный отчет'!$B$7:$B$17,Таблица1[[#This Row],[Профиль / размер]],'Сводный отчет'!$L$7:$L$17))^2</f>
        <v>1.5231081646368308E-4</v>
      </c>
      <c r="K1145" s="63">
        <v>23.6</v>
      </c>
      <c r="L1145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1145" s="63">
        <v>8.9</v>
      </c>
      <c r="N114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0.41153435386261</v>
      </c>
      <c r="O1145" s="67">
        <v>9.1999999999999993</v>
      </c>
      <c r="P114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0.30643303710735997</v>
      </c>
      <c r="Q1145" s="69">
        <v>8.1000000000000003E-2</v>
      </c>
      <c r="R1145" s="70">
        <f>(Таблица1[[#This Row],[fr]]-SUMIF('Сводный отчет'!$B$7:$B$17,Таблица1[[#This Row],[Профиль / размер]],'Сводный отчет'!$X$7:$X$17))^2</f>
        <v>1.8540504726865241E-6</v>
      </c>
    </row>
    <row r="1146" spans="1:18" ht="11.25" customHeight="1" x14ac:dyDescent="0.25">
      <c r="A1146" s="62" t="s">
        <v>870</v>
      </c>
      <c r="B1146" s="62" t="str">
        <f>LEFT(Таблица1[[#This Row],[Номер плавки]],7)</f>
        <v>2062878</v>
      </c>
      <c r="C1146" s="62" t="s">
        <v>8</v>
      </c>
      <c r="D1146" s="62" t="s">
        <v>9</v>
      </c>
      <c r="E1146" s="63">
        <v>562</v>
      </c>
      <c r="F1146" s="64">
        <f>(Таблица1[[#This Row],[Предел текучести, Н/мм²]]-SUMIF('Сводный отчет'!$B$7:$B$17,Таблица1[[#This Row],[Профиль / размер]],'Сводный отчет'!$F$7:$F$17))^2</f>
        <v>23.69668921324271</v>
      </c>
      <c r="G1146" s="63">
        <v>662</v>
      </c>
      <c r="H1146" s="64">
        <f>(Таблица1[[#This Row],[Временное сопротивление, Н/мм²]]-SUMIF('Сводный отчет'!$B$7:$B$17,Таблица1[[#This Row],[Профиль / размер]],'Сводный отчет'!$I$7:$I$17))^2</f>
        <v>121.90104228471964</v>
      </c>
      <c r="I1146" s="65">
        <f>Таблица1[[#This Row],[Временное сопротивление, Н/мм²]]/Таблица1[[#This Row],[Предел текучести, Н/мм²]]</f>
        <v>1.1779359430604983</v>
      </c>
      <c r="J1146" s="66">
        <f>(Таблица1[[#This Row],[σв/σт]]-SUMIF('Сводный отчет'!$B$7:$B$17,Таблица1[[#This Row],[Профиль / размер]],'Сводный отчет'!$L$7:$L$17))^2</f>
        <v>8.7319983382579044E-5</v>
      </c>
      <c r="K1146" s="63">
        <v>23.4</v>
      </c>
      <c r="L1146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1146" s="63">
        <v>8.1</v>
      </c>
      <c r="N114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2.5119259522955843E-2</v>
      </c>
      <c r="O1146" s="67">
        <v>8.4</v>
      </c>
      <c r="P114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6.0730731027691658E-2</v>
      </c>
      <c r="Q1146" s="69">
        <v>9.0999999999999998E-2</v>
      </c>
      <c r="R1146" s="70">
        <f>(Таблица1[[#This Row],[fr]]-SUMIF('Сводный отчет'!$B$7:$B$17,Таблица1[[#This Row],[Профиль / размер]],'Сводный отчет'!$X$7:$X$17))^2</f>
        <v>7.4621346070174202E-5</v>
      </c>
    </row>
    <row r="1147" spans="1:18" ht="11.25" customHeight="1" x14ac:dyDescent="0.25">
      <c r="A1147" s="62" t="s">
        <v>871</v>
      </c>
      <c r="B1147" s="62" t="str">
        <f>LEFT(Таблица1[[#This Row],[Номер плавки]],7)</f>
        <v>2062878</v>
      </c>
      <c r="C1147" s="62" t="s">
        <v>8</v>
      </c>
      <c r="D1147" s="62" t="s">
        <v>9</v>
      </c>
      <c r="E1147" s="63">
        <v>593</v>
      </c>
      <c r="F1147" s="64">
        <f>(Таблица1[[#This Row],[Предел текучести, Н/мм²]]-SUMIF('Сводный отчет'!$B$7:$B$17,Таблица1[[#This Row],[Профиль / размер]],'Сводный отчет'!$F$7:$F$17))^2</f>
        <v>1286.5080099679569</v>
      </c>
      <c r="G1147" s="63">
        <v>688</v>
      </c>
      <c r="H1147" s="64">
        <f>(Таблица1[[#This Row],[Временное сопротивление, Н/мм²]]-SUMIF('Сводный отчет'!$B$7:$B$17,Таблица1[[#This Row],[Профиль / размер]],'Сводный отчет'!$I$7:$I$17))^2</f>
        <v>1372.0268284482413</v>
      </c>
      <c r="I1147" s="65">
        <f>Таблица1[[#This Row],[Временное сопротивление, Н/мм²]]/Таблица1[[#This Row],[Предел текучести, Н/мм²]]</f>
        <v>1.1602023608768972</v>
      </c>
      <c r="J1147" s="66">
        <f>(Таблица1[[#This Row],[σв/σт]]-SUMIF('Сводный отчет'!$B$7:$B$17,Таблица1[[#This Row],[Профиль / размер]],'Сводный отчет'!$L$7:$L$17))^2</f>
        <v>7.0376427744580836E-5</v>
      </c>
      <c r="K1147" s="63">
        <v>22.6</v>
      </c>
      <c r="L1147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1147" s="63">
        <v>8.3000000000000007</v>
      </c>
      <c r="N114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1.7230331078692453E-3</v>
      </c>
      <c r="O1147" s="67">
        <v>8.6</v>
      </c>
      <c r="P114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2.1563075476090966E-3</v>
      </c>
      <c r="Q1147" s="69">
        <v>9.7000000000000003E-2</v>
      </c>
      <c r="R1147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1148" spans="1:18" ht="11.25" customHeight="1" x14ac:dyDescent="0.25">
      <c r="A1148" s="62" t="s">
        <v>872</v>
      </c>
      <c r="B1148" s="62" t="str">
        <f>LEFT(Таблица1[[#This Row],[Номер плавки]],7)</f>
        <v>2062878</v>
      </c>
      <c r="C1148" s="62" t="s">
        <v>8</v>
      </c>
      <c r="D1148" s="62" t="s">
        <v>9</v>
      </c>
      <c r="E1148" s="63">
        <v>562</v>
      </c>
      <c r="F1148" s="64">
        <f>(Таблица1[[#This Row],[Предел текучести, Н/мм²]]-SUMIF('Сводный отчет'!$B$7:$B$17,Таблица1[[#This Row],[Профиль / размер]],'Сводный отчет'!$F$7:$F$17))^2</f>
        <v>23.69668921324271</v>
      </c>
      <c r="G1148" s="63">
        <v>665</v>
      </c>
      <c r="H1148" s="64">
        <f>(Таблица1[[#This Row],[Временное сопротивление, Н/мм²]]-SUMIF('Сводный отчет'!$B$7:$B$17,Таблица1[[#This Row],[Профиль / размер]],'Сводный отчет'!$I$7:$I$17))^2</f>
        <v>197.14632530358753</v>
      </c>
      <c r="I1148" s="65">
        <f>Таблица1[[#This Row],[Временное сопротивление, Н/мм²]]/Таблица1[[#This Row],[Предел текучести, Н/мм²]]</f>
        <v>1.1832740213523132</v>
      </c>
      <c r="J1148" s="66">
        <f>(Таблица1[[#This Row],[σв/σт]]-SUMIF('Сводный отчет'!$B$7:$B$17,Таблица1[[#This Row],[Профиль / размер]],'Сводный отчет'!$L$7:$L$17))^2</f>
        <v>2.1557858159324762E-4</v>
      </c>
      <c r="K1148" s="63">
        <v>22.2</v>
      </c>
      <c r="L1148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1148" s="63">
        <v>8</v>
      </c>
      <c r="N114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1148" s="67">
        <v>8.3000000000000007</v>
      </c>
      <c r="P114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1148" s="69">
        <v>6.6000000000000003E-2</v>
      </c>
      <c r="R1148" s="70">
        <f>(Таблица1[[#This Row],[fr]]-SUMIF('Сводный отчет'!$B$7:$B$17,Таблица1[[#This Row],[Профиль / размер]],'Сводный отчет'!$X$7:$X$17))^2</f>
        <v>2.6770310707645485E-4</v>
      </c>
    </row>
    <row r="1149" spans="1:18" ht="11.25" customHeight="1" x14ac:dyDescent="0.25">
      <c r="A1149" s="62" t="s">
        <v>873</v>
      </c>
      <c r="B1149" s="62" t="str">
        <f>LEFT(Таблица1[[#This Row],[Номер плавки]],7)</f>
        <v>2062880</v>
      </c>
      <c r="C1149" s="62" t="s">
        <v>8</v>
      </c>
      <c r="D1149" s="62" t="s">
        <v>9</v>
      </c>
      <c r="E1149" s="63">
        <v>539</v>
      </c>
      <c r="F1149" s="64">
        <f>(Таблица1[[#This Row],[Предел текучести, Н/мм²]]-SUMIF('Сводный отчет'!$B$7:$B$17,Таблица1[[#This Row],[Профиль / размер]],'Сводный отчет'!$F$7:$F$17))^2</f>
        <v>328.77216091135801</v>
      </c>
      <c r="G1149" s="63">
        <v>647</v>
      </c>
      <c r="H1149" s="64">
        <f>(Таблица1[[#This Row],[Временное сопротивление, Н/мм²]]-SUMIF('Сводный отчет'!$B$7:$B$17,Таблица1[[#This Row],[Профиль / размер]],'Сводный отчет'!$I$7:$I$17))^2</f>
        <v>15.674627190380168</v>
      </c>
      <c r="I1149" s="65">
        <f>Таблица1[[#This Row],[Временное сопротивление, Н/мм²]]/Таблица1[[#This Row],[Предел текучести, Н/мм²]]</f>
        <v>1.2003710575139146</v>
      </c>
      <c r="J1149" s="66">
        <f>(Таблица1[[#This Row],[σв/σт]]-SUMIF('Сводный отчет'!$B$7:$B$17,Таблица1[[#This Row],[Профиль / размер]],'Сводный отчет'!$L$7:$L$17))^2</f>
        <v>1.0099449257276404E-3</v>
      </c>
      <c r="K1149" s="63">
        <v>23.8</v>
      </c>
      <c r="L1149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1149" s="63">
        <v>7.8</v>
      </c>
      <c r="N114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0.21021359914558571</v>
      </c>
      <c r="O1149" s="67">
        <v>8.1</v>
      </c>
      <c r="P114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0.29859236624781638</v>
      </c>
      <c r="Q1149" s="69">
        <v>0.1</v>
      </c>
      <c r="R1149" s="70">
        <f>(Таблица1[[#This Row],[fr]]-SUMIF('Сводный отчет'!$B$7:$B$17,Таблица1[[#This Row],[Профиль / размер]],'Сводный отчет'!$X$7:$X$17))^2</f>
        <v>3.1111191210791338E-4</v>
      </c>
    </row>
    <row r="1150" spans="1:18" ht="11.25" customHeight="1" x14ac:dyDescent="0.25">
      <c r="A1150" s="62" t="s">
        <v>874</v>
      </c>
      <c r="B1150" s="62" t="str">
        <f>LEFT(Таблица1[[#This Row],[Номер плавки]],7)</f>
        <v>2062880</v>
      </c>
      <c r="C1150" s="62" t="s">
        <v>8</v>
      </c>
      <c r="D1150" s="62" t="s">
        <v>9</v>
      </c>
      <c r="E1150" s="63">
        <v>562</v>
      </c>
      <c r="F1150" s="64">
        <f>(Таблица1[[#This Row],[Предел текучести, Н/мм²]]-SUMIF('Сводный отчет'!$B$7:$B$17,Таблица1[[#This Row],[Профиль / размер]],'Сводный отчет'!$F$7:$F$17))^2</f>
        <v>23.69668921324271</v>
      </c>
      <c r="G1150" s="63">
        <v>651</v>
      </c>
      <c r="H1150" s="64">
        <f>(Таблица1[[#This Row],[Временное сопротивление, Н/мм²]]-SUMIF('Сводный отчет'!$B$7:$B$17,Таблица1[[#This Row],[Профиль / размер]],'Сводный отчет'!$I$7:$I$17))^2</f>
        <v>1.6712155373596635E-3</v>
      </c>
      <c r="I1150" s="65">
        <f>Таблица1[[#This Row],[Временное сопротивление, Н/мм²]]/Таблица1[[#This Row],[Предел текучести, Н/мм²]]</f>
        <v>1.1583629893238434</v>
      </c>
      <c r="J1150" s="66">
        <f>(Таблица1[[#This Row],[σв/σт]]-SUMIF('Сводный отчет'!$B$7:$B$17,Таблица1[[#This Row],[Профиль / размер]],'Сводный отчет'!$L$7:$L$17))^2</f>
        <v>1.0462093403568643E-4</v>
      </c>
      <c r="K1150" s="63">
        <v>21.8</v>
      </c>
      <c r="L1150" s="64">
        <f>(Таблица1[[#This Row],[Относительное удлинение, %]]-SUMIF('Сводный отчет'!$B$7:$B$17,Таблица1[[#This Row],[Профиль / размер]],'Сводный отчет'!$O$7:$O$17))^2</f>
        <v>1.6544862523018427</v>
      </c>
      <c r="M1150" s="63">
        <v>7.9</v>
      </c>
      <c r="N115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0.12851548593804202</v>
      </c>
      <c r="O1150" s="67">
        <v>8.1999999999999993</v>
      </c>
      <c r="P115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0.19930515450777525</v>
      </c>
      <c r="Q1150" s="69">
        <v>0.1</v>
      </c>
      <c r="R1150" s="70">
        <f>(Таблица1[[#This Row],[fr]]-SUMIF('Сводный отчет'!$B$7:$B$17,Таблица1[[#This Row],[Профиль / размер]],'Сводный отчет'!$X$7:$X$17))^2</f>
        <v>3.1111191210791338E-4</v>
      </c>
    </row>
    <row r="1151" spans="1:18" ht="11.25" customHeight="1" x14ac:dyDescent="0.25">
      <c r="A1151" s="62" t="s">
        <v>875</v>
      </c>
      <c r="B1151" s="62" t="str">
        <f>LEFT(Таблица1[[#This Row],[Номер плавки]],7)</f>
        <v>2062880</v>
      </c>
      <c r="C1151" s="62" t="s">
        <v>8</v>
      </c>
      <c r="D1151" s="62" t="s">
        <v>9</v>
      </c>
      <c r="E1151" s="63">
        <v>565</v>
      </c>
      <c r="F1151" s="64">
        <f>(Таблица1[[#This Row],[Предел текучести, Н/мм²]]-SUMIF('Сводный отчет'!$B$7:$B$17,Таблица1[[#This Row],[Профиль / размер]],'Сводный отчет'!$F$7:$F$17))^2</f>
        <v>61.904236383053757</v>
      </c>
      <c r="G1151" s="63">
        <v>658</v>
      </c>
      <c r="H1151" s="64">
        <f>(Таблица1[[#This Row],[Временное сопротивление, Н/мм²]]-SUMIF('Сводный отчет'!$B$7:$B$17,Таблица1[[#This Row],[Профиль / размер]],'Сводный отчет'!$I$7:$I$17))^2</f>
        <v>49.573998259562444</v>
      </c>
      <c r="I1151" s="65">
        <f>Таблица1[[#This Row],[Временное сопротивление, Н/мм²]]/Таблица1[[#This Row],[Предел текучести, Н/мм²]]</f>
        <v>1.1646017699115043</v>
      </c>
      <c r="J1151" s="66">
        <f>(Таблица1[[#This Row],[σв/σт]]-SUMIF('Сводный отчет'!$B$7:$B$17,Таблица1[[#This Row],[Профиль / размер]],'Сводный отчет'!$L$7:$L$17))^2</f>
        <v>1.5917362412463335E-5</v>
      </c>
      <c r="K1151" s="63">
        <v>22.8</v>
      </c>
      <c r="L1151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1151" s="63">
        <v>8</v>
      </c>
      <c r="N115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1151" s="67">
        <v>8.3000000000000007</v>
      </c>
      <c r="P115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1151" s="69">
        <v>8.5999999999999993E-2</v>
      </c>
      <c r="R1151" s="70">
        <f>(Таблица1[[#This Row],[fr]]-SUMIF('Сводный отчет'!$B$7:$B$17,Таблица1[[#This Row],[Профиль / размер]],'Сводный отчет'!$X$7:$X$17))^2</f>
        <v>1.3237698271430334E-5</v>
      </c>
    </row>
    <row r="1152" spans="1:18" ht="11.25" customHeight="1" x14ac:dyDescent="0.25">
      <c r="A1152" s="62" t="s">
        <v>876</v>
      </c>
      <c r="B1152" s="62" t="str">
        <f>LEFT(Таблица1[[#This Row],[Номер плавки]],7)</f>
        <v>2062884</v>
      </c>
      <c r="C1152" s="62" t="s">
        <v>8</v>
      </c>
      <c r="D1152" s="62" t="s">
        <v>9</v>
      </c>
      <c r="E1152" s="63">
        <v>577</v>
      </c>
      <c r="F1152" s="64">
        <f>(Таблица1[[#This Row],[Предел текучести, Н/мм²]]-SUMIF('Сводный отчет'!$B$7:$B$17,Таблица1[[#This Row],[Профиль / размер]],'Сводный отчет'!$F$7:$F$17))^2</f>
        <v>394.73442506229799</v>
      </c>
      <c r="G1152" s="63">
        <v>677</v>
      </c>
      <c r="H1152" s="64">
        <f>(Таблица1[[#This Row],[Временное сопротивление, Н/мм²]]-SUMIF('Сводный отчет'!$B$7:$B$17,Таблица1[[#This Row],[Профиль / размер]],'Сводный отчет'!$I$7:$I$17))^2</f>
        <v>678.12745737905914</v>
      </c>
      <c r="I1152" s="65">
        <f>Таблица1[[#This Row],[Временное сопротивление, Н/мм²]]/Таблица1[[#This Row],[Предел текучести, Н/мм²]]</f>
        <v>1.173310225303293</v>
      </c>
      <c r="J1152" s="66">
        <f>(Таблица1[[#This Row],[σв/σт]]-SUMIF('Сводный отчет'!$B$7:$B$17,Таблица1[[#This Row],[Профиль / размер]],'Сводный отчет'!$L$7:$L$17))^2</f>
        <v>2.2267058930825083E-5</v>
      </c>
      <c r="K1152" s="63">
        <v>23.8</v>
      </c>
      <c r="L1152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1152" s="63">
        <v>8</v>
      </c>
      <c r="N115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1152" s="67">
        <v>8.3000000000000007</v>
      </c>
      <c r="P115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1152" s="69">
        <v>9.2999999999999999E-2</v>
      </c>
      <c r="R1152" s="70">
        <f>(Таблица1[[#This Row],[fr]]-SUMIF('Сводный отчет'!$B$7:$B$17,Таблица1[[#This Row],[Профиль / размер]],'Сводный отчет'!$X$7:$X$17))^2</f>
        <v>1.1317480518967177E-4</v>
      </c>
    </row>
    <row r="1153" spans="1:18" ht="11.25" customHeight="1" x14ac:dyDescent="0.25">
      <c r="A1153" s="62" t="s">
        <v>877</v>
      </c>
      <c r="B1153" s="62" t="str">
        <f>LEFT(Таблица1[[#This Row],[Номер плавки]],7)</f>
        <v>2062884</v>
      </c>
      <c r="C1153" s="62" t="s">
        <v>8</v>
      </c>
      <c r="D1153" s="62" t="s">
        <v>9</v>
      </c>
      <c r="E1153" s="63">
        <v>556</v>
      </c>
      <c r="F1153" s="64">
        <f>(Таблица1[[#This Row],[Предел текучести, Н/мм²]]-SUMIF('Сводный отчет'!$B$7:$B$17,Таблица1[[#This Row],[Профиль / размер]],'Сводный отчет'!$F$7:$F$17))^2</f>
        <v>1.2815948736206075</v>
      </c>
      <c r="G1153" s="63">
        <v>654</v>
      </c>
      <c r="H1153" s="64">
        <f>(Таблица1[[#This Row],[Временное сопротивление, Н/мм²]]-SUMIF('Сводный отчет'!$B$7:$B$17,Таблица1[[#This Row],[Профиль / размер]],'Сводный отчет'!$I$7:$I$17))^2</f>
        <v>9.2469542344052549</v>
      </c>
      <c r="I1153" s="65">
        <f>Таблица1[[#This Row],[Временное сопротивление, Н/мм²]]/Таблица1[[#This Row],[Предел текучести, Н/мм²]]</f>
        <v>1.1762589928057554</v>
      </c>
      <c r="J1153" s="66">
        <f>(Таблица1[[#This Row],[σв/σт]]-SUMIF('Сводный отчет'!$B$7:$B$17,Таблица1[[#This Row],[Профиль / размер]],'Сводный отчет'!$L$7:$L$17))^2</f>
        <v>5.8791567828890699E-5</v>
      </c>
      <c r="K1153" s="63">
        <v>25</v>
      </c>
      <c r="L1153" s="64">
        <f>(Таблица1[[#This Row],[Относительное удлинение, %]]-SUMIF('Сводный отчет'!$B$7:$B$17,Таблица1[[#This Row],[Профиль / размер]],'Сводный отчет'!$O$7:$O$17))^2</f>
        <v>3.6623688518827064</v>
      </c>
      <c r="M1153" s="63">
        <v>10.199999999999999</v>
      </c>
      <c r="N115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3.7694588821645443</v>
      </c>
      <c r="O1153" s="67">
        <v>10.5</v>
      </c>
      <c r="P115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3.4356992844868226</v>
      </c>
      <c r="Q1153" s="69">
        <v>8.5000000000000006E-2</v>
      </c>
      <c r="R1153" s="70">
        <f>(Таблица1[[#This Row],[fr]]-SUMIF('Сводный отчет'!$B$7:$B$17,Таблица1[[#This Row],[Профиль / размер]],'Сводный отчет'!$X$7:$X$17))^2</f>
        <v>6.960968711681646E-6</v>
      </c>
    </row>
    <row r="1154" spans="1:18" ht="11.25" customHeight="1" x14ac:dyDescent="0.25">
      <c r="A1154" s="62" t="s">
        <v>878</v>
      </c>
      <c r="B1154" s="62" t="str">
        <f>LEFT(Таблица1[[#This Row],[Номер плавки]],7)</f>
        <v>2062884</v>
      </c>
      <c r="C1154" s="62" t="s">
        <v>8</v>
      </c>
      <c r="D1154" s="62" t="s">
        <v>9</v>
      </c>
      <c r="E1154" s="63">
        <v>556</v>
      </c>
      <c r="F1154" s="64">
        <f>(Таблица1[[#This Row],[Предел текучести, Н/мм²]]-SUMIF('Сводный отчет'!$B$7:$B$17,Таблица1[[#This Row],[Профиль / размер]],'Сводный отчет'!$F$7:$F$17))^2</f>
        <v>1.2815948736206075</v>
      </c>
      <c r="G1154" s="63">
        <v>645</v>
      </c>
      <c r="H1154" s="64">
        <f>(Таблица1[[#This Row],[Временное сопротивление, Н/мм²]]-SUMIF('Сводный отчет'!$B$7:$B$17,Таблица1[[#This Row],[Профиль / размер]],'Сводный отчет'!$I$7:$I$17))^2</f>
        <v>35.511105177801568</v>
      </c>
      <c r="I1154" s="65">
        <f>Таблица1[[#This Row],[Временное сопротивление, Н/мм²]]/Таблица1[[#This Row],[Предел текучести, Н/мм²]]</f>
        <v>1.1600719424460431</v>
      </c>
      <c r="J1154" s="66">
        <f>(Таблица1[[#This Row],[σв/σт]]-SUMIF('Сводный отчет'!$B$7:$B$17,Таблица1[[#This Row],[Профиль / размер]],'Сводный отчет'!$L$7:$L$17))^2</f>
        <v>7.2581614350342491E-5</v>
      </c>
      <c r="K1154" s="63">
        <v>23.4</v>
      </c>
      <c r="L1154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1154" s="63">
        <v>9.1999999999999993</v>
      </c>
      <c r="N115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0.88644001423997842</v>
      </c>
      <c r="O1154" s="67">
        <v>9.5</v>
      </c>
      <c r="P115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0.72857140188723657</v>
      </c>
      <c r="Q1154" s="69">
        <v>6.5000000000000002E-2</v>
      </c>
      <c r="R1154" s="70">
        <f>(Таблица1[[#This Row],[fr]]-SUMIF('Сводный отчет'!$B$7:$B$17,Таблица1[[#This Row],[Профиль / размер]],'Сводный отчет'!$X$7:$X$17))^2</f>
        <v>3.0142637751670614E-4</v>
      </c>
    </row>
    <row r="1155" spans="1:18" ht="11.25" customHeight="1" x14ac:dyDescent="0.25">
      <c r="A1155" s="62" t="s">
        <v>879</v>
      </c>
      <c r="B1155" s="62" t="str">
        <f>LEFT(Таблица1[[#This Row],[Номер плавки]],7)</f>
        <v>2062886</v>
      </c>
      <c r="C1155" s="62" t="s">
        <v>8</v>
      </c>
      <c r="D1155" s="62" t="s">
        <v>9</v>
      </c>
      <c r="E1155" s="63">
        <v>578</v>
      </c>
      <c r="F1155" s="64">
        <f>(Таблица1[[#This Row],[Предел текучести, Н/мм²]]-SUMIF('Сводный отчет'!$B$7:$B$17,Таблица1[[#This Row],[Профиль / размер]],'Сводный отчет'!$F$7:$F$17))^2</f>
        <v>435.47027411890167</v>
      </c>
      <c r="G1155" s="63">
        <v>670</v>
      </c>
      <c r="H1155" s="64">
        <f>(Таблица1[[#This Row],[Временное сопротивление, Н/мм²]]-SUMIF('Сводный отчет'!$B$7:$B$17,Таблица1[[#This Row],[Профиль / размер]],'Сводный отчет'!$I$7:$I$17))^2</f>
        <v>362.55513033503405</v>
      </c>
      <c r="I1155" s="65">
        <f>Таблица1[[#This Row],[Временное сопротивление, Н/мм²]]/Таблица1[[#This Row],[Предел текучести, Н/мм²]]</f>
        <v>1.1591695501730104</v>
      </c>
      <c r="J1155" s="66">
        <f>(Таблица1[[#This Row],[σв/σт]]-SUMIF('Сводный отчет'!$B$7:$B$17,Таблица1[[#This Row],[Профиль / размер]],'Сводный отчет'!$L$7:$L$17))^2</f>
        <v>8.8771759940644668E-5</v>
      </c>
      <c r="K1155" s="63">
        <v>24</v>
      </c>
      <c r="L1155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1155" s="63">
        <v>8.1999999999999993</v>
      </c>
      <c r="N115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1155" s="67">
        <v>8.5</v>
      </c>
      <c r="P115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1155" s="69">
        <v>8.8999999999999996E-2</v>
      </c>
      <c r="R1155" s="70">
        <f>(Таблица1[[#This Row],[fr]]-SUMIF('Сводный отчет'!$B$7:$B$17,Таблица1[[#This Row],[Профиль / размер]],'Сводный отчет'!$X$7:$X$17))^2</f>
        <v>4.4067886950676638E-5</v>
      </c>
    </row>
    <row r="1156" spans="1:18" ht="11.25" customHeight="1" x14ac:dyDescent="0.25">
      <c r="A1156" s="62" t="s">
        <v>880</v>
      </c>
      <c r="B1156" s="62" t="str">
        <f>LEFT(Таблица1[[#This Row],[Номер плавки]],7)</f>
        <v>2062886</v>
      </c>
      <c r="C1156" s="62" t="s">
        <v>8</v>
      </c>
      <c r="D1156" s="62" t="s">
        <v>9</v>
      </c>
      <c r="E1156" s="63">
        <v>552</v>
      </c>
      <c r="F1156" s="64">
        <f>(Таблица1[[#This Row],[Предел текучести, Н/мм²]]-SUMIF('Сводный отчет'!$B$7:$B$17,Таблица1[[#This Row],[Профиль / размер]],'Сводный отчет'!$F$7:$F$17))^2</f>
        <v>26.338198647205875</v>
      </c>
      <c r="G1156" s="63">
        <v>638</v>
      </c>
      <c r="H1156" s="64">
        <f>(Таблица1[[#This Row],[Временное сопротивление, Н/мм²]]-SUMIF('Сводный отчет'!$B$7:$B$17,Таблица1[[#This Row],[Профиль / размер]],'Сводный отчет'!$I$7:$I$17))^2</f>
        <v>167.93877813377648</v>
      </c>
      <c r="I1156" s="65">
        <f>Таблица1[[#This Row],[Временное сопротивление, Н/мм²]]/Таблица1[[#This Row],[Предел текучести, Н/мм²]]</f>
        <v>1.1557971014492754</v>
      </c>
      <c r="J1156" s="66">
        <f>(Таблица1[[#This Row],[σв/σт]]-SUMIF('Сводный отчет'!$B$7:$B$17,Таблица1[[#This Row],[Профиль / размер]],'Сводный отчет'!$L$7:$L$17))^2</f>
        <v>1.6369476222096075E-4</v>
      </c>
      <c r="K1156" s="63">
        <v>24</v>
      </c>
      <c r="L1156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1156" s="63">
        <v>8</v>
      </c>
      <c r="N115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1156" s="67">
        <v>8.3000000000000007</v>
      </c>
      <c r="P115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1156" s="69">
        <v>9.2999999999999999E-2</v>
      </c>
      <c r="R1156" s="70">
        <f>(Таблица1[[#This Row],[fr]]-SUMIF('Сводный отчет'!$B$7:$B$17,Таблица1[[#This Row],[Профиль / размер]],'Сводный отчет'!$X$7:$X$17))^2</f>
        <v>1.1317480518967177E-4</v>
      </c>
    </row>
    <row r="1157" spans="1:18" ht="11.25" customHeight="1" x14ac:dyDescent="0.25">
      <c r="A1157" s="62" t="s">
        <v>881</v>
      </c>
      <c r="B1157" s="62" t="str">
        <f>LEFT(Таблица1[[#This Row],[Номер плавки]],7)</f>
        <v>2062886</v>
      </c>
      <c r="C1157" s="62" t="s">
        <v>8</v>
      </c>
      <c r="D1157" s="62" t="s">
        <v>9</v>
      </c>
      <c r="E1157" s="63">
        <v>541</v>
      </c>
      <c r="F1157" s="64">
        <f>(Таблица1[[#This Row],[Предел текучести, Н/мм²]]-SUMIF('Сводный отчет'!$B$7:$B$17,Таблица1[[#This Row],[Профиль / размер]],'Сводный отчет'!$F$7:$F$17))^2</f>
        <v>260.24385902456538</v>
      </c>
      <c r="G1157" s="63">
        <v>642</v>
      </c>
      <c r="H1157" s="64">
        <f>(Таблица1[[#This Row],[Временное сопротивление, Н/мм²]]-SUMIF('Сводный отчет'!$B$7:$B$17,Таблица1[[#This Row],[Профиль / размер]],'Сводный отчет'!$I$7:$I$17))^2</f>
        <v>80.265822158933673</v>
      </c>
      <c r="I1157" s="65">
        <f>Таблица1[[#This Row],[Временное сопротивление, Н/мм²]]/Таблица1[[#This Row],[Предел текучести, Н/мм²]]</f>
        <v>1.1866913123844731</v>
      </c>
      <c r="J1157" s="66">
        <f>(Таблица1[[#This Row],[σв/σт]]-SUMIF('Сводный отчет'!$B$7:$B$17,Таблица1[[#This Row],[Профиль / размер]],'Сводный отчет'!$L$7:$L$17))^2</f>
        <v>3.276058566986658E-4</v>
      </c>
      <c r="K1157" s="63">
        <v>22.8</v>
      </c>
      <c r="L1157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1157" s="63">
        <v>8</v>
      </c>
      <c r="N115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1157" s="67">
        <v>8.3000000000000007</v>
      </c>
      <c r="P115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1157" s="69">
        <v>9.4E-2</v>
      </c>
      <c r="R1157" s="70">
        <f>(Таблица1[[#This Row],[fr]]-SUMIF('Сводный отчет'!$B$7:$B$17,Таблица1[[#This Row],[Профиль / размер]],'Сводный отчет'!$X$7:$X$17))^2</f>
        <v>1.3545153474942055E-4</v>
      </c>
    </row>
    <row r="1158" spans="1:18" ht="11.25" customHeight="1" x14ac:dyDescent="0.25">
      <c r="A1158" s="62" t="s">
        <v>882</v>
      </c>
      <c r="B1158" s="62" t="str">
        <f>LEFT(Таблица1[[#This Row],[Номер плавки]],7)</f>
        <v>2062888</v>
      </c>
      <c r="C1158" s="62" t="s">
        <v>8</v>
      </c>
      <c r="D1158" s="62" t="s">
        <v>9</v>
      </c>
      <c r="E1158" s="63">
        <v>563</v>
      </c>
      <c r="F1158" s="64">
        <f>(Таблица1[[#This Row],[Предел текучести, Н/мм²]]-SUMIF('Сводный отчет'!$B$7:$B$17,Таблица1[[#This Row],[Профиль / размер]],'Сводный отчет'!$F$7:$F$17))^2</f>
        <v>34.43253826984639</v>
      </c>
      <c r="G1158" s="63">
        <v>659</v>
      </c>
      <c r="H1158" s="64">
        <f>(Таблица1[[#This Row],[Временное сопротивление, Н/мм²]]-SUMIF('Сводный отчет'!$B$7:$B$17,Таблица1[[#This Row],[Профиль / размер]],'Сводный отчет'!$I$7:$I$17))^2</f>
        <v>64.655759265851742</v>
      </c>
      <c r="I1158" s="65">
        <f>Таблица1[[#This Row],[Временное сопротивление, Н/мм²]]/Таблица1[[#This Row],[Предел текучести, Н/мм²]]</f>
        <v>1.1705150976909413</v>
      </c>
      <c r="J1158" s="66">
        <f>(Таблица1[[#This Row],[σв/σт]]-SUMIF('Сводный отчет'!$B$7:$B$17,Таблица1[[#This Row],[Профиль / размер]],'Сводный отчет'!$L$7:$L$17))^2</f>
        <v>3.7005095401721343E-6</v>
      </c>
      <c r="K1158" s="63">
        <v>23.4</v>
      </c>
      <c r="L1158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1158" s="63">
        <v>8.5</v>
      </c>
      <c r="N115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1158" s="67">
        <v>8.8000000000000007</v>
      </c>
      <c r="P115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1158" s="69">
        <v>7.1999999999999995E-2</v>
      </c>
      <c r="R1158" s="70">
        <f>(Таблица1[[#This Row],[fr]]-SUMIF('Сводный отчет'!$B$7:$B$17,Таблица1[[#This Row],[Профиль / размер]],'Сводный отчет'!$X$7:$X$17))^2</f>
        <v>1.073634844349477E-4</v>
      </c>
    </row>
    <row r="1159" spans="1:18" ht="11.25" customHeight="1" x14ac:dyDescent="0.25">
      <c r="A1159" s="62" t="s">
        <v>883</v>
      </c>
      <c r="B1159" s="62" t="str">
        <f>LEFT(Таблица1[[#This Row],[Номер плавки]],7)</f>
        <v>2050704</v>
      </c>
      <c r="C1159" s="62" t="s">
        <v>8</v>
      </c>
      <c r="D1159" s="62" t="s">
        <v>9</v>
      </c>
      <c r="E1159" s="63">
        <v>551</v>
      </c>
      <c r="F1159" s="64">
        <f>(Таблица1[[#This Row],[Предел текучести, Н/мм²]]-SUMIF('Сводный отчет'!$B$7:$B$17,Таблица1[[#This Row],[Профиль / размер]],'Сводный отчет'!$F$7:$F$17))^2</f>
        <v>37.602349590602188</v>
      </c>
      <c r="G1159" s="63">
        <v>639</v>
      </c>
      <c r="H1159" s="64">
        <f>(Таблица1[[#This Row],[Временное сопротивление, Н/мм²]]-SUMIF('Сводный отчет'!$B$7:$B$17,Таблица1[[#This Row],[Профиль / размер]],'Сводный отчет'!$I$7:$I$17))^2</f>
        <v>143.02053914006578</v>
      </c>
      <c r="I1159" s="65">
        <f>Таблица1[[#This Row],[Временное сопротивление, Н/мм²]]/Таблица1[[#This Row],[Предел текучести, Н/мм²]]</f>
        <v>1.1597096188747731</v>
      </c>
      <c r="J1159" s="66">
        <f>(Таблица1[[#This Row],[σв/σт]]-SUMIF('Сводный отчет'!$B$7:$B$17,Таблица1[[#This Row],[Профиль / размер]],'Сводный отчет'!$L$7:$L$17))^2</f>
        <v>7.8886512743122554E-5</v>
      </c>
      <c r="K1159" s="63">
        <v>23.6</v>
      </c>
      <c r="L1159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1159" s="63">
        <v>9.1999999999999993</v>
      </c>
      <c r="N115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0.88644001423997842</v>
      </c>
      <c r="O1159" s="67">
        <v>9.5</v>
      </c>
      <c r="P115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0.72857140188723657</v>
      </c>
      <c r="Q1159" s="69">
        <v>6.5000000000000002E-2</v>
      </c>
      <c r="R1159" s="70">
        <f>(Таблица1[[#This Row],[fr]]-SUMIF('Сводный отчет'!$B$7:$B$17,Таблица1[[#This Row],[Профиль / размер]],'Сводный отчет'!$X$7:$X$17))^2</f>
        <v>3.0142637751670614E-4</v>
      </c>
    </row>
    <row r="1160" spans="1:18" ht="11.25" customHeight="1" x14ac:dyDescent="0.25">
      <c r="A1160" s="62" t="s">
        <v>884</v>
      </c>
      <c r="B1160" s="62" t="str">
        <f>LEFT(Таблица1[[#This Row],[Номер плавки]],7)</f>
        <v>2050704</v>
      </c>
      <c r="C1160" s="62" t="s">
        <v>8</v>
      </c>
      <c r="D1160" s="62" t="s">
        <v>9</v>
      </c>
      <c r="E1160" s="63">
        <v>571</v>
      </c>
      <c r="F1160" s="64">
        <f>(Таблица1[[#This Row],[Предел текучести, Н/мм²]]-SUMIF('Сводный отчет'!$B$7:$B$17,Таблица1[[#This Row],[Профиль / размер]],'Сводный отчет'!$F$7:$F$17))^2</f>
        <v>192.31933072267586</v>
      </c>
      <c r="G1160" s="63">
        <v>660</v>
      </c>
      <c r="H1160" s="64">
        <f>(Таблица1[[#This Row],[Временное сопротивление, Н/мм²]]-SUMIF('Сводный отчет'!$B$7:$B$17,Таблица1[[#This Row],[Профиль / размер]],'Сводный отчет'!$I$7:$I$17))^2</f>
        <v>81.73752027214104</v>
      </c>
      <c r="I1160" s="65">
        <f>Таблица1[[#This Row],[Временное сопротивление, Н/мм²]]/Таблица1[[#This Row],[Предел текучести, Н/мм²]]</f>
        <v>1.1558669001751314</v>
      </c>
      <c r="J1160" s="66">
        <f>(Таблица1[[#This Row],[σв/σт]]-SUMIF('Сводный отчет'!$B$7:$B$17,Таблица1[[#This Row],[Профиль / размер]],'Сводный отчет'!$L$7:$L$17))^2</f>
        <v>1.6191357886207873E-4</v>
      </c>
      <c r="K1160" s="63">
        <v>23.8</v>
      </c>
      <c r="L1160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1160" s="63">
        <v>9</v>
      </c>
      <c r="N116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0.54983624065506631</v>
      </c>
      <c r="O1160" s="67">
        <v>9.3000000000000007</v>
      </c>
      <c r="P116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0.42714582536732032</v>
      </c>
      <c r="Q1160" s="69">
        <v>7.6999999999999999E-2</v>
      </c>
      <c r="R1160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1161" spans="1:18" ht="11.25" customHeight="1" x14ac:dyDescent="0.25">
      <c r="A1161" s="62" t="s">
        <v>885</v>
      </c>
      <c r="B1161" s="62" t="str">
        <f>LEFT(Таблица1[[#This Row],[Номер плавки]],7)</f>
        <v>2050704</v>
      </c>
      <c r="C1161" s="62" t="s">
        <v>8</v>
      </c>
      <c r="D1161" s="62" t="s">
        <v>9</v>
      </c>
      <c r="E1161" s="63">
        <v>549</v>
      </c>
      <c r="F1161" s="64">
        <f>(Таблица1[[#This Row],[Предел текучести, Н/мм²]]-SUMIF('Сводный отчет'!$B$7:$B$17,Таблица1[[#This Row],[Профиль / размер]],'Сводный отчет'!$F$7:$F$17))^2</f>
        <v>66.130651477394821</v>
      </c>
      <c r="G1161" s="63">
        <v>640</v>
      </c>
      <c r="H1161" s="64">
        <f>(Таблица1[[#This Row],[Временное сопротивление, Н/мм²]]-SUMIF('Сводный отчет'!$B$7:$B$17,Таблица1[[#This Row],[Профиль / размер]],'Сводный отчет'!$I$7:$I$17))^2</f>
        <v>120.10230014635508</v>
      </c>
      <c r="I1161" s="65">
        <f>Таблица1[[#This Row],[Временное сопротивление, Н/мм²]]/Таблица1[[#This Row],[Предел текучести, Н/мм²]]</f>
        <v>1.1657559198542806</v>
      </c>
      <c r="J1161" s="66">
        <f>(Таблица1[[#This Row],[σв/σт]]-SUMIF('Сводный отчет'!$B$7:$B$17,Таблица1[[#This Row],[Профиль / размер]],'Сводный отчет'!$L$7:$L$17))^2</f>
        <v>8.0400998698797942E-6</v>
      </c>
      <c r="K1161" s="63">
        <v>22.8</v>
      </c>
      <c r="L1161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1161" s="63">
        <v>8</v>
      </c>
      <c r="N116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1161" s="67">
        <v>8.3000000000000007</v>
      </c>
      <c r="P116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1161" s="69">
        <v>8.1000000000000003E-2</v>
      </c>
      <c r="R1161" s="70">
        <f>(Таблица1[[#This Row],[fr]]-SUMIF('Сводный отчет'!$B$7:$B$17,Таблица1[[#This Row],[Профиль / размер]],'Сводный отчет'!$X$7:$X$17))^2</f>
        <v>1.8540504726865241E-6</v>
      </c>
    </row>
    <row r="1162" spans="1:18" ht="11.25" customHeight="1" x14ac:dyDescent="0.25">
      <c r="A1162" s="62" t="s">
        <v>886</v>
      </c>
      <c r="B1162" s="62" t="str">
        <f>LEFT(Таблица1[[#This Row],[Номер плавки]],7)</f>
        <v>2050703</v>
      </c>
      <c r="C1162" s="62" t="s">
        <v>8</v>
      </c>
      <c r="D1162" s="62" t="s">
        <v>9</v>
      </c>
      <c r="E1162" s="63">
        <v>535</v>
      </c>
      <c r="F1162" s="64">
        <f>(Таблица1[[#This Row],[Предел текучести, Н/мм²]]-SUMIF('Сводный отчет'!$B$7:$B$17,Таблица1[[#This Row],[Профиль / размер]],'Сводный отчет'!$F$7:$F$17))^2</f>
        <v>489.82876468494328</v>
      </c>
      <c r="G1162" s="63">
        <v>638</v>
      </c>
      <c r="H1162" s="64">
        <f>(Таблица1[[#This Row],[Временное сопротивление, Н/мм²]]-SUMIF('Сводный отчет'!$B$7:$B$17,Таблица1[[#This Row],[Профиль / размер]],'Сводный отчет'!$I$7:$I$17))^2</f>
        <v>167.93877813377648</v>
      </c>
      <c r="I1162" s="65">
        <f>Таблица1[[#This Row],[Временное сопротивление, Н/мм²]]/Таблица1[[#This Row],[Предел текучести, Н/мм²]]</f>
        <v>1.1925233644859814</v>
      </c>
      <c r="J1162" s="66">
        <f>(Таблица1[[#This Row],[σв/σт]]-SUMIF('Сводный отчет'!$B$7:$B$17,Таблица1[[#This Row],[Профиль / размер]],'Сводный отчет'!$L$7:$L$17))^2</f>
        <v>5.7273763945893093E-4</v>
      </c>
      <c r="K1162" s="63">
        <v>21.4</v>
      </c>
      <c r="L1162" s="64">
        <f>(Таблица1[[#This Row],[Относительное удлинение, %]]-SUMIF('Сводный отчет'!$B$7:$B$17,Таблица1[[#This Row],[Профиль / размер]],'Сводный отчет'!$O$7:$O$17))^2</f>
        <v>2.8435009273542415</v>
      </c>
      <c r="M1162" s="63">
        <v>9</v>
      </c>
      <c r="N116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0.54983624065506631</v>
      </c>
      <c r="O1162" s="67">
        <v>9.3000000000000007</v>
      </c>
      <c r="P116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0.42714582536732032</v>
      </c>
      <c r="Q1162" s="69">
        <v>8.6999999999999994E-2</v>
      </c>
      <c r="R1162" s="70">
        <f>(Таблица1[[#This Row],[fr]]-SUMIF('Сводный отчет'!$B$7:$B$17,Таблица1[[#This Row],[Профиль / размер]],'Сводный отчет'!$X$7:$X$17))^2</f>
        <v>2.1514427831179098E-5</v>
      </c>
    </row>
    <row r="1163" spans="1:18" ht="11.25" customHeight="1" x14ac:dyDescent="0.25">
      <c r="A1163" s="62" t="s">
        <v>887</v>
      </c>
      <c r="B1163" s="62" t="str">
        <f>LEFT(Таблица1[[#This Row],[Номер плавки]],7)</f>
        <v>2050703</v>
      </c>
      <c r="C1163" s="62" t="s">
        <v>8</v>
      </c>
      <c r="D1163" s="62" t="s">
        <v>9</v>
      </c>
      <c r="E1163" s="63">
        <v>550</v>
      </c>
      <c r="F1163" s="64">
        <f>(Таблица1[[#This Row],[Предел текучести, Н/мм²]]-SUMIF('Сводный отчет'!$B$7:$B$17,Таблица1[[#This Row],[Профиль / размер]],'Сводный отчет'!$F$7:$F$17))^2</f>
        <v>50.866500533998504</v>
      </c>
      <c r="G1163" s="63">
        <v>642</v>
      </c>
      <c r="H1163" s="64">
        <f>(Таблица1[[#This Row],[Временное сопротивление, Н/мм²]]-SUMIF('Сводный отчет'!$B$7:$B$17,Таблица1[[#This Row],[Профиль / размер]],'Сводный отчет'!$I$7:$I$17))^2</f>
        <v>80.265822158933673</v>
      </c>
      <c r="I1163" s="65">
        <f>Таблица1[[#This Row],[Временное сопротивление, Н/мм²]]/Таблица1[[#This Row],[Предел текучести, Н/мм²]]</f>
        <v>1.1672727272727272</v>
      </c>
      <c r="J1163" s="66">
        <f>(Таблица1[[#This Row],[σв/σт]]-SUMIF('Сводный отчет'!$B$7:$B$17,Таблица1[[#This Row],[Профиль / размер]],'Сводный отчет'!$L$7:$L$17))^2</f>
        <v>1.7389685505002412E-6</v>
      </c>
      <c r="K1163" s="63">
        <v>20.399999999999999</v>
      </c>
      <c r="L1163" s="64">
        <f>(Таблица1[[#This Row],[Относительное удлинение, %]]-SUMIF('Сводный отчет'!$B$7:$B$17,Таблица1[[#This Row],[Профиль / размер]],'Сводный отчет'!$O$7:$O$17))^2</f>
        <v>7.2160376149852246</v>
      </c>
      <c r="M1163" s="63">
        <v>6.9</v>
      </c>
      <c r="N116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1.845496618013474</v>
      </c>
      <c r="O1163" s="67">
        <v>7.2</v>
      </c>
      <c r="P116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2.0921772719081879</v>
      </c>
      <c r="Q1163" s="69">
        <v>7.8E-2</v>
      </c>
      <c r="R1163" s="70">
        <f>(Таблица1[[#This Row],[fr]]-SUMIF('Сводный отчет'!$B$7:$B$17,Таблица1[[#This Row],[Профиль / размер]],'Сводный отчет'!$X$7:$X$17))^2</f>
        <v>1.902386179344022E-5</v>
      </c>
    </row>
    <row r="1164" spans="1:18" ht="11.25" customHeight="1" x14ac:dyDescent="0.25">
      <c r="A1164" s="62" t="s">
        <v>888</v>
      </c>
      <c r="B1164" s="62" t="str">
        <f>LEFT(Таблица1[[#This Row],[Номер плавки]],7)</f>
        <v>2050703</v>
      </c>
      <c r="C1164" s="62" t="s">
        <v>8</v>
      </c>
      <c r="D1164" s="62" t="s">
        <v>9</v>
      </c>
      <c r="E1164" s="63">
        <v>555</v>
      </c>
      <c r="F1164" s="64">
        <f>(Таблица1[[#This Row],[Предел текучести, Н/мм²]]-SUMIF('Сводный отчет'!$B$7:$B$17,Таблица1[[#This Row],[Профиль / размер]],'Сводный отчет'!$F$7:$F$17))^2</f>
        <v>4.5457458170169236</v>
      </c>
      <c r="G1164" s="63">
        <v>660</v>
      </c>
      <c r="H1164" s="64">
        <f>(Таблица1[[#This Row],[Временное сопротивление, Н/мм²]]-SUMIF('Сводный отчет'!$B$7:$B$17,Таблица1[[#This Row],[Профиль / размер]],'Сводный отчет'!$I$7:$I$17))^2</f>
        <v>81.73752027214104</v>
      </c>
      <c r="I1164" s="65">
        <f>Таблица1[[#This Row],[Временное сопротивление, Н/мм²]]/Таблица1[[#This Row],[Предел текучести, Н/мм²]]</f>
        <v>1.1891891891891893</v>
      </c>
      <c r="J1164" s="66">
        <f>(Таблица1[[#This Row],[σв/σт]]-SUMIF('Сводный отчет'!$B$7:$B$17,Таблица1[[#This Row],[Профиль / размер]],'Сводный отчет'!$L$7:$L$17))^2</f>
        <v>4.2426781376595532E-4</v>
      </c>
      <c r="K1164" s="63">
        <v>18.8</v>
      </c>
      <c r="L1164" s="64">
        <f>(Таблица1[[#This Row],[Относительное удлинение, %]]-SUMIF('Сводный отчет'!$B$7:$B$17,Таблица1[[#This Row],[Профиль / размер]],'Сводный отчет'!$O$7:$O$17))^2</f>
        <v>18.372096315194781</v>
      </c>
      <c r="M1164" s="63">
        <v>7.6</v>
      </c>
      <c r="N116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1164" s="67">
        <v>7.9</v>
      </c>
      <c r="P116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1164" s="69">
        <v>6.8000000000000005E-2</v>
      </c>
      <c r="R1164" s="70">
        <f>(Таблица1[[#This Row],[fr]]-SUMIF('Сводный отчет'!$B$7:$B$17,Таблица1[[#This Row],[Профиль / размер]],'Сводный отчет'!$X$7:$X$17))^2</f>
        <v>2.0625656619595239E-4</v>
      </c>
    </row>
    <row r="1165" spans="1:18" ht="11.25" customHeight="1" x14ac:dyDescent="0.25">
      <c r="A1165" s="62" t="s">
        <v>889</v>
      </c>
      <c r="B1165" s="62" t="str">
        <f>LEFT(Таблица1[[#This Row],[Номер плавки]],7)</f>
        <v>2050705</v>
      </c>
      <c r="C1165" s="62" t="s">
        <v>8</v>
      </c>
      <c r="D1165" s="62" t="s">
        <v>9</v>
      </c>
      <c r="E1165" s="63">
        <v>585</v>
      </c>
      <c r="F1165" s="64">
        <f>(Таблица1[[#This Row],[Предел текучести, Н/мм²]]-SUMIF('Сводный отчет'!$B$7:$B$17,Таблица1[[#This Row],[Профиль / размер]],'Сводный отчет'!$F$7:$F$17))^2</f>
        <v>776.62121751512746</v>
      </c>
      <c r="G1165" s="63">
        <v>686</v>
      </c>
      <c r="H1165" s="64">
        <f>(Таблица1[[#This Row],[Временное сопротивление, Н/мм²]]-SUMIF('Сводный отчет'!$B$7:$B$17,Таблица1[[#This Row],[Профиль / размер]],'Сводный отчет'!$I$7:$I$17))^2</f>
        <v>1227.8633064356627</v>
      </c>
      <c r="I1165" s="65">
        <f>Таблица1[[#This Row],[Временное сопротивление, Н/мм²]]/Таблица1[[#This Row],[Предел текучести, Н/мм²]]</f>
        <v>1.1726495726495727</v>
      </c>
      <c r="J1165" s="66">
        <f>(Таблица1[[#This Row],[σв/σт]]-SUMIF('Сводный отчет'!$B$7:$B$17,Таблица1[[#This Row],[Профиль / размер]],'Сводный отчет'!$L$7:$L$17))^2</f>
        <v>1.6468547406290509E-5</v>
      </c>
      <c r="K1165" s="63">
        <v>18.600000000000001</v>
      </c>
      <c r="L1165" s="64">
        <f>(Таблица1[[#This Row],[Относительное удлинение, %]]-SUMIF('Сводный отчет'!$B$7:$B$17,Таблица1[[#This Row],[Профиль / размер]],'Сводный отчет'!$O$7:$O$17))^2</f>
        <v>20.12660365272097</v>
      </c>
      <c r="M1165" s="63">
        <v>7.8</v>
      </c>
      <c r="N116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0.21021359914558571</v>
      </c>
      <c r="O1165" s="67">
        <v>8.1</v>
      </c>
      <c r="P116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0.29859236624781638</v>
      </c>
      <c r="Q1165" s="69">
        <v>6.7000000000000004E-2</v>
      </c>
      <c r="R1165" s="70">
        <f>(Таблица1[[#This Row],[fr]]-SUMIF('Сводный отчет'!$B$7:$B$17,Таблица1[[#This Row],[Профиль / размер]],'Сводный отчет'!$X$7:$X$17))^2</f>
        <v>2.3597983663620361E-4</v>
      </c>
    </row>
    <row r="1166" spans="1:18" ht="11.25" customHeight="1" x14ac:dyDescent="0.25">
      <c r="A1166" s="62" t="s">
        <v>890</v>
      </c>
      <c r="B1166" s="62" t="str">
        <f>LEFT(Таблица1[[#This Row],[Номер плавки]],7)</f>
        <v>2050706</v>
      </c>
      <c r="C1166" s="62" t="s">
        <v>8</v>
      </c>
      <c r="D1166" s="62" t="s">
        <v>9</v>
      </c>
      <c r="E1166" s="63">
        <v>557</v>
      </c>
      <c r="F1166" s="64">
        <f>(Таблица1[[#This Row],[Предел текучести, Н/мм²]]-SUMIF('Сводный отчет'!$B$7:$B$17,Таблица1[[#This Row],[Профиль / размер]],'Сводный отчет'!$F$7:$F$17))^2</f>
        <v>1.7443930224291002E-2</v>
      </c>
      <c r="G1166" s="63">
        <v>650</v>
      </c>
      <c r="H1166" s="64">
        <f>(Таблица1[[#This Row],[Временное сопротивление, Н/мм²]]-SUMIF('Сводный отчет'!$B$7:$B$17,Таблица1[[#This Row],[Профиль / размер]],'Сводный отчет'!$I$7:$I$17))^2</f>
        <v>0.91991020924806155</v>
      </c>
      <c r="I1166" s="65">
        <f>Таблица1[[#This Row],[Временное сопротивление, Н/мм²]]/Таблица1[[#This Row],[Предел текучести, Н/мм²]]</f>
        <v>1.1669658886894076</v>
      </c>
      <c r="J1166" s="66">
        <f>(Таблица1[[#This Row],[σв/σт]]-SUMIF('Сводный отчет'!$B$7:$B$17,Таблица1[[#This Row],[Профиль / размер]],'Сводный отчет'!$L$7:$L$17))^2</f>
        <v>2.6423742812190597E-6</v>
      </c>
      <c r="K1166" s="63">
        <v>20.6</v>
      </c>
      <c r="L1166" s="64">
        <f>(Таблица1[[#This Row],[Относительное удлинение, %]]-SUMIF('Сводный отчет'!$B$7:$B$17,Таблица1[[#This Row],[Профиль / размер]],'Сводный отчет'!$O$7:$O$17))^2</f>
        <v>6.1815302774590144</v>
      </c>
      <c r="M1166" s="63">
        <v>8.1</v>
      </c>
      <c r="N116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2.5119259522955843E-2</v>
      </c>
      <c r="O1166" s="67">
        <v>8.4</v>
      </c>
      <c r="P116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6.0730731027691658E-2</v>
      </c>
      <c r="Q1166" s="69">
        <v>7.0999999999999994E-2</v>
      </c>
      <c r="R1166" s="70">
        <f>(Таблица1[[#This Row],[fr]]-SUMIF('Сводный отчет'!$B$7:$B$17,Таблица1[[#This Row],[Профиль / размер]],'Сводный отчет'!$X$7:$X$17))^2</f>
        <v>1.2908675487519896E-4</v>
      </c>
    </row>
    <row r="1167" spans="1:18" ht="11.25" customHeight="1" x14ac:dyDescent="0.25">
      <c r="A1167" s="62" t="s">
        <v>891</v>
      </c>
      <c r="B1167" s="62" t="str">
        <f>LEFT(Таблица1[[#This Row],[Номер плавки]],7)</f>
        <v>2050706</v>
      </c>
      <c r="C1167" s="62" t="s">
        <v>8</v>
      </c>
      <c r="D1167" s="62" t="s">
        <v>9</v>
      </c>
      <c r="E1167" s="63">
        <v>558</v>
      </c>
      <c r="F1167" s="64">
        <f>(Таблица1[[#This Row],[Предел текучести, Н/мм²]]-SUMIF('Сводный отчет'!$B$7:$B$17,Таблица1[[#This Row],[Профиль / размер]],'Сводный отчет'!$F$7:$F$17))^2</f>
        <v>0.75329298682797452</v>
      </c>
      <c r="G1167" s="63">
        <v>655</v>
      </c>
      <c r="H1167" s="64">
        <f>(Таблица1[[#This Row],[Временное сопротивление, Н/мм²]]-SUMIF('Сводный отчет'!$B$7:$B$17,Таблица1[[#This Row],[Профиль / размер]],'Сводный отчет'!$I$7:$I$17))^2</f>
        <v>16.328715240694553</v>
      </c>
      <c r="I1167" s="65">
        <f>Таблица1[[#This Row],[Временное сопротивление, Н/мм²]]/Таблица1[[#This Row],[Предел текучести, Н/мм²]]</f>
        <v>1.1738351254480286</v>
      </c>
      <c r="J1167" s="66">
        <f>(Таблица1[[#This Row],[σв/σт]]-SUMIF('Сводный отчет'!$B$7:$B$17,Таблица1[[#This Row],[Профиль / размер]],'Сводный отчет'!$L$7:$L$17))^2</f>
        <v>2.7496375084783365E-5</v>
      </c>
      <c r="K1167" s="63">
        <v>21.4</v>
      </c>
      <c r="L1167" s="64">
        <f>(Таблица1[[#This Row],[Относительное удлинение, %]]-SUMIF('Сводный отчет'!$B$7:$B$17,Таблица1[[#This Row],[Профиль / размер]],'Сводный отчет'!$O$7:$O$17))^2</f>
        <v>2.8435009273542415</v>
      </c>
      <c r="M1167" s="63">
        <v>7.9</v>
      </c>
      <c r="N116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0.12851548593804202</v>
      </c>
      <c r="O1167" s="67">
        <v>8.1999999999999993</v>
      </c>
      <c r="P116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0.19930515450777525</v>
      </c>
      <c r="Q1167" s="69">
        <v>8.5000000000000006E-2</v>
      </c>
      <c r="R1167" s="70">
        <f>(Таблица1[[#This Row],[fr]]-SUMIF('Сводный отчет'!$B$7:$B$17,Таблица1[[#This Row],[Профиль / размер]],'Сводный отчет'!$X$7:$X$17))^2</f>
        <v>6.960968711681646E-6</v>
      </c>
    </row>
    <row r="1168" spans="1:18" ht="11.25" customHeight="1" x14ac:dyDescent="0.25">
      <c r="A1168" s="62" t="s">
        <v>892</v>
      </c>
      <c r="B1168" s="62" t="str">
        <f>LEFT(Таблица1[[#This Row],[Номер плавки]],7)</f>
        <v>2062895</v>
      </c>
      <c r="C1168" s="62" t="s">
        <v>8</v>
      </c>
      <c r="D1168" s="62" t="s">
        <v>9</v>
      </c>
      <c r="E1168" s="63">
        <v>570</v>
      </c>
      <c r="F1168" s="64">
        <f>(Таблица1[[#This Row],[Предел текучести, Н/мм²]]-SUMIF('Сводный отчет'!$B$7:$B$17,Таблица1[[#This Row],[Профиль / размер]],'Сводный отчет'!$F$7:$F$17))^2</f>
        <v>165.58348166607217</v>
      </c>
      <c r="G1168" s="63">
        <v>660</v>
      </c>
      <c r="H1168" s="64">
        <f>(Таблица1[[#This Row],[Временное сопротивление, Н/мм²]]-SUMIF('Сводный отчет'!$B$7:$B$17,Таблица1[[#This Row],[Профиль / размер]],'Сводный отчет'!$I$7:$I$17))^2</f>
        <v>81.73752027214104</v>
      </c>
      <c r="I1168" s="65">
        <f>Таблица1[[#This Row],[Временное сопротивление, Н/мм²]]/Таблица1[[#This Row],[Предел текучести, Н/мм²]]</f>
        <v>1.1578947368421053</v>
      </c>
      <c r="J1168" s="66">
        <f>(Таблица1[[#This Row],[σв/σт]]-SUMIF('Сводный отчет'!$B$7:$B$17,Таблица1[[#This Row],[Профиль / размер]],'Сводный отчет'!$L$7:$L$17))^2</f>
        <v>1.1441917692545729E-4</v>
      </c>
      <c r="K1168" s="63">
        <v>21</v>
      </c>
      <c r="L1168" s="64">
        <f>(Таблица1[[#This Row],[Относительное удлинение, %]]-SUMIF('Сводный отчет'!$B$7:$B$17,Таблица1[[#This Row],[Профиль / размер]],'Сводный отчет'!$O$7:$O$17))^2</f>
        <v>4.3525156024066289</v>
      </c>
      <c r="M1168" s="63">
        <v>9.8000000000000007</v>
      </c>
      <c r="N116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2.3762513349947221</v>
      </c>
      <c r="O1168" s="67">
        <v>10.1</v>
      </c>
      <c r="P116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2.1128481314469871</v>
      </c>
      <c r="Q1168" s="69">
        <v>6.7000000000000004E-2</v>
      </c>
      <c r="R1168" s="70">
        <f>(Таблица1[[#This Row],[fr]]-SUMIF('Сводный отчет'!$B$7:$B$17,Таблица1[[#This Row],[Профиль / размер]],'Сводный отчет'!$X$7:$X$17))^2</f>
        <v>2.3597983663620361E-4</v>
      </c>
    </row>
    <row r="1169" spans="1:18" ht="11.25" customHeight="1" x14ac:dyDescent="0.25">
      <c r="A1169" s="62" t="s">
        <v>893</v>
      </c>
      <c r="B1169" s="62" t="str">
        <f>LEFT(Таблица1[[#This Row],[Номер плавки]],7)</f>
        <v>2062895</v>
      </c>
      <c r="C1169" s="62" t="s">
        <v>8</v>
      </c>
      <c r="D1169" s="62" t="s">
        <v>9</v>
      </c>
      <c r="E1169" s="63">
        <v>583</v>
      </c>
      <c r="F1169" s="64">
        <f>(Таблица1[[#This Row],[Предел текучести, Н/мм²]]-SUMIF('Сводный отчет'!$B$7:$B$17,Таблица1[[#This Row],[Профиль / размер]],'Сводный отчет'!$F$7:$F$17))^2</f>
        <v>669.14951940192009</v>
      </c>
      <c r="G1169" s="63">
        <v>683</v>
      </c>
      <c r="H1169" s="64">
        <f>(Таблица1[[#This Row],[Временное сопротивление, Н/мм²]]-SUMIF('Сводный отчет'!$B$7:$B$17,Таблица1[[#This Row],[Профиль / размер]],'Сводный отчет'!$I$7:$I$17))^2</f>
        <v>1026.6180234167948</v>
      </c>
      <c r="I1169" s="65">
        <f>Таблица1[[#This Row],[Временное сопротивление, Н/мм²]]/Таблица1[[#This Row],[Предел текучести, Н/мм²]]</f>
        <v>1.1715265866209263</v>
      </c>
      <c r="J1169" s="66">
        <f>(Таблица1[[#This Row],[σв/σт]]-SUMIF('Сводный отчет'!$B$7:$B$17,Таблица1[[#This Row],[Профиль / размер]],'Сводный отчет'!$L$7:$L$17))^2</f>
        <v>8.6151629356170839E-6</v>
      </c>
      <c r="K1169" s="63">
        <v>23.2</v>
      </c>
      <c r="L1169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1169" s="63">
        <v>7.5</v>
      </c>
      <c r="N116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0.5753079387682154</v>
      </c>
      <c r="O1169" s="67">
        <v>7.8</v>
      </c>
      <c r="P116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0.71645400146794047</v>
      </c>
      <c r="Q1169" s="69">
        <v>9.2999999999999999E-2</v>
      </c>
      <c r="R1169" s="70">
        <f>(Таблица1[[#This Row],[fr]]-SUMIF('Сводный отчет'!$B$7:$B$17,Таблица1[[#This Row],[Профиль / размер]],'Сводный отчет'!$X$7:$X$17))^2</f>
        <v>1.1317480518967177E-4</v>
      </c>
    </row>
    <row r="1170" spans="1:18" ht="11.25" customHeight="1" x14ac:dyDescent="0.25">
      <c r="A1170" s="62" t="s">
        <v>894</v>
      </c>
      <c r="B1170" s="62" t="str">
        <f>LEFT(Таблица1[[#This Row],[Номер плавки]],7)</f>
        <v>2062895</v>
      </c>
      <c r="C1170" s="62" t="s">
        <v>8</v>
      </c>
      <c r="D1170" s="62" t="s">
        <v>9</v>
      </c>
      <c r="E1170" s="63">
        <v>572</v>
      </c>
      <c r="F1170" s="64">
        <f>(Таблица1[[#This Row],[Предел текучести, Н/мм²]]-SUMIF('Сводный отчет'!$B$7:$B$17,Таблица1[[#This Row],[Профиль / размер]],'Сводный отчет'!$F$7:$F$17))^2</f>
        <v>221.05517977927954</v>
      </c>
      <c r="G1170" s="63">
        <v>663</v>
      </c>
      <c r="H1170" s="64">
        <f>(Таблица1[[#This Row],[Временное сопротивление, Н/мм²]]-SUMIF('Сводный отчет'!$B$7:$B$17,Таблица1[[#This Row],[Профиль / размер]],'Сводный отчет'!$I$7:$I$17))^2</f>
        <v>144.98280329100893</v>
      </c>
      <c r="I1170" s="65">
        <f>Таблица1[[#This Row],[Временное сопротивление, Н/мм²]]/Таблица1[[#This Row],[Предел текучести, Н/мм²]]</f>
        <v>1.1590909090909092</v>
      </c>
      <c r="J1170" s="66">
        <f>(Таблица1[[#This Row],[σв/σт]]-SUMIF('Сводный отчет'!$B$7:$B$17,Таблица1[[#This Row],[Профиль / размер]],'Сводный отчет'!$L$7:$L$17))^2</f>
        <v>9.0259837513576873E-5</v>
      </c>
      <c r="K1170" s="63">
        <v>21.2</v>
      </c>
      <c r="L1170" s="64">
        <f>(Таблица1[[#This Row],[Относительное удлинение, %]]-SUMIF('Сводный отчет'!$B$7:$B$17,Таблица1[[#This Row],[Профиль / размер]],'Сводный отчет'!$O$7:$O$17))^2</f>
        <v>3.5580082648804354</v>
      </c>
      <c r="M1170" s="63">
        <v>8</v>
      </c>
      <c r="N117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1170" s="67">
        <v>8.3000000000000007</v>
      </c>
      <c r="P117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1170" s="69">
        <v>8.5000000000000006E-2</v>
      </c>
      <c r="R1170" s="70">
        <f>(Таблица1[[#This Row],[fr]]-SUMIF('Сводный отчет'!$B$7:$B$17,Таблица1[[#This Row],[Профиль / размер]],'Сводный отчет'!$X$7:$X$17))^2</f>
        <v>6.960968711681646E-6</v>
      </c>
    </row>
    <row r="1171" spans="1:18" ht="11.25" customHeight="1" x14ac:dyDescent="0.25">
      <c r="A1171" s="62" t="s">
        <v>895</v>
      </c>
      <c r="B1171" s="62" t="str">
        <f>LEFT(Таблица1[[#This Row],[Номер плавки]],7)</f>
        <v>2062897</v>
      </c>
      <c r="C1171" s="62" t="s">
        <v>8</v>
      </c>
      <c r="D1171" s="62" t="s">
        <v>9</v>
      </c>
      <c r="E1171" s="63">
        <v>563</v>
      </c>
      <c r="F1171" s="64">
        <f>(Таблица1[[#This Row],[Предел текучести, Н/мм²]]-SUMIF('Сводный отчет'!$B$7:$B$17,Таблица1[[#This Row],[Профиль / размер]],'Сводный отчет'!$F$7:$F$17))^2</f>
        <v>34.43253826984639</v>
      </c>
      <c r="G1171" s="63">
        <v>655</v>
      </c>
      <c r="H1171" s="64">
        <f>(Таблица1[[#This Row],[Временное сопротивление, Н/мм²]]-SUMIF('Сводный отчет'!$B$7:$B$17,Таблица1[[#This Row],[Профиль / размер]],'Сводный отчет'!$I$7:$I$17))^2</f>
        <v>16.328715240694553</v>
      </c>
      <c r="I1171" s="65">
        <f>Таблица1[[#This Row],[Временное сопротивление, Н/мм²]]/Таблица1[[#This Row],[Предел текучести, Н/мм²]]</f>
        <v>1.1634103019538189</v>
      </c>
      <c r="J1171" s="66">
        <f>(Таблица1[[#This Row],[σв/σт]]-SUMIF('Сводный отчет'!$B$7:$B$17,Таблица1[[#This Row],[Профиль / размер]],'Сводный отчет'!$L$7:$L$17))^2</f>
        <v>2.6844055093178615E-5</v>
      </c>
      <c r="K1171" s="63">
        <v>23</v>
      </c>
      <c r="L1171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1171" s="63">
        <v>8.9</v>
      </c>
      <c r="N117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0.41153435386261</v>
      </c>
      <c r="O1171" s="67">
        <v>9.1999999999999993</v>
      </c>
      <c r="P117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0.30643303710735997</v>
      </c>
      <c r="Q1171" s="69">
        <v>7.0000000000000007E-2</v>
      </c>
      <c r="R1171" s="70">
        <f>(Таблица1[[#This Row],[fr]]-SUMIF('Сводный отчет'!$B$7:$B$17,Таблица1[[#This Row],[Профиль / размер]],'Сводный отчет'!$X$7:$X$17))^2</f>
        <v>1.528100253154499E-4</v>
      </c>
    </row>
    <row r="1172" spans="1:18" ht="11.25" customHeight="1" x14ac:dyDescent="0.25">
      <c r="A1172" s="62" t="s">
        <v>896</v>
      </c>
      <c r="B1172" s="62" t="str">
        <f>LEFT(Таблица1[[#This Row],[Номер плавки]],7)</f>
        <v>2062897</v>
      </c>
      <c r="C1172" s="62" t="s">
        <v>8</v>
      </c>
      <c r="D1172" s="62" t="s">
        <v>9</v>
      </c>
      <c r="E1172" s="63">
        <v>539</v>
      </c>
      <c r="F1172" s="64">
        <f>(Таблица1[[#This Row],[Предел текучести, Н/мм²]]-SUMIF('Сводный отчет'!$B$7:$B$17,Таблица1[[#This Row],[Профиль / размер]],'Сводный отчет'!$F$7:$F$17))^2</f>
        <v>328.77216091135801</v>
      </c>
      <c r="G1172" s="63">
        <v>637</v>
      </c>
      <c r="H1172" s="64">
        <f>(Таблица1[[#This Row],[Временное сопротивление, Н/мм²]]-SUMIF('Сводный отчет'!$B$7:$B$17,Таблица1[[#This Row],[Профиль / размер]],'Сводный отчет'!$I$7:$I$17))^2</f>
        <v>194.85701712748718</v>
      </c>
      <c r="I1172" s="65">
        <f>Таблица1[[#This Row],[Временное сопротивление, Н/мм²]]/Таблица1[[#This Row],[Предел текучести, Н/мм²]]</f>
        <v>1.1818181818181819</v>
      </c>
      <c r="J1172" s="66">
        <f>(Таблица1[[#This Row],[σв/σт]]-SUMIF('Сводный отчет'!$B$7:$B$17,Таблица1[[#This Row],[Профиль / размер]],'Сводный отчет'!$L$7:$L$17))^2</f>
        <v>1.7494704723505685E-4</v>
      </c>
      <c r="K1172" s="63">
        <v>18.600000000000001</v>
      </c>
      <c r="L1172" s="64">
        <f>(Таблица1[[#This Row],[Относительное удлинение, %]]-SUMIF('Сводный отчет'!$B$7:$B$17,Таблица1[[#This Row],[Профиль / размер]],'Сводный отчет'!$O$7:$O$17))^2</f>
        <v>20.12660365272097</v>
      </c>
      <c r="M1172" s="63">
        <v>10</v>
      </c>
      <c r="N117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3.0328551085796334</v>
      </c>
      <c r="O1172" s="67">
        <v>10.3</v>
      </c>
      <c r="P117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2.7342737079669077</v>
      </c>
      <c r="Q1172" s="69">
        <v>8.2000000000000003E-2</v>
      </c>
      <c r="R1172" s="70">
        <f>(Таблица1[[#This Row],[fr]]-SUMIF('Сводный отчет'!$B$7:$B$17,Таблица1[[#This Row],[Профиль / размер]],'Сводный отчет'!$X$7:$X$17))^2</f>
        <v>1.3078003243529928E-7</v>
      </c>
    </row>
    <row r="1173" spans="1:18" ht="11.25" customHeight="1" x14ac:dyDescent="0.25">
      <c r="A1173" s="62" t="s">
        <v>897</v>
      </c>
      <c r="B1173" s="62" t="str">
        <f>LEFT(Таблица1[[#This Row],[Номер плавки]],7)</f>
        <v>2062898</v>
      </c>
      <c r="C1173" s="62" t="s">
        <v>8</v>
      </c>
      <c r="D1173" s="62" t="s">
        <v>9</v>
      </c>
      <c r="E1173" s="63">
        <v>542</v>
      </c>
      <c r="F1173" s="64">
        <f>(Таблица1[[#This Row],[Предел текучести, Н/мм²]]-SUMIF('Сводный отчет'!$B$7:$B$17,Таблица1[[#This Row],[Профиль / размер]],'Сводный отчет'!$F$7:$F$17))^2</f>
        <v>228.97970808116904</v>
      </c>
      <c r="G1173" s="63">
        <v>631</v>
      </c>
      <c r="H1173" s="64">
        <f>(Таблица1[[#This Row],[Временное сопротивление, Н/мм²]]-SUMIF('Сводный отчет'!$B$7:$B$17,Таблица1[[#This Row],[Профиль / размер]],'Сводный отчет'!$I$7:$I$17))^2</f>
        <v>398.36645108975142</v>
      </c>
      <c r="I1173" s="65">
        <f>Таблица1[[#This Row],[Временное сопротивление, Н/мм²]]/Таблица1[[#This Row],[Предел текучести, Н/мм²]]</f>
        <v>1.1642066420664208</v>
      </c>
      <c r="J1173" s="66">
        <f>(Таблица1[[#This Row],[σв/σт]]-SUMIF('Сводный отчет'!$B$7:$B$17,Таблица1[[#This Row],[Профиль / размер]],'Сводный отчет'!$L$7:$L$17))^2</f>
        <v>1.9226337516513854E-5</v>
      </c>
      <c r="K1173" s="63">
        <v>20.6</v>
      </c>
      <c r="L1173" s="64">
        <f>(Таблица1[[#This Row],[Относительное удлинение, %]]-SUMIF('Сводный отчет'!$B$7:$B$17,Таблица1[[#This Row],[Профиль / размер]],'Сводный отчет'!$O$7:$O$17))^2</f>
        <v>6.1815302774590144</v>
      </c>
      <c r="M1173" s="63">
        <v>7.4</v>
      </c>
      <c r="N117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0.73700605197575808</v>
      </c>
      <c r="O1173" s="67">
        <v>7.7</v>
      </c>
      <c r="P117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1173" s="69">
        <v>8.8999999999999996E-2</v>
      </c>
      <c r="R1173" s="70">
        <f>(Таблица1[[#This Row],[fr]]-SUMIF('Сводный отчет'!$B$7:$B$17,Таблица1[[#This Row],[Профиль / размер]],'Сводный отчет'!$X$7:$X$17))^2</f>
        <v>4.4067886950676638E-5</v>
      </c>
    </row>
    <row r="1174" spans="1:18" ht="11.25" customHeight="1" x14ac:dyDescent="0.25">
      <c r="A1174" s="62" t="s">
        <v>898</v>
      </c>
      <c r="B1174" s="62" t="str">
        <f>LEFT(Таблица1[[#This Row],[Номер плавки]],7)</f>
        <v>2062898</v>
      </c>
      <c r="C1174" s="62" t="s">
        <v>8</v>
      </c>
      <c r="D1174" s="62" t="s">
        <v>9</v>
      </c>
      <c r="E1174" s="63">
        <v>541</v>
      </c>
      <c r="F1174" s="64">
        <f>(Таблица1[[#This Row],[Предел текучести, Н/мм²]]-SUMIF('Сводный отчет'!$B$7:$B$17,Таблица1[[#This Row],[Профиль / размер]],'Сводный отчет'!$F$7:$F$17))^2</f>
        <v>260.24385902456538</v>
      </c>
      <c r="G1174" s="63">
        <v>625</v>
      </c>
      <c r="H1174" s="64">
        <f>(Таблица1[[#This Row],[Временное сопротивление, Н/мм²]]-SUMIF('Сводный отчет'!$B$7:$B$17,Таблица1[[#This Row],[Профиль / размер]],'Сводный отчет'!$I$7:$I$17))^2</f>
        <v>673.87588505201563</v>
      </c>
      <c r="I1174" s="65">
        <f>Таблица1[[#This Row],[Временное сопротивление, Н/мм²]]/Таблица1[[#This Row],[Предел текучести, Н/мм²]]</f>
        <v>1.155268022181146</v>
      </c>
      <c r="J1174" s="66">
        <f>(Таблица1[[#This Row],[σв/σт]]-SUMIF('Сводный отчет'!$B$7:$B$17,Таблица1[[#This Row],[Профиль / размер]],'Сводный отчет'!$L$7:$L$17))^2</f>
        <v>1.7751311172150503E-4</v>
      </c>
      <c r="K1174" s="63">
        <v>21.2</v>
      </c>
      <c r="L1174" s="64">
        <f>(Таблица1[[#This Row],[Относительное удлинение, %]]-SUMIF('Сводный отчет'!$B$7:$B$17,Таблица1[[#This Row],[Профиль / размер]],'Сводный отчет'!$O$7:$O$17))^2</f>
        <v>3.5580082648804354</v>
      </c>
      <c r="M1174" s="63">
        <v>8.1</v>
      </c>
      <c r="N117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2.5119259522955843E-2</v>
      </c>
      <c r="O1174" s="67">
        <v>8.4</v>
      </c>
      <c r="P117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6.0730731027691658E-2</v>
      </c>
      <c r="Q1174" s="69">
        <v>7.1999999999999995E-2</v>
      </c>
      <c r="R1174" s="70">
        <f>(Таблица1[[#This Row],[fr]]-SUMIF('Сводный отчет'!$B$7:$B$17,Таблица1[[#This Row],[Профиль / размер]],'Сводный отчет'!$X$7:$X$17))^2</f>
        <v>1.073634844349477E-4</v>
      </c>
    </row>
    <row r="1175" spans="1:18" ht="11.25" customHeight="1" x14ac:dyDescent="0.25">
      <c r="A1175" s="62" t="s">
        <v>899</v>
      </c>
      <c r="B1175" s="62" t="str">
        <f>LEFT(Таблица1[[#This Row],[Номер плавки]],7)</f>
        <v>2062898</v>
      </c>
      <c r="C1175" s="62" t="s">
        <v>8</v>
      </c>
      <c r="D1175" s="62" t="s">
        <v>9</v>
      </c>
      <c r="E1175" s="63">
        <v>545</v>
      </c>
      <c r="F1175" s="64">
        <f>(Таблица1[[#This Row],[Предел текучести, Н/мм²]]-SUMIF('Сводный отчет'!$B$7:$B$17,Таблица1[[#This Row],[Профиль / размер]],'Сводный отчет'!$F$7:$F$17))^2</f>
        <v>147.18725525098009</v>
      </c>
      <c r="G1175" s="63">
        <v>641</v>
      </c>
      <c r="H1175" s="64">
        <f>(Таблица1[[#This Row],[Временное сопротивление, Н/мм²]]-SUMIF('Сводный отчет'!$B$7:$B$17,Таблица1[[#This Row],[Профиль / размер]],'Сводный отчет'!$I$7:$I$17))^2</f>
        <v>99.184061152644375</v>
      </c>
      <c r="I1175" s="65">
        <f>Таблица1[[#This Row],[Временное сопротивление, Н/мм²]]/Таблица1[[#This Row],[Предел текучести, Н/мм²]]</f>
        <v>1.1761467889908257</v>
      </c>
      <c r="J1175" s="66">
        <f>(Таблица1[[#This Row],[σв/σт]]-SUMIF('Сводный отчет'!$B$7:$B$17,Таблица1[[#This Row],[Профиль / размер]],'Сводный отчет'!$L$7:$L$17))^2</f>
        <v>5.7083497219960533E-5</v>
      </c>
      <c r="K1175" s="63">
        <v>20.2</v>
      </c>
      <c r="L1175" s="64">
        <f>(Таблица1[[#This Row],[Относительное удлинение, %]]-SUMIF('Сводный отчет'!$B$7:$B$17,Таблица1[[#This Row],[Профиль / размер]],'Сводный отчет'!$O$7:$O$17))^2</f>
        <v>8.330544952511417</v>
      </c>
      <c r="M1175" s="63">
        <v>9.1999999999999993</v>
      </c>
      <c r="N117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0.88644001423997842</v>
      </c>
      <c r="O1175" s="67">
        <v>9.5</v>
      </c>
      <c r="P117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0.72857140188723657</v>
      </c>
      <c r="Q1175" s="69">
        <v>9.7000000000000003E-2</v>
      </c>
      <c r="R1175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1176" spans="1:18" ht="11.25" customHeight="1" x14ac:dyDescent="0.25">
      <c r="A1176" s="62" t="s">
        <v>900</v>
      </c>
      <c r="B1176" s="62" t="str">
        <f>LEFT(Таблица1[[#This Row],[Номер плавки]],7)</f>
        <v>2062900</v>
      </c>
      <c r="C1176" s="62" t="s">
        <v>8</v>
      </c>
      <c r="D1176" s="62" t="s">
        <v>9</v>
      </c>
      <c r="E1176" s="63">
        <v>548</v>
      </c>
      <c r="F1176" s="64">
        <f>(Таблица1[[#This Row],[Предел текучести, Н/мм²]]-SUMIF('Сводный отчет'!$B$7:$B$17,Таблица1[[#This Row],[Профиль / размер]],'Сводный отчет'!$F$7:$F$17))^2</f>
        <v>83.394802420791137</v>
      </c>
      <c r="G1176" s="63">
        <v>644</v>
      </c>
      <c r="H1176" s="64">
        <f>(Таблица1[[#This Row],[Временное сопротивление, Н/мм²]]-SUMIF('Сводный отчет'!$B$7:$B$17,Таблица1[[#This Row],[Профиль / размер]],'Сводный отчет'!$I$7:$I$17))^2</f>
        <v>48.42934417151227</v>
      </c>
      <c r="I1176" s="65">
        <f>Таблица1[[#This Row],[Временное сопротивление, Н/мм²]]/Таблица1[[#This Row],[Предел текучести, Н/мм²]]</f>
        <v>1.1751824817518248</v>
      </c>
      <c r="J1176" s="66">
        <f>(Таблица1[[#This Row],[σв/σт]]-SUMIF('Сводный отчет'!$B$7:$B$17,Таблица1[[#This Row],[Профиль / размер]],'Сводный отчет'!$L$7:$L$17))^2</f>
        <v>4.3442004841819073E-5</v>
      </c>
      <c r="K1176" s="63">
        <v>18.399999999999999</v>
      </c>
      <c r="L1176" s="64">
        <f>(Таблица1[[#This Row],[Относительное удлинение, %]]-SUMIF('Сводный отчет'!$B$7:$B$17,Таблица1[[#This Row],[Профиль / размер]],'Сводный отчет'!$O$7:$O$17))^2</f>
        <v>21.961110990247192</v>
      </c>
      <c r="M1176" s="63">
        <v>6.6</v>
      </c>
      <c r="N117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2.7505909576361058</v>
      </c>
      <c r="O1176" s="67">
        <v>7.9</v>
      </c>
      <c r="P117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1176" s="69">
        <v>8.5000000000000006E-2</v>
      </c>
      <c r="R1176" s="70">
        <f>(Таблица1[[#This Row],[fr]]-SUMIF('Сводный отчет'!$B$7:$B$17,Таблица1[[#This Row],[Профиль / размер]],'Сводный отчет'!$X$7:$X$17))^2</f>
        <v>6.960968711681646E-6</v>
      </c>
    </row>
    <row r="1177" spans="1:18" ht="11.25" customHeight="1" x14ac:dyDescent="0.25">
      <c r="A1177" s="62" t="s">
        <v>901</v>
      </c>
      <c r="B1177" s="62" t="str">
        <f>LEFT(Таблица1[[#This Row],[Номер плавки]],7)</f>
        <v>2062900</v>
      </c>
      <c r="C1177" s="62" t="s">
        <v>8</v>
      </c>
      <c r="D1177" s="62" t="s">
        <v>9</v>
      </c>
      <c r="E1177" s="63">
        <v>555</v>
      </c>
      <c r="F1177" s="64">
        <f>(Таблица1[[#This Row],[Предел текучести, Н/мм²]]-SUMIF('Сводный отчет'!$B$7:$B$17,Таблица1[[#This Row],[Профиль / размер]],'Сводный отчет'!$F$7:$F$17))^2</f>
        <v>4.5457458170169236</v>
      </c>
      <c r="G1177" s="63">
        <v>652</v>
      </c>
      <c r="H1177" s="64">
        <f>(Таблица1[[#This Row],[Временное сопротивление, Н/мм²]]-SUMIF('Сводный отчет'!$B$7:$B$17,Таблица1[[#This Row],[Профиль / размер]],'Сводный отчет'!$I$7:$I$17))^2</f>
        <v>1.0834322218266579</v>
      </c>
      <c r="I1177" s="65">
        <f>Таблица1[[#This Row],[Временное сопротивление, Н/мм²]]/Таблица1[[#This Row],[Предел текучести, Н/мм²]]</f>
        <v>1.1747747747747748</v>
      </c>
      <c r="J1177" s="66">
        <f>(Таблица1[[#This Row],[σв/σт]]-SUMIF('Сводный отчет'!$B$7:$B$17,Таблица1[[#This Row],[Профиль / размер]],'Сводный отчет'!$L$7:$L$17))^2</f>
        <v>3.8233791674161019E-5</v>
      </c>
      <c r="K1177" s="63">
        <v>19.399999999999999</v>
      </c>
      <c r="L1177" s="64">
        <f>(Таблица1[[#This Row],[Относительное удлинение, %]]-SUMIF('Сводный отчет'!$B$7:$B$17,Таблица1[[#This Row],[Профиль / размер]],'Сводный отчет'!$O$7:$O$17))^2</f>
        <v>13.588574302616209</v>
      </c>
      <c r="M1177" s="63">
        <v>6.7</v>
      </c>
      <c r="N117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2.4288928444285611</v>
      </c>
      <c r="O1177" s="67">
        <v>7</v>
      </c>
      <c r="P117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2.7107516953882711</v>
      </c>
      <c r="Q1177" s="69">
        <v>7.8E-2</v>
      </c>
      <c r="R1177" s="70">
        <f>(Таблица1[[#This Row],[fr]]-SUMIF('Сводный отчет'!$B$7:$B$17,Таблица1[[#This Row],[Профиль / размер]],'Сводный отчет'!$X$7:$X$17))^2</f>
        <v>1.902386179344022E-5</v>
      </c>
    </row>
    <row r="1178" spans="1:18" ht="11.25" customHeight="1" x14ac:dyDescent="0.25">
      <c r="A1178" s="62" t="s">
        <v>902</v>
      </c>
      <c r="B1178" s="62" t="str">
        <f>LEFT(Таблица1[[#This Row],[Номер плавки]],7)</f>
        <v>2062901</v>
      </c>
      <c r="C1178" s="62" t="s">
        <v>8</v>
      </c>
      <c r="D1178" s="62" t="s">
        <v>9</v>
      </c>
      <c r="E1178" s="63">
        <v>560</v>
      </c>
      <c r="F1178" s="64">
        <f>(Таблица1[[#This Row],[Предел текучести, Н/мм²]]-SUMIF('Сводный отчет'!$B$7:$B$17,Таблица1[[#This Row],[Профиль / размер]],'Сводный отчет'!$F$7:$F$17))^2</f>
        <v>8.2249911000353411</v>
      </c>
      <c r="G1178" s="63">
        <v>649</v>
      </c>
      <c r="H1178" s="64">
        <f>(Таблица1[[#This Row],[Временное сопротивление, Н/мм²]]-SUMIF('Сводный отчет'!$B$7:$B$17,Таблица1[[#This Row],[Профиль / размер]],'Сводный отчет'!$I$7:$I$17))^2</f>
        <v>3.8381492029587632</v>
      </c>
      <c r="I1178" s="65">
        <f>Таблица1[[#This Row],[Временное сопротивление, Н/мм²]]/Таблица1[[#This Row],[Предел текучести, Н/мм²]]</f>
        <v>1.1589285714285715</v>
      </c>
      <c r="J1178" s="66">
        <f>(Таблица1[[#This Row],[σв/σт]]-SUMIF('Сводный отчет'!$B$7:$B$17,Таблица1[[#This Row],[Профиль / размер]],'Сводный отчет'!$L$7:$L$17))^2</f>
        <v>9.3370774715177977E-5</v>
      </c>
      <c r="K1178" s="63">
        <v>22.4</v>
      </c>
      <c r="L1178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1178" s="63">
        <v>9.5</v>
      </c>
      <c r="N117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1.5413456746173499</v>
      </c>
      <c r="O1178" s="67">
        <v>9.8000000000000007</v>
      </c>
      <c r="P117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1.3307097666671142</v>
      </c>
      <c r="Q1178" s="69">
        <v>9.1999999999999998E-2</v>
      </c>
      <c r="R1178" s="70">
        <f>(Таблица1[[#This Row],[fr]]-SUMIF('Сводный отчет'!$B$7:$B$17,Таблица1[[#This Row],[Профиль / размер]],'Сводный отчет'!$X$7:$X$17))^2</f>
        <v>9.2898075629922983E-5</v>
      </c>
    </row>
    <row r="1179" spans="1:18" ht="11.25" customHeight="1" x14ac:dyDescent="0.25">
      <c r="A1179" s="62" t="s">
        <v>903</v>
      </c>
      <c r="B1179" s="62" t="str">
        <f>LEFT(Таблица1[[#This Row],[Номер плавки]],7)</f>
        <v>2062901</v>
      </c>
      <c r="C1179" s="62" t="s">
        <v>8</v>
      </c>
      <c r="D1179" s="62" t="s">
        <v>9</v>
      </c>
      <c r="E1179" s="63">
        <v>511</v>
      </c>
      <c r="F1179" s="64">
        <f>(Таблица1[[#This Row],[Предел текучести, Н/мм²]]-SUMIF('Сводный отчет'!$B$7:$B$17,Таблица1[[#This Row],[Профиль / размер]],'Сводный отчет'!$F$7:$F$17))^2</f>
        <v>2128.1683873264546</v>
      </c>
      <c r="G1179" s="63">
        <v>611</v>
      </c>
      <c r="H1179" s="64">
        <f>(Таблица1[[#This Row],[Временное сопротивление, Н/мм²]]-SUMIF('Сводный отчет'!$B$7:$B$17,Таблица1[[#This Row],[Профиль / размер]],'Сводный отчет'!$I$7:$I$17))^2</f>
        <v>1596.7312309639653</v>
      </c>
      <c r="I1179" s="65">
        <f>Таблица1[[#This Row],[Временное сопротивление, Н/мм²]]/Таблица1[[#This Row],[Предел текучести, Н/мм²]]</f>
        <v>1.1956947162426614</v>
      </c>
      <c r="J1179" s="66">
        <f>(Таблица1[[#This Row],[σв/σт]]-SUMIF('Сводный отчет'!$B$7:$B$17,Таблица1[[#This Row],[Профиль / размер]],'Сводный отчет'!$L$7:$L$17))^2</f>
        <v>7.3458829640794072E-4</v>
      </c>
      <c r="K1179" s="63">
        <v>23.6</v>
      </c>
      <c r="L1179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1179" s="63">
        <v>8</v>
      </c>
      <c r="N117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1179" s="67">
        <v>8.3000000000000007</v>
      </c>
      <c r="P117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1179" s="69">
        <v>8.4000000000000005E-2</v>
      </c>
      <c r="R1179" s="70">
        <f>(Таблица1[[#This Row],[fr]]-SUMIF('Сводный отчет'!$B$7:$B$17,Таблица1[[#This Row],[Профиль / размер]],'Сводный отчет'!$X$7:$X$17))^2</f>
        <v>2.6842391519328601E-6</v>
      </c>
    </row>
    <row r="1180" spans="1:18" ht="11.25" customHeight="1" x14ac:dyDescent="0.25">
      <c r="A1180" s="62" t="s">
        <v>904</v>
      </c>
      <c r="B1180" s="62" t="str">
        <f>LEFT(Таблица1[[#This Row],[Номер плавки]],7)</f>
        <v>2062901</v>
      </c>
      <c r="C1180" s="62" t="s">
        <v>8</v>
      </c>
      <c r="D1180" s="62" t="s">
        <v>9</v>
      </c>
      <c r="E1180" s="63">
        <v>550</v>
      </c>
      <c r="F1180" s="64">
        <f>(Таблица1[[#This Row],[Предел текучести, Н/мм²]]-SUMIF('Сводный отчет'!$B$7:$B$17,Таблица1[[#This Row],[Профиль / размер]],'Сводный отчет'!$F$7:$F$17))^2</f>
        <v>50.866500533998504</v>
      </c>
      <c r="G1180" s="63">
        <v>637</v>
      </c>
      <c r="H1180" s="64">
        <f>(Таблица1[[#This Row],[Временное сопротивление, Н/мм²]]-SUMIF('Сводный отчет'!$B$7:$B$17,Таблица1[[#This Row],[Профиль / размер]],'Сводный отчет'!$I$7:$I$17))^2</f>
        <v>194.85701712748718</v>
      </c>
      <c r="I1180" s="65">
        <f>Таблица1[[#This Row],[Временное сопротивление, Н/мм²]]/Таблица1[[#This Row],[Предел текучести, Н/мм²]]</f>
        <v>1.1581818181818182</v>
      </c>
      <c r="J1180" s="66">
        <f>(Таблица1[[#This Row],[σв/σт]]-SUMIF('Сводный отчет'!$B$7:$B$17,Таблица1[[#This Row],[Профиль / размер]],'Сводный отчет'!$L$7:$L$17))^2</f>
        <v>1.0835995243050406E-4</v>
      </c>
      <c r="K1180" s="63">
        <v>20.2</v>
      </c>
      <c r="L1180" s="64">
        <f>(Таблица1[[#This Row],[Относительное удлинение, %]]-SUMIF('Сводный отчет'!$B$7:$B$17,Таблица1[[#This Row],[Профиль / размер]],'Сводный отчет'!$O$7:$O$17))^2</f>
        <v>8.330544952511417</v>
      </c>
      <c r="M1180" s="63">
        <v>8.5</v>
      </c>
      <c r="N118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1180" s="67">
        <v>8.8000000000000007</v>
      </c>
      <c r="P118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1180" s="69">
        <v>8.6999999999999994E-2</v>
      </c>
      <c r="R1180" s="70">
        <f>(Таблица1[[#This Row],[fr]]-SUMIF('Сводный отчет'!$B$7:$B$17,Таблица1[[#This Row],[Профиль / размер]],'Сводный отчет'!$X$7:$X$17))^2</f>
        <v>2.1514427831179098E-5</v>
      </c>
    </row>
    <row r="1181" spans="1:18" ht="11.25" customHeight="1" x14ac:dyDescent="0.25">
      <c r="A1181" s="62" t="s">
        <v>905</v>
      </c>
      <c r="B1181" s="62" t="str">
        <f>LEFT(Таблица1[[#This Row],[Номер плавки]],7)</f>
        <v>2062902</v>
      </c>
      <c r="C1181" s="62" t="s">
        <v>8</v>
      </c>
      <c r="D1181" s="62" t="s">
        <v>9</v>
      </c>
      <c r="E1181" s="63">
        <v>560</v>
      </c>
      <c r="F1181" s="64">
        <f>(Таблица1[[#This Row],[Предел текучести, Н/мм²]]-SUMIF('Сводный отчет'!$B$7:$B$17,Таблица1[[#This Row],[Профиль / размер]],'Сводный отчет'!$F$7:$F$17))^2</f>
        <v>8.2249911000353411</v>
      </c>
      <c r="G1181" s="63">
        <v>647</v>
      </c>
      <c r="H1181" s="64">
        <f>(Таблица1[[#This Row],[Временное сопротивление, Н/мм²]]-SUMIF('Сводный отчет'!$B$7:$B$17,Таблица1[[#This Row],[Профиль / размер]],'Сводный отчет'!$I$7:$I$17))^2</f>
        <v>15.674627190380168</v>
      </c>
      <c r="I1181" s="65">
        <f>Таблица1[[#This Row],[Временное сопротивление, Н/мм²]]/Таблица1[[#This Row],[Предел текучести, Н/мм²]]</f>
        <v>1.1553571428571427</v>
      </c>
      <c r="J1181" s="66">
        <f>(Таблица1[[#This Row],[σв/σт]]-SUMIF('Сводный отчет'!$B$7:$B$17,Таблица1[[#This Row],[Профиль / размер]],'Сводный отчет'!$L$7:$L$17))^2</f>
        <v>1.7514627255672439E-4</v>
      </c>
      <c r="K1181" s="63">
        <v>21.2</v>
      </c>
      <c r="L1181" s="64">
        <f>(Таблица1[[#This Row],[Относительное удлинение, %]]-SUMIF('Сводный отчет'!$B$7:$B$17,Таблица1[[#This Row],[Профиль / размер]],'Сводный отчет'!$O$7:$O$17))^2</f>
        <v>3.5580082648804354</v>
      </c>
      <c r="M1181" s="63">
        <v>7</v>
      </c>
      <c r="N118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1.5837985048059318</v>
      </c>
      <c r="O1181" s="67">
        <v>7.3</v>
      </c>
      <c r="P118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1.8128900601681475</v>
      </c>
      <c r="Q1181" s="69">
        <v>0.1</v>
      </c>
      <c r="R1181" s="70">
        <f>(Таблица1[[#This Row],[fr]]-SUMIF('Сводный отчет'!$B$7:$B$17,Таблица1[[#This Row],[Профиль / размер]],'Сводный отчет'!$X$7:$X$17))^2</f>
        <v>3.1111191210791338E-4</v>
      </c>
    </row>
    <row r="1182" spans="1:18" ht="11.25" customHeight="1" x14ac:dyDescent="0.25">
      <c r="A1182" s="62" t="s">
        <v>906</v>
      </c>
      <c r="B1182" s="62" t="str">
        <f>LEFT(Таблица1[[#This Row],[Номер плавки]],7)</f>
        <v>2062902</v>
      </c>
      <c r="C1182" s="62" t="s">
        <v>8</v>
      </c>
      <c r="D1182" s="62" t="s">
        <v>9</v>
      </c>
      <c r="E1182" s="63">
        <v>540</v>
      </c>
      <c r="F1182" s="64">
        <f>(Таблица1[[#This Row],[Предел текучести, Н/мм²]]-SUMIF('Сводный отчет'!$B$7:$B$17,Таблица1[[#This Row],[Профиль / размер]],'Сводный отчет'!$F$7:$F$17))^2</f>
        <v>293.5080099679617</v>
      </c>
      <c r="G1182" s="63">
        <v>635</v>
      </c>
      <c r="H1182" s="64">
        <f>(Таблица1[[#This Row],[Временное сопротивление, Н/мм²]]-SUMIF('Сводный отчет'!$B$7:$B$17,Таблица1[[#This Row],[Профиль / размер]],'Сводный отчет'!$I$7:$I$17))^2</f>
        <v>254.69349511490859</v>
      </c>
      <c r="I1182" s="65">
        <f>Таблица1[[#This Row],[Временное сопротивление, Н/мм²]]/Таблица1[[#This Row],[Предел текучести, Н/мм²]]</f>
        <v>1.1759259259259258</v>
      </c>
      <c r="J1182" s="66">
        <f>(Таблица1[[#This Row],[σв/σт]]-SUMIF('Сводный отчет'!$B$7:$B$17,Таблица1[[#This Row],[Профиль / размер]],'Сводный отчет'!$L$7:$L$17))^2</f>
        <v>5.3794876831574958E-5</v>
      </c>
      <c r="K1182" s="63">
        <v>22</v>
      </c>
      <c r="L1182" s="64">
        <f>(Таблица1[[#This Row],[Относительное удлинение, %]]-SUMIF('Сводный отчет'!$B$7:$B$17,Таблица1[[#This Row],[Профиль / размер]],'Сводный отчет'!$O$7:$O$17))^2</f>
        <v>1.1799789147756483</v>
      </c>
      <c r="M1182" s="63">
        <v>10</v>
      </c>
      <c r="N118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3.0328551085796334</v>
      </c>
      <c r="O1182" s="67">
        <v>10.3</v>
      </c>
      <c r="P118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2.7342737079669077</v>
      </c>
      <c r="Q1182" s="69">
        <v>9.2999999999999999E-2</v>
      </c>
      <c r="R1182" s="70">
        <f>(Таблица1[[#This Row],[fr]]-SUMIF('Сводный отчет'!$B$7:$B$17,Таблица1[[#This Row],[Профиль / размер]],'Сводный отчет'!$X$7:$X$17))^2</f>
        <v>1.1317480518967177E-4</v>
      </c>
    </row>
    <row r="1183" spans="1:18" ht="11.25" customHeight="1" x14ac:dyDescent="0.25">
      <c r="A1183" s="62" t="s">
        <v>907</v>
      </c>
      <c r="B1183" s="62" t="str">
        <f>LEFT(Таблица1[[#This Row],[Номер плавки]],7)</f>
        <v>2062902</v>
      </c>
      <c r="C1183" s="62" t="s">
        <v>8</v>
      </c>
      <c r="D1183" s="62" t="s">
        <v>9</v>
      </c>
      <c r="E1183" s="63">
        <v>527</v>
      </c>
      <c r="F1183" s="64">
        <f>(Таблица1[[#This Row],[Предел текучести, Н/мм²]]-SUMIF('Сводный отчет'!$B$7:$B$17,Таблица1[[#This Row],[Профиль / размер]],'Сводный отчет'!$F$7:$F$17))^2</f>
        <v>907.94197223211381</v>
      </c>
      <c r="G1183" s="63">
        <v>627</v>
      </c>
      <c r="H1183" s="64">
        <f>(Таблица1[[#This Row],[Временное сопротивление, Н/мм²]]-SUMIF('Сводный отчет'!$B$7:$B$17,Таблица1[[#This Row],[Профиль / размер]],'Сводный отчет'!$I$7:$I$17))^2</f>
        <v>574.03940706459423</v>
      </c>
      <c r="I1183" s="65">
        <f>Таблица1[[#This Row],[Временное сопротивление, Н/мм²]]/Таблица1[[#This Row],[Предел текучести, Н/мм²]]</f>
        <v>1.1897533206831119</v>
      </c>
      <c r="J1183" s="66">
        <f>(Таблица1[[#This Row],[σв/σт]]-SUMIF('Сводный отчет'!$B$7:$B$17,Таблица1[[#This Row],[Профиль / размер]],'Сводный отчет'!$L$7:$L$17))^2</f>
        <v>4.4782575099865508E-4</v>
      </c>
      <c r="K1183" s="63">
        <v>21.4</v>
      </c>
      <c r="L1183" s="64">
        <f>(Таблица1[[#This Row],[Относительное удлинение, %]]-SUMIF('Сводный отчет'!$B$7:$B$17,Таблица1[[#This Row],[Профиль / размер]],'Сводный отчет'!$O$7:$O$17))^2</f>
        <v>2.8435009273542415</v>
      </c>
      <c r="M1183" s="63">
        <v>7.7</v>
      </c>
      <c r="N118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0.31191171235312865</v>
      </c>
      <c r="O1183" s="67">
        <v>8</v>
      </c>
      <c r="P118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0.41787957798785735</v>
      </c>
      <c r="Q1183" s="69">
        <v>9.7000000000000003E-2</v>
      </c>
      <c r="R1183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1184" spans="1:18" ht="11.25" customHeight="1" x14ac:dyDescent="0.25">
      <c r="A1184" s="62" t="s">
        <v>908</v>
      </c>
      <c r="B1184" s="62" t="str">
        <f>LEFT(Таблица1[[#This Row],[Номер плавки]],7)</f>
        <v>2062904</v>
      </c>
      <c r="C1184" s="62" t="s">
        <v>8</v>
      </c>
      <c r="D1184" s="62" t="s">
        <v>9</v>
      </c>
      <c r="E1184" s="63">
        <v>529</v>
      </c>
      <c r="F1184" s="64">
        <f>(Таблица1[[#This Row],[Предел текучести, Н/мм²]]-SUMIF('Сводный отчет'!$B$7:$B$17,Таблица1[[#This Row],[Профиль / размер]],'Сводный отчет'!$F$7:$F$17))^2</f>
        <v>791.41367034532118</v>
      </c>
      <c r="G1184" s="63">
        <v>635</v>
      </c>
      <c r="H1184" s="64">
        <f>(Таблица1[[#This Row],[Временное сопротивление, Н/мм²]]-SUMIF('Сводный отчет'!$B$7:$B$17,Таблица1[[#This Row],[Профиль / размер]],'Сводный отчет'!$I$7:$I$17))^2</f>
        <v>254.69349511490859</v>
      </c>
      <c r="I1184" s="65">
        <f>Таблица1[[#This Row],[Временное сопротивление, Н/мм²]]/Таблица1[[#This Row],[Предел текучести, Н/мм²]]</f>
        <v>1.2003780718336483</v>
      </c>
      <c r="J1184" s="66">
        <f>(Таблица1[[#This Row],[σв/σт]]-SUMIF('Сводный отчет'!$B$7:$B$17,Таблица1[[#This Row],[Профиль / размер]],'Сводный отчет'!$L$7:$L$17))^2</f>
        <v>1.0103907999094446E-3</v>
      </c>
      <c r="K1184" s="63">
        <v>21.8</v>
      </c>
      <c r="L1184" s="64">
        <f>(Таблица1[[#This Row],[Относительное удлинение, %]]-SUMIF('Сводный отчет'!$B$7:$B$17,Таблица1[[#This Row],[Профиль / размер]],'Сводный отчет'!$O$7:$O$17))^2</f>
        <v>1.6544862523018427</v>
      </c>
      <c r="M1184" s="63">
        <v>8.3000000000000007</v>
      </c>
      <c r="N118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1.7230331078692453E-3</v>
      </c>
      <c r="O1184" s="67">
        <v>8.6</v>
      </c>
      <c r="P118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2.1563075476090966E-3</v>
      </c>
      <c r="Q1184" s="69">
        <v>9.9000000000000005E-2</v>
      </c>
      <c r="R1184" s="70">
        <f>(Таблица1[[#This Row],[fr]]-SUMIF('Сводный отчет'!$B$7:$B$17,Таблица1[[#This Row],[Профиль / размер]],'Сводный отчет'!$X$7:$X$17))^2</f>
        <v>2.7683518254816453E-4</v>
      </c>
    </row>
    <row r="1185" spans="1:18" ht="11.25" customHeight="1" x14ac:dyDescent="0.25">
      <c r="A1185" s="62" t="s">
        <v>909</v>
      </c>
      <c r="B1185" s="62" t="str">
        <f>LEFT(Таблица1[[#This Row],[Номер плавки]],7)</f>
        <v>2062904</v>
      </c>
      <c r="C1185" s="62" t="s">
        <v>8</v>
      </c>
      <c r="D1185" s="62" t="s">
        <v>9</v>
      </c>
      <c r="E1185" s="63">
        <v>545</v>
      </c>
      <c r="F1185" s="64">
        <f>(Таблица1[[#This Row],[Предел текучести, Н/мм²]]-SUMIF('Сводный отчет'!$B$7:$B$17,Таблица1[[#This Row],[Профиль / размер]],'Сводный отчет'!$F$7:$F$17))^2</f>
        <v>147.18725525098009</v>
      </c>
      <c r="G1185" s="63">
        <v>647</v>
      </c>
      <c r="H1185" s="64">
        <f>(Таблица1[[#This Row],[Временное сопротивление, Н/мм²]]-SUMIF('Сводный отчет'!$B$7:$B$17,Таблица1[[#This Row],[Профиль / размер]],'Сводный отчет'!$I$7:$I$17))^2</f>
        <v>15.674627190380168</v>
      </c>
      <c r="I1185" s="65">
        <f>Таблица1[[#This Row],[Временное сопротивление, Н/мм²]]/Таблица1[[#This Row],[Предел текучести, Н/мм²]]</f>
        <v>1.1871559633027522</v>
      </c>
      <c r="J1185" s="66">
        <f>(Таблица1[[#This Row],[σв/σт]]-SUMIF('Сводный отчет'!$B$7:$B$17,Таблица1[[#This Row],[Профиль / размер]],'Сводный отчет'!$L$7:$L$17))^2</f>
        <v>3.4464201405186914E-4</v>
      </c>
      <c r="K1185" s="63">
        <v>21.4</v>
      </c>
      <c r="L1185" s="64">
        <f>(Таблица1[[#This Row],[Относительное удлинение, %]]-SUMIF('Сводный отчет'!$B$7:$B$17,Таблица1[[#This Row],[Профиль / размер]],'Сводный отчет'!$O$7:$O$17))^2</f>
        <v>2.8435009273542415</v>
      </c>
      <c r="M1185" s="63">
        <v>7.1</v>
      </c>
      <c r="N118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1.3421003915983893</v>
      </c>
      <c r="O1185" s="67">
        <v>7.4</v>
      </c>
      <c r="P118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1.5536028484281048</v>
      </c>
      <c r="Q1185" s="69">
        <v>7.6999999999999999E-2</v>
      </c>
      <c r="R1185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1186" spans="1:18" ht="11.25" customHeight="1" x14ac:dyDescent="0.25">
      <c r="A1186" s="62" t="s">
        <v>910</v>
      </c>
      <c r="B1186" s="62" t="str">
        <f>LEFT(Таблица1[[#This Row],[Номер плавки]],7)</f>
        <v>2062906</v>
      </c>
      <c r="C1186" s="62" t="s">
        <v>8</v>
      </c>
      <c r="D1186" s="62" t="s">
        <v>9</v>
      </c>
      <c r="E1186" s="63">
        <v>569</v>
      </c>
      <c r="F1186" s="64">
        <f>(Таблица1[[#This Row],[Предел текучести, Н/мм²]]-SUMIF('Сводный отчет'!$B$7:$B$17,Таблица1[[#This Row],[Профиль / размер]],'Сводный отчет'!$F$7:$F$17))^2</f>
        <v>140.84763260946849</v>
      </c>
      <c r="G1186" s="63">
        <v>659</v>
      </c>
      <c r="H1186" s="64">
        <f>(Таблица1[[#This Row],[Временное сопротивление, Н/мм²]]-SUMIF('Сводный отчет'!$B$7:$B$17,Таблица1[[#This Row],[Профиль / размер]],'Сводный отчет'!$I$7:$I$17))^2</f>
        <v>64.655759265851742</v>
      </c>
      <c r="I1186" s="65">
        <f>Таблица1[[#This Row],[Временное сопротивление, Н/мм²]]/Таблица1[[#This Row],[Предел текучести, Н/мм²]]</f>
        <v>1.1581722319859402</v>
      </c>
      <c r="J1186" s="66">
        <f>(Таблица1[[#This Row],[σв/σт]]-SUMIF('Сводный отчет'!$B$7:$B$17,Таблица1[[#This Row],[Профиль / размер]],'Сводный отчет'!$L$7:$L$17))^2</f>
        <v>1.085596214208894E-4</v>
      </c>
      <c r="K1186" s="63">
        <v>20</v>
      </c>
      <c r="L1186" s="64">
        <f>(Таблица1[[#This Row],[Относительное удлинение, %]]-SUMIF('Сводный отчет'!$B$7:$B$17,Таблица1[[#This Row],[Профиль / размер]],'Сводный отчет'!$O$7:$O$17))^2</f>
        <v>9.5250522900376087</v>
      </c>
      <c r="M1186" s="63">
        <v>8.4</v>
      </c>
      <c r="N118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1186" s="67">
        <v>8.6999999999999993</v>
      </c>
      <c r="P118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1186" s="69">
        <v>8.3000000000000004E-2</v>
      </c>
      <c r="R1186" s="70">
        <f>(Таблица1[[#This Row],[fr]]-SUMIF('Сводный отчет'!$B$7:$B$17,Таблица1[[#This Row],[Профиль / размер]],'Сводный отчет'!$X$7:$X$17))^2</f>
        <v>4.0750959218407797E-7</v>
      </c>
    </row>
    <row r="1187" spans="1:18" ht="11.25" customHeight="1" x14ac:dyDescent="0.25">
      <c r="A1187" s="62" t="s">
        <v>911</v>
      </c>
      <c r="B1187" s="62" t="str">
        <f>LEFT(Таблица1[[#This Row],[Номер плавки]],7)</f>
        <v>2062906</v>
      </c>
      <c r="C1187" s="62" t="s">
        <v>8</v>
      </c>
      <c r="D1187" s="62" t="s">
        <v>9</v>
      </c>
      <c r="E1187" s="63">
        <v>542</v>
      </c>
      <c r="F1187" s="64">
        <f>(Таблица1[[#This Row],[Предел текучести, Н/мм²]]-SUMIF('Сводный отчет'!$B$7:$B$17,Таблица1[[#This Row],[Профиль / размер]],'Сводный отчет'!$F$7:$F$17))^2</f>
        <v>228.97970808116904</v>
      </c>
      <c r="G1187" s="63">
        <v>639</v>
      </c>
      <c r="H1187" s="64">
        <f>(Таблица1[[#This Row],[Временное сопротивление, Н/мм²]]-SUMIF('Сводный отчет'!$B$7:$B$17,Таблица1[[#This Row],[Профиль / размер]],'Сводный отчет'!$I$7:$I$17))^2</f>
        <v>143.02053914006578</v>
      </c>
      <c r="I1187" s="65">
        <f>Таблица1[[#This Row],[Временное сопротивление, Н/мм²]]/Таблица1[[#This Row],[Предел текучести, Н/мм²]]</f>
        <v>1.1789667896678966</v>
      </c>
      <c r="J1187" s="66">
        <f>(Таблица1[[#This Row],[σв/σт]]-SUMIF('Сводный отчет'!$B$7:$B$17,Таблица1[[#This Row],[Профиль / размер]],'Сводный отчет'!$L$7:$L$17))^2</f>
        <v>1.0764815379653375E-4</v>
      </c>
      <c r="K1187" s="63">
        <v>22</v>
      </c>
      <c r="L1187" s="64">
        <f>(Таблица1[[#This Row],[Относительное удлинение, %]]-SUMIF('Сводный отчет'!$B$7:$B$17,Таблица1[[#This Row],[Профиль / размер]],'Сводный отчет'!$O$7:$O$17))^2</f>
        <v>1.1799789147756483</v>
      </c>
      <c r="M1187" s="63">
        <v>7</v>
      </c>
      <c r="N118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1.5837985048059318</v>
      </c>
      <c r="O1187" s="67">
        <v>7.3</v>
      </c>
      <c r="P118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1.8128900601681475</v>
      </c>
      <c r="Q1187" s="69">
        <v>0.08</v>
      </c>
      <c r="R1187" s="70">
        <f>(Таблица1[[#This Row],[fr]]-SUMIF('Сводный отчет'!$B$7:$B$17,Таблица1[[#This Row],[Профиль / размер]],'Сводный отчет'!$X$7:$X$17))^2</f>
        <v>5.5773209129377523E-6</v>
      </c>
    </row>
    <row r="1188" spans="1:18" ht="11.25" customHeight="1" x14ac:dyDescent="0.25">
      <c r="A1188" s="62" t="s">
        <v>912</v>
      </c>
      <c r="B1188" s="62" t="str">
        <f>LEFT(Таблица1[[#This Row],[Номер плавки]],7)</f>
        <v>2062906</v>
      </c>
      <c r="C1188" s="62" t="s">
        <v>8</v>
      </c>
      <c r="D1188" s="62" t="s">
        <v>9</v>
      </c>
      <c r="E1188" s="63">
        <v>542</v>
      </c>
      <c r="F1188" s="64">
        <f>(Таблица1[[#This Row],[Предел текучести, Н/мм²]]-SUMIF('Сводный отчет'!$B$7:$B$17,Таблица1[[#This Row],[Профиль / размер]],'Сводный отчет'!$F$7:$F$17))^2</f>
        <v>228.97970808116904</v>
      </c>
      <c r="G1188" s="63">
        <v>638</v>
      </c>
      <c r="H1188" s="64">
        <f>(Таблица1[[#This Row],[Временное сопротивление, Н/мм²]]-SUMIF('Сводный отчет'!$B$7:$B$17,Таблица1[[#This Row],[Профиль / размер]],'Сводный отчет'!$I$7:$I$17))^2</f>
        <v>167.93877813377648</v>
      </c>
      <c r="I1188" s="65">
        <f>Таблица1[[#This Row],[Временное сопротивление, Н/мм²]]/Таблица1[[#This Row],[Предел текучести, Н/мм²]]</f>
        <v>1.1771217712177122</v>
      </c>
      <c r="J1188" s="66">
        <f>(Таблица1[[#This Row],[σв/σт]]-SUMIF('Сводный отчет'!$B$7:$B$17,Таблица1[[#This Row],[Профиль / размер]],'Сводный отчет'!$L$7:$L$17))^2</f>
        <v>7.2766775190885252E-5</v>
      </c>
      <c r="K1188" s="63">
        <v>21.4</v>
      </c>
      <c r="L1188" s="64">
        <f>(Таблица1[[#This Row],[Относительное удлинение, %]]-SUMIF('Сводный отчет'!$B$7:$B$17,Таблица1[[#This Row],[Профиль / размер]],'Сводный отчет'!$O$7:$O$17))^2</f>
        <v>2.8435009273542415</v>
      </c>
      <c r="M1188" s="63">
        <v>8</v>
      </c>
      <c r="N118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1188" s="67">
        <v>8.3000000000000007</v>
      </c>
      <c r="P118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1188" s="69">
        <v>7.9000000000000001E-2</v>
      </c>
      <c r="R1188" s="70">
        <f>(Таблица1[[#This Row],[fr]]-SUMIF('Сводный отчет'!$B$7:$B$17,Таблица1[[#This Row],[Профиль / размер]],'Сводный отчет'!$X$7:$X$17))^2</f>
        <v>1.1300591353188985E-5</v>
      </c>
    </row>
    <row r="1189" spans="1:18" ht="11.25" customHeight="1" x14ac:dyDescent="0.25">
      <c r="A1189" s="62" t="s">
        <v>913</v>
      </c>
      <c r="B1189" s="62" t="str">
        <f>LEFT(Таблица1[[#This Row],[Номер плавки]],7)</f>
        <v>2062908</v>
      </c>
      <c r="C1189" s="62" t="s">
        <v>8</v>
      </c>
      <c r="D1189" s="62" t="s">
        <v>9</v>
      </c>
      <c r="E1189" s="63">
        <v>561</v>
      </c>
      <c r="F1189" s="64">
        <f>(Таблица1[[#This Row],[Предел текучести, Н/мм²]]-SUMIF('Сводный отчет'!$B$7:$B$17,Таблица1[[#This Row],[Профиль / размер]],'Сводный отчет'!$F$7:$F$17))^2</f>
        <v>14.960840156639025</v>
      </c>
      <c r="G1189" s="63">
        <v>659</v>
      </c>
      <c r="H1189" s="64">
        <f>(Таблица1[[#This Row],[Временное сопротивление, Н/мм²]]-SUMIF('Сводный отчет'!$B$7:$B$17,Таблица1[[#This Row],[Профиль / размер]],'Сводный отчет'!$I$7:$I$17))^2</f>
        <v>64.655759265851742</v>
      </c>
      <c r="I1189" s="65">
        <f>Таблица1[[#This Row],[Временное сопротивление, Н/мм²]]/Таблица1[[#This Row],[Предел текучести, Н/мм²]]</f>
        <v>1.1746880570409983</v>
      </c>
      <c r="J1189" s="66">
        <f>(Таблица1[[#This Row],[σв/σт]]-SUMIF('Сводный отчет'!$B$7:$B$17,Таблица1[[#This Row],[Профиль / размер]],'Сводный отчет'!$L$7:$L$17))^2</f>
        <v>3.716889979951923E-5</v>
      </c>
      <c r="K1189" s="63">
        <v>22.2</v>
      </c>
      <c r="L1189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1189" s="63">
        <v>9.6999999999999993</v>
      </c>
      <c r="N118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2.0779494482022614</v>
      </c>
      <c r="O1189" s="67">
        <v>10</v>
      </c>
      <c r="P118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1.8321353431870298</v>
      </c>
      <c r="Q1189" s="69">
        <v>6.8000000000000005E-2</v>
      </c>
      <c r="R1189" s="70">
        <f>(Таблица1[[#This Row],[fr]]-SUMIF('Сводный отчет'!$B$7:$B$17,Таблица1[[#This Row],[Профиль / размер]],'Сводный отчет'!$X$7:$X$17))^2</f>
        <v>2.0625656619595239E-4</v>
      </c>
    </row>
    <row r="1190" spans="1:18" ht="11.25" customHeight="1" x14ac:dyDescent="0.25">
      <c r="A1190" s="62" t="s">
        <v>914</v>
      </c>
      <c r="B1190" s="62" t="str">
        <f>LEFT(Таблица1[[#This Row],[Номер плавки]],7)</f>
        <v>2062908</v>
      </c>
      <c r="C1190" s="62" t="s">
        <v>8</v>
      </c>
      <c r="D1190" s="62" t="s">
        <v>9</v>
      </c>
      <c r="E1190" s="63">
        <v>556</v>
      </c>
      <c r="F1190" s="64">
        <f>(Таблица1[[#This Row],[Предел текучести, Н/мм²]]-SUMIF('Сводный отчет'!$B$7:$B$17,Таблица1[[#This Row],[Профиль / размер]],'Сводный отчет'!$F$7:$F$17))^2</f>
        <v>1.2815948736206075</v>
      </c>
      <c r="G1190" s="63">
        <v>659</v>
      </c>
      <c r="H1190" s="64">
        <f>(Таблица1[[#This Row],[Временное сопротивление, Н/мм²]]-SUMIF('Сводный отчет'!$B$7:$B$17,Таблица1[[#This Row],[Профиль / размер]],'Сводный отчет'!$I$7:$I$17))^2</f>
        <v>64.655759265851742</v>
      </c>
      <c r="I1190" s="65">
        <f>Таблица1[[#This Row],[Временное сопротивление, Н/мм²]]/Таблица1[[#This Row],[Предел текучести, Н/мм²]]</f>
        <v>1.185251798561151</v>
      </c>
      <c r="J1190" s="66">
        <f>(Таблица1[[#This Row],[σв/σт]]-SUMIF('Сводный отчет'!$B$7:$B$17,Таблица1[[#This Row],[Профиль / размер]],'Сводный отчет'!$L$7:$L$17))^2</f>
        <v>2.7756798586450553E-4</v>
      </c>
      <c r="K1190" s="63">
        <v>22.6</v>
      </c>
      <c r="L1190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1190" s="63">
        <v>8.6999999999999993</v>
      </c>
      <c r="N119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0.19493058027769547</v>
      </c>
      <c r="O1190" s="67">
        <v>9</v>
      </c>
      <c r="P119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0.12500746058744353</v>
      </c>
      <c r="Q1190" s="69">
        <v>9.1999999999999998E-2</v>
      </c>
      <c r="R1190" s="70">
        <f>(Таблица1[[#This Row],[fr]]-SUMIF('Сводный отчет'!$B$7:$B$17,Таблица1[[#This Row],[Профиль / размер]],'Сводный отчет'!$X$7:$X$17))^2</f>
        <v>9.2898075629922983E-5</v>
      </c>
    </row>
    <row r="1191" spans="1:18" ht="11.25" customHeight="1" x14ac:dyDescent="0.25">
      <c r="A1191" s="62" t="s">
        <v>915</v>
      </c>
      <c r="B1191" s="62" t="str">
        <f>LEFT(Таблица1[[#This Row],[Номер плавки]],7)</f>
        <v>2062908</v>
      </c>
      <c r="C1191" s="62" t="s">
        <v>8</v>
      </c>
      <c r="D1191" s="62" t="s">
        <v>9</v>
      </c>
      <c r="E1191" s="63">
        <v>543</v>
      </c>
      <c r="F1191" s="64">
        <f>(Таблица1[[#This Row],[Предел текучести, Н/мм²]]-SUMIF('Сводный отчет'!$B$7:$B$17,Таблица1[[#This Row],[Профиль / размер]],'Сводный отчет'!$F$7:$F$17))^2</f>
        <v>199.71555713777272</v>
      </c>
      <c r="G1191" s="63">
        <v>651</v>
      </c>
      <c r="H1191" s="64">
        <f>(Таблица1[[#This Row],[Временное сопротивление, Н/мм²]]-SUMIF('Сводный отчет'!$B$7:$B$17,Таблица1[[#This Row],[Профиль / размер]],'Сводный отчет'!$I$7:$I$17))^2</f>
        <v>1.6712155373596635E-3</v>
      </c>
      <c r="I1191" s="65">
        <f>Таблица1[[#This Row],[Временное сопротивление, Н/мм²]]/Таблица1[[#This Row],[Предел текучести, Н/мм²]]</f>
        <v>1.1988950276243093</v>
      </c>
      <c r="J1191" s="66">
        <f>(Таблица1[[#This Row],[σв/σт]]-SUMIF('Сводный отчет'!$B$7:$B$17,Таблица1[[#This Row],[Профиль / размер]],'Сводный отчет'!$L$7:$L$17))^2</f>
        <v>9.1830822045400645E-4</v>
      </c>
      <c r="K1191" s="63">
        <v>22.2</v>
      </c>
      <c r="L1191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1191" s="63">
        <v>9</v>
      </c>
      <c r="N119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0.54983624065506631</v>
      </c>
      <c r="O1191" s="67">
        <v>9.3000000000000007</v>
      </c>
      <c r="P119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0.42714582536732032</v>
      </c>
      <c r="Q1191" s="69">
        <v>6.6000000000000003E-2</v>
      </c>
      <c r="R1191" s="70">
        <f>(Таблица1[[#This Row],[fr]]-SUMIF('Сводный отчет'!$B$7:$B$17,Таблица1[[#This Row],[Профиль / размер]],'Сводный отчет'!$X$7:$X$17))^2</f>
        <v>2.6770310707645485E-4</v>
      </c>
    </row>
    <row r="1192" spans="1:18" ht="11.25" customHeight="1" x14ac:dyDescent="0.25">
      <c r="A1192" s="62" t="s">
        <v>916</v>
      </c>
      <c r="B1192" s="62" t="str">
        <f>LEFT(Таблица1[[#This Row],[Номер плавки]],7)</f>
        <v>2062910</v>
      </c>
      <c r="C1192" s="62" t="s">
        <v>8</v>
      </c>
      <c r="D1192" s="62" t="s">
        <v>9</v>
      </c>
      <c r="E1192" s="63">
        <v>572</v>
      </c>
      <c r="F1192" s="64">
        <f>(Таблица1[[#This Row],[Предел текучести, Н/мм²]]-SUMIF('Сводный отчет'!$B$7:$B$17,Таблица1[[#This Row],[Профиль / размер]],'Сводный отчет'!$F$7:$F$17))^2</f>
        <v>221.05517977927954</v>
      </c>
      <c r="G1192" s="63">
        <v>665</v>
      </c>
      <c r="H1192" s="64">
        <f>(Таблица1[[#This Row],[Временное сопротивление, Н/мм²]]-SUMIF('Сводный отчет'!$B$7:$B$17,Таблица1[[#This Row],[Профиль / размер]],'Сводный отчет'!$I$7:$I$17))^2</f>
        <v>197.14632530358753</v>
      </c>
      <c r="I1192" s="65">
        <f>Таблица1[[#This Row],[Временное сопротивление, Н/мм²]]/Таблица1[[#This Row],[Предел текучести, Н/мм²]]</f>
        <v>1.1625874125874125</v>
      </c>
      <c r="J1192" s="66">
        <f>(Таблица1[[#This Row],[σв/σт]]-SUMIF('Сводный отчет'!$B$7:$B$17,Таблица1[[#This Row],[Профиль / размер]],'Сводный отчет'!$L$7:$L$17))^2</f>
        <v>3.6048187153354877E-5</v>
      </c>
      <c r="K1192" s="63">
        <v>21.4</v>
      </c>
      <c r="L1192" s="64">
        <f>(Таблица1[[#This Row],[Относительное удлинение, %]]-SUMIF('Сводный отчет'!$B$7:$B$17,Таблица1[[#This Row],[Профиль / размер]],'Сводный отчет'!$O$7:$O$17))^2</f>
        <v>2.8435009273542415</v>
      </c>
      <c r="M1192" s="63">
        <v>8.6999999999999993</v>
      </c>
      <c r="N119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0.19493058027769547</v>
      </c>
      <c r="O1192" s="67">
        <v>9</v>
      </c>
      <c r="P119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0.12500746058744353</v>
      </c>
      <c r="Q1192" s="69">
        <v>8.3000000000000004E-2</v>
      </c>
      <c r="R1192" s="70">
        <f>(Таблица1[[#This Row],[fr]]-SUMIF('Сводный отчет'!$B$7:$B$17,Таблица1[[#This Row],[Профиль / размер]],'Сводный отчет'!$X$7:$X$17))^2</f>
        <v>4.0750959218407797E-7</v>
      </c>
    </row>
    <row r="1193" spans="1:18" ht="11.25" customHeight="1" x14ac:dyDescent="0.25">
      <c r="A1193" s="62" t="s">
        <v>917</v>
      </c>
      <c r="B1193" s="62" t="str">
        <f>LEFT(Таблица1[[#This Row],[Номер плавки]],7)</f>
        <v>2062910</v>
      </c>
      <c r="C1193" s="62" t="s">
        <v>8</v>
      </c>
      <c r="D1193" s="62" t="s">
        <v>9</v>
      </c>
      <c r="E1193" s="63">
        <v>539</v>
      </c>
      <c r="F1193" s="64">
        <f>(Таблица1[[#This Row],[Предел текучести, Н/мм²]]-SUMIF('Сводный отчет'!$B$7:$B$17,Таблица1[[#This Row],[Профиль / размер]],'Сводный отчет'!$F$7:$F$17))^2</f>
        <v>328.77216091135801</v>
      </c>
      <c r="G1193" s="63">
        <v>639</v>
      </c>
      <c r="H1193" s="64">
        <f>(Таблица1[[#This Row],[Временное сопротивление, Н/мм²]]-SUMIF('Сводный отчет'!$B$7:$B$17,Таблица1[[#This Row],[Профиль / размер]],'Сводный отчет'!$I$7:$I$17))^2</f>
        <v>143.02053914006578</v>
      </c>
      <c r="I1193" s="65">
        <f>Таблица1[[#This Row],[Временное сопротивление, Н/мм²]]/Таблица1[[#This Row],[Предел текучести, Н/мм²]]</f>
        <v>1.1855287569573283</v>
      </c>
      <c r="J1193" s="66">
        <f>(Таблица1[[#This Row],[σв/σт]]-SUMIF('Сводный отчет'!$B$7:$B$17,Таблица1[[#This Row],[Профиль / размер]],'Сводный отчет'!$L$7:$L$17))^2</f>
        <v>2.8687315148055948E-4</v>
      </c>
      <c r="K1193" s="63">
        <v>24</v>
      </c>
      <c r="L1193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1193" s="63">
        <v>8.5</v>
      </c>
      <c r="N119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1193" s="67">
        <v>8.8000000000000007</v>
      </c>
      <c r="P119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1193" s="69">
        <v>7.1999999999999995E-2</v>
      </c>
      <c r="R1193" s="70">
        <f>(Таблица1[[#This Row],[fr]]-SUMIF('Сводный отчет'!$B$7:$B$17,Таблица1[[#This Row],[Профиль / размер]],'Сводный отчет'!$X$7:$X$17))^2</f>
        <v>1.073634844349477E-4</v>
      </c>
    </row>
    <row r="1194" spans="1:18" ht="11.25" customHeight="1" x14ac:dyDescent="0.25">
      <c r="A1194" s="62" t="s">
        <v>918</v>
      </c>
      <c r="B1194" s="62" t="str">
        <f>LEFT(Таблица1[[#This Row],[Номер плавки]],7)</f>
        <v>2062910</v>
      </c>
      <c r="C1194" s="62" t="s">
        <v>8</v>
      </c>
      <c r="D1194" s="62" t="s">
        <v>9</v>
      </c>
      <c r="E1194" s="63">
        <v>557</v>
      </c>
      <c r="F1194" s="64">
        <f>(Таблица1[[#This Row],[Предел текучести, Н/мм²]]-SUMIF('Сводный отчет'!$B$7:$B$17,Таблица1[[#This Row],[Профиль / размер]],'Сводный отчет'!$F$7:$F$17))^2</f>
        <v>1.7443930224291002E-2</v>
      </c>
      <c r="G1194" s="63">
        <v>654</v>
      </c>
      <c r="H1194" s="64">
        <f>(Таблица1[[#This Row],[Временное сопротивление, Н/мм²]]-SUMIF('Сводный отчет'!$B$7:$B$17,Таблица1[[#This Row],[Профиль / размер]],'Сводный отчет'!$I$7:$I$17))^2</f>
        <v>9.2469542344052549</v>
      </c>
      <c r="I1194" s="65">
        <f>Таблица1[[#This Row],[Временное сопротивление, Н/мм²]]/Таблица1[[#This Row],[Предел текучести, Н/мм²]]</f>
        <v>1.1741472172351886</v>
      </c>
      <c r="J1194" s="66">
        <f>(Таблица1[[#This Row],[σв/σт]]-SUMIF('Сводный отчет'!$B$7:$B$17,Таблица1[[#This Row],[Профиль / размер]],'Сводный отчет'!$L$7:$L$17))^2</f>
        <v>3.0866806907791715E-5</v>
      </c>
      <c r="K1194" s="63">
        <v>19.8</v>
      </c>
      <c r="L1194" s="64">
        <f>(Таблица1[[#This Row],[Относительное удлинение, %]]-SUMIF('Сводный отчет'!$B$7:$B$17,Таблица1[[#This Row],[Профиль / размер]],'Сводный отчет'!$O$7:$O$17))^2</f>
        <v>10.7995596275638</v>
      </c>
      <c r="M1194" s="63">
        <v>8.5</v>
      </c>
      <c r="N119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1194" s="67">
        <v>8.8000000000000007</v>
      </c>
      <c r="P119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1194" s="69">
        <v>0.08</v>
      </c>
      <c r="R1194" s="70">
        <f>(Таблица1[[#This Row],[fr]]-SUMIF('Сводный отчет'!$B$7:$B$17,Таблица1[[#This Row],[Профиль / размер]],'Сводный отчет'!$X$7:$X$17))^2</f>
        <v>5.5773209129377523E-6</v>
      </c>
    </row>
    <row r="1195" spans="1:18" ht="11.25" customHeight="1" x14ac:dyDescent="0.25">
      <c r="A1195" s="62" t="s">
        <v>919</v>
      </c>
      <c r="B1195" s="62" t="str">
        <f>LEFT(Таблица1[[#This Row],[Номер плавки]],7)</f>
        <v>2050708</v>
      </c>
      <c r="C1195" s="62" t="s">
        <v>8</v>
      </c>
      <c r="D1195" s="62" t="s">
        <v>9</v>
      </c>
      <c r="E1195" s="63">
        <v>584</v>
      </c>
      <c r="F1195" s="64">
        <f>(Таблица1[[#This Row],[Предел текучести, Н/мм²]]-SUMIF('Сводный отчет'!$B$7:$B$17,Таблица1[[#This Row],[Профиль / размер]],'Сводный отчет'!$F$7:$F$17))^2</f>
        <v>721.88536845852377</v>
      </c>
      <c r="G1195" s="63">
        <v>676</v>
      </c>
      <c r="H1195" s="64">
        <f>(Таблица1[[#This Row],[Временное сопротивление, Н/мм²]]-SUMIF('Сводный отчет'!$B$7:$B$17,Таблица1[[#This Row],[Профиль / размер]],'Сводный отчет'!$I$7:$I$17))^2</f>
        <v>627.04569637276984</v>
      </c>
      <c r="I1195" s="65">
        <f>Таблица1[[#This Row],[Временное сопротивление, Н/мм²]]/Таблица1[[#This Row],[Предел текучести, Н/мм²]]</f>
        <v>1.1575342465753424</v>
      </c>
      <c r="J1195" s="66">
        <f>(Таблица1[[#This Row],[σв/σт]]-SUMIF('Сводный отчет'!$B$7:$B$17,Таблица1[[#This Row],[Профиль / размер]],'Сводный отчет'!$L$7:$L$17))^2</f>
        <v>1.2226123542001505E-4</v>
      </c>
      <c r="K1195" s="63">
        <v>22.2</v>
      </c>
      <c r="L1195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1195" s="63">
        <v>6.6</v>
      </c>
      <c r="N119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2.7505909576361058</v>
      </c>
      <c r="O1195" s="67">
        <v>7.9</v>
      </c>
      <c r="P119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1195" s="69">
        <v>9.0999999999999998E-2</v>
      </c>
      <c r="R1195" s="70">
        <f>(Таблица1[[#This Row],[fr]]-SUMIF('Сводный отчет'!$B$7:$B$17,Таблица1[[#This Row],[Профиль / размер]],'Сводный отчет'!$X$7:$X$17))^2</f>
        <v>7.4621346070174202E-5</v>
      </c>
    </row>
    <row r="1196" spans="1:18" ht="11.25" customHeight="1" x14ac:dyDescent="0.25">
      <c r="A1196" s="62" t="s">
        <v>920</v>
      </c>
      <c r="B1196" s="62" t="str">
        <f>LEFT(Таблица1[[#This Row],[Номер плавки]],7)</f>
        <v>2050708</v>
      </c>
      <c r="C1196" s="62" t="s">
        <v>8</v>
      </c>
      <c r="D1196" s="62" t="s">
        <v>9</v>
      </c>
      <c r="E1196" s="63">
        <v>589</v>
      </c>
      <c r="F1196" s="64">
        <f>(Таблица1[[#This Row],[Предел текучести, Н/мм²]]-SUMIF('Сводный отчет'!$B$7:$B$17,Таблица1[[#This Row],[Профиль / размер]],'Сводный отчет'!$F$7:$F$17))^2</f>
        <v>1015.5646137415422</v>
      </c>
      <c r="G1196" s="63">
        <v>688</v>
      </c>
      <c r="H1196" s="64">
        <f>(Таблица1[[#This Row],[Временное сопротивление, Н/мм²]]-SUMIF('Сводный отчет'!$B$7:$B$17,Таблица1[[#This Row],[Профиль / размер]],'Сводный отчет'!$I$7:$I$17))^2</f>
        <v>1372.0268284482413</v>
      </c>
      <c r="I1196" s="65">
        <f>Таблица1[[#This Row],[Временное сопротивление, Н/мм²]]/Таблица1[[#This Row],[Предел текучести, Н/мм²]]</f>
        <v>1.1680814940577249</v>
      </c>
      <c r="J1196" s="66">
        <f>(Таблица1[[#This Row],[σв/σт]]-SUMIF('Сводный отчет'!$B$7:$B$17,Таблица1[[#This Row],[Профиль / размер]],'Сводный отчет'!$L$7:$L$17))^2</f>
        <v>2.6003144312517974E-7</v>
      </c>
      <c r="K1196" s="63">
        <v>20.2</v>
      </c>
      <c r="L1196" s="64">
        <f>(Таблица1[[#This Row],[Относительное удлинение, %]]-SUMIF('Сводный отчет'!$B$7:$B$17,Таблица1[[#This Row],[Профиль / размер]],'Сводный отчет'!$O$7:$O$17))^2</f>
        <v>8.330544952511417</v>
      </c>
      <c r="M1196" s="63">
        <v>7.8</v>
      </c>
      <c r="N119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0.21021359914558571</v>
      </c>
      <c r="O1196" s="67">
        <v>8.1</v>
      </c>
      <c r="P119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0.29859236624781638</v>
      </c>
      <c r="Q1196" s="69">
        <v>8.2000000000000003E-2</v>
      </c>
      <c r="R1196" s="70">
        <f>(Таблица1[[#This Row],[fr]]-SUMIF('Сводный отчет'!$B$7:$B$17,Таблица1[[#This Row],[Профиль / размер]],'Сводный отчет'!$X$7:$X$17))^2</f>
        <v>1.3078003243529928E-7</v>
      </c>
    </row>
    <row r="1197" spans="1:18" ht="11.25" customHeight="1" x14ac:dyDescent="0.25">
      <c r="A1197" s="62" t="s">
        <v>921</v>
      </c>
      <c r="B1197" s="62" t="str">
        <f>LEFT(Таблица1[[#This Row],[Номер плавки]],7)</f>
        <v>2050708</v>
      </c>
      <c r="C1197" s="62" t="s">
        <v>8</v>
      </c>
      <c r="D1197" s="62" t="s">
        <v>9</v>
      </c>
      <c r="E1197" s="63">
        <v>595</v>
      </c>
      <c r="F1197" s="64">
        <f>(Таблица1[[#This Row],[Предел текучести, Н/мм²]]-SUMIF('Сводный отчет'!$B$7:$B$17,Таблица1[[#This Row],[Профиль / размер]],'Сводный отчет'!$F$7:$F$17))^2</f>
        <v>1433.9797080811643</v>
      </c>
      <c r="G1197" s="63">
        <v>690</v>
      </c>
      <c r="H1197" s="64">
        <f>(Таблица1[[#This Row],[Временное сопротивление, Н/мм²]]-SUMIF('Сводный отчет'!$B$7:$B$17,Таблица1[[#This Row],[Профиль / размер]],'Сводный отчет'!$I$7:$I$17))^2</f>
        <v>1524.1903504608199</v>
      </c>
      <c r="I1197" s="65">
        <f>Таблица1[[#This Row],[Временное сопротивление, Н/мм²]]/Таблица1[[#This Row],[Предел текучести, Н/мм²]]</f>
        <v>1.1596638655462186</v>
      </c>
      <c r="J1197" s="66">
        <f>(Таблица1[[#This Row],[σв/σт]]-SUMIF('Сводный отчет'!$B$7:$B$17,Таблица1[[#This Row],[Профиль / размер]],'Сводный отчет'!$L$7:$L$17))^2</f>
        <v>7.970135066623993E-5</v>
      </c>
      <c r="K1197" s="63">
        <v>22</v>
      </c>
      <c r="L1197" s="64">
        <f>(Таблица1[[#This Row],[Относительное удлинение, %]]-SUMIF('Сводный отчет'!$B$7:$B$17,Таблица1[[#This Row],[Профиль / размер]],'Сводный отчет'!$O$7:$O$17))^2</f>
        <v>1.1799789147756483</v>
      </c>
      <c r="M1197" s="63">
        <v>8</v>
      </c>
      <c r="N119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1197" s="67">
        <v>8.3000000000000007</v>
      </c>
      <c r="P119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1197" s="69">
        <v>6.8000000000000005E-2</v>
      </c>
      <c r="R1197" s="70">
        <f>(Таблица1[[#This Row],[fr]]-SUMIF('Сводный отчет'!$B$7:$B$17,Таблица1[[#This Row],[Профиль / размер]],'Сводный отчет'!$X$7:$X$17))^2</f>
        <v>2.0625656619595239E-4</v>
      </c>
    </row>
    <row r="1198" spans="1:18" ht="11.25" customHeight="1" x14ac:dyDescent="0.25">
      <c r="A1198" s="62" t="s">
        <v>922</v>
      </c>
      <c r="B1198" s="62" t="str">
        <f>LEFT(Таблица1[[#This Row],[Номер плавки]],7)</f>
        <v>2062912</v>
      </c>
      <c r="C1198" s="62" t="s">
        <v>8</v>
      </c>
      <c r="D1198" s="62" t="s">
        <v>9</v>
      </c>
      <c r="E1198" s="63">
        <v>532</v>
      </c>
      <c r="F1198" s="64">
        <f>(Таблица1[[#This Row],[Предел текучести, Н/мм²]]-SUMIF('Сводный отчет'!$B$7:$B$17,Таблица1[[#This Row],[Профиль / размер]],'Сводный отчет'!$F$7:$F$17))^2</f>
        <v>631.62121751513223</v>
      </c>
      <c r="G1198" s="63">
        <v>639</v>
      </c>
      <c r="H1198" s="64">
        <f>(Таблица1[[#This Row],[Временное сопротивление, Н/мм²]]-SUMIF('Сводный отчет'!$B$7:$B$17,Таблица1[[#This Row],[Профиль / размер]],'Сводный отчет'!$I$7:$I$17))^2</f>
        <v>143.02053914006578</v>
      </c>
      <c r="I1198" s="65">
        <f>Таблица1[[#This Row],[Временное сопротивление, Н/мм²]]/Таблица1[[#This Row],[Предел текучести, Н/мм²]]</f>
        <v>1.2011278195488722</v>
      </c>
      <c r="J1198" s="66">
        <f>(Таблица1[[#This Row],[σв/σт]]-SUMIF('Сводный отчет'!$B$7:$B$17,Таблица1[[#This Row],[Профиль / размер]],'Сводный отчет'!$L$7:$L$17))^2</f>
        <v>1.0586168504621576E-3</v>
      </c>
      <c r="K1198" s="63">
        <v>21.4</v>
      </c>
      <c r="L1198" s="64">
        <f>(Таблица1[[#This Row],[Относительное удлинение, %]]-SUMIF('Сводный отчет'!$B$7:$B$17,Таблица1[[#This Row],[Профиль / размер]],'Сводный отчет'!$O$7:$O$17))^2</f>
        <v>2.8435009273542415</v>
      </c>
      <c r="M1198" s="63">
        <v>6.4</v>
      </c>
      <c r="N119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3.45398718405119</v>
      </c>
      <c r="O1198" s="67">
        <v>7.7</v>
      </c>
      <c r="P119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1198" s="69">
        <v>6.9000000000000006E-2</v>
      </c>
      <c r="R1198" s="70">
        <f>(Таблица1[[#This Row],[fr]]-SUMIF('Сводный отчет'!$B$7:$B$17,Таблица1[[#This Row],[Профиль / размер]],'Сводный отчет'!$X$7:$X$17))^2</f>
        <v>1.7853329575570113E-4</v>
      </c>
    </row>
    <row r="1199" spans="1:18" ht="11.25" customHeight="1" x14ac:dyDescent="0.25">
      <c r="A1199" s="62" t="s">
        <v>923</v>
      </c>
      <c r="B1199" s="62" t="str">
        <f>LEFT(Таблица1[[#This Row],[Номер плавки]],7)</f>
        <v>2062912</v>
      </c>
      <c r="C1199" s="62" t="s">
        <v>8</v>
      </c>
      <c r="D1199" s="62" t="s">
        <v>9</v>
      </c>
      <c r="E1199" s="63">
        <v>581</v>
      </c>
      <c r="F1199" s="64">
        <f>(Таблица1[[#This Row],[Предел текучести, Н/мм²]]-SUMIF('Сводный отчет'!$B$7:$B$17,Таблица1[[#This Row],[Профиль / размер]],'Сводный отчет'!$F$7:$F$17))^2</f>
        <v>569.67782128871272</v>
      </c>
      <c r="G1199" s="63">
        <v>679</v>
      </c>
      <c r="H1199" s="64">
        <f>(Таблица1[[#This Row],[Временное сопротивление, Н/мм²]]-SUMIF('Сводный отчет'!$B$7:$B$17,Таблица1[[#This Row],[Профиль / размер]],'Сводный отчет'!$I$7:$I$17))^2</f>
        <v>786.29097939163773</v>
      </c>
      <c r="I1199" s="65">
        <f>Таблица1[[#This Row],[Временное сопротивление, Н/мм²]]/Таблица1[[#This Row],[Предел текучести, Н/мм²]]</f>
        <v>1.1686746987951808</v>
      </c>
      <c r="J1199" s="66">
        <f>(Таблица1[[#This Row],[σв/σт]]-SUMIF('Сводный отчет'!$B$7:$B$17,Таблица1[[#This Row],[Профиль / размер]],'Сводный отчет'!$L$7:$L$17))^2</f>
        <v>6.9342184075586916E-9</v>
      </c>
      <c r="K1199" s="63">
        <v>20.399999999999999</v>
      </c>
      <c r="L1199" s="64">
        <f>(Таблица1[[#This Row],[Относительное удлинение, %]]-SUMIF('Сводный отчет'!$B$7:$B$17,Таблица1[[#This Row],[Профиль / размер]],'Сводный отчет'!$O$7:$O$17))^2</f>
        <v>7.2160376149852246</v>
      </c>
      <c r="M1199" s="63">
        <v>6.2</v>
      </c>
      <c r="N119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4.2373834104662773</v>
      </c>
      <c r="O1199" s="67">
        <v>7.5</v>
      </c>
      <c r="P119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1199" s="69">
        <v>6.8000000000000005E-2</v>
      </c>
      <c r="R1199" s="70">
        <f>(Таблица1[[#This Row],[fr]]-SUMIF('Сводный отчет'!$B$7:$B$17,Таблица1[[#This Row],[Профиль / размер]],'Сводный отчет'!$X$7:$X$17))^2</f>
        <v>2.0625656619595239E-4</v>
      </c>
    </row>
    <row r="1200" spans="1:18" ht="11.25" customHeight="1" x14ac:dyDescent="0.25">
      <c r="A1200" s="62" t="s">
        <v>924</v>
      </c>
      <c r="B1200" s="62" t="str">
        <f>LEFT(Таблица1[[#This Row],[Номер плавки]],7)</f>
        <v>2062912</v>
      </c>
      <c r="C1200" s="62" t="s">
        <v>8</v>
      </c>
      <c r="D1200" s="62" t="s">
        <v>9</v>
      </c>
      <c r="E1200" s="63">
        <v>548</v>
      </c>
      <c r="F1200" s="64">
        <f>(Таблица1[[#This Row],[Предел текучести, Н/мм²]]-SUMIF('Сводный отчет'!$B$7:$B$17,Таблица1[[#This Row],[Профиль / размер]],'Сводный отчет'!$F$7:$F$17))^2</f>
        <v>83.394802420791137</v>
      </c>
      <c r="G1200" s="63">
        <v>643</v>
      </c>
      <c r="H1200" s="64">
        <f>(Таблица1[[#This Row],[Временное сопротивление, Н/мм²]]-SUMIF('Сводный отчет'!$B$7:$B$17,Таблица1[[#This Row],[Профиль / размер]],'Сводный отчет'!$I$7:$I$17))^2</f>
        <v>63.347583165222972</v>
      </c>
      <c r="I1200" s="65">
        <f>Таблица1[[#This Row],[Временное сопротивление, Н/мм²]]/Таблица1[[#This Row],[Предел текучести, Н/мм²]]</f>
        <v>1.1733576642335766</v>
      </c>
      <c r="J1200" s="66">
        <f>(Таблица1[[#This Row],[σв/σт]]-SUMIF('Сводный отчет'!$B$7:$B$17,Таблица1[[#This Row],[Профиль / размер]],'Сводный отчет'!$L$7:$L$17))^2</f>
        <v>2.2717018885512555E-5</v>
      </c>
      <c r="K1200" s="63">
        <v>22.2</v>
      </c>
      <c r="L1200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1200" s="63">
        <v>6.1</v>
      </c>
      <c r="N120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4.659081523673823</v>
      </c>
      <c r="O1200" s="67">
        <v>7.4</v>
      </c>
      <c r="P120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1.5536028484281048</v>
      </c>
      <c r="Q1200" s="69">
        <v>7.2999999999999995E-2</v>
      </c>
      <c r="R1200" s="70">
        <f>(Таблица1[[#This Row],[fr]]-SUMIF('Сводный отчет'!$B$7:$B$17,Таблица1[[#This Row],[Профиль / размер]],'Сводный отчет'!$X$7:$X$17))^2</f>
        <v>8.7640213994696456E-5</v>
      </c>
    </row>
    <row r="1201" spans="1:18" ht="11.25" customHeight="1" x14ac:dyDescent="0.25">
      <c r="A1201" s="62" t="s">
        <v>925</v>
      </c>
      <c r="B1201" s="62" t="str">
        <f>LEFT(Таблица1[[#This Row],[Номер плавки]],7)</f>
        <v>2063315</v>
      </c>
      <c r="C1201" s="62" t="s">
        <v>8</v>
      </c>
      <c r="D1201" s="62" t="s">
        <v>154</v>
      </c>
      <c r="E1201" s="63">
        <v>560</v>
      </c>
      <c r="F1201" s="64">
        <f>(Таблица1[[#This Row],[Предел текучести, Н/мм²]]-SUMIF('Сводный отчет'!$B$7:$B$17,Таблица1[[#This Row],[Профиль / размер]],'Сводный отчет'!$F$7:$F$17))^2</f>
        <v>64.794529948043845</v>
      </c>
      <c r="G1201" s="63">
        <v>647</v>
      </c>
      <c r="H1201" s="64">
        <f>(Таблица1[[#This Row],[Временное сопротивление, Н/мм²]]-SUMIF('Сводный отчет'!$B$7:$B$17,Таблица1[[#This Row],[Профиль / размер]],'Сводный отчет'!$I$7:$I$17))^2</f>
        <v>9.3599647093421456</v>
      </c>
      <c r="I1201" s="65">
        <f>Таблица1[[#This Row],[Временное сопротивление, Н/мм²]]/Таблица1[[#This Row],[Предел текучести, Н/мм²]]</f>
        <v>1.1553571428571427</v>
      </c>
      <c r="J1201" s="66">
        <f>(Таблица1[[#This Row],[σв/σт]]-SUMIF('Сводный отчет'!$B$7:$B$17,Таблица1[[#This Row],[Профиль / размер]],'Сводный отчет'!$L$7:$L$17))^2</f>
        <v>1.3062042542010276E-4</v>
      </c>
      <c r="K1201" s="63">
        <v>20</v>
      </c>
      <c r="L1201" s="64">
        <f>(Таблица1[[#This Row],[Относительное удлинение, %]]-SUMIF('Сводный отчет'!$B$7:$B$17,Таблица1[[#This Row],[Профиль / размер]],'Сводный отчет'!$O$7:$O$17))^2</f>
        <v>4.1761552788942629</v>
      </c>
      <c r="M1201" s="63">
        <v>8.6999999999999993</v>
      </c>
      <c r="N120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6.6472071365550223E-2</v>
      </c>
      <c r="O1201" s="67">
        <v>9</v>
      </c>
      <c r="P120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4.0796000392118489E-2</v>
      </c>
      <c r="Q1201" s="69">
        <v>7.0999999999999994E-2</v>
      </c>
      <c r="R1201" s="70">
        <f>(Таблица1[[#This Row],[fr]]-SUMIF('Сводный отчет'!$B$7:$B$17,Таблица1[[#This Row],[Профиль / размер]],'Сводный отчет'!$X$7:$X$17))^2</f>
        <v>1.3760915988628674E-4</v>
      </c>
    </row>
    <row r="1202" spans="1:18" ht="11.25" customHeight="1" x14ac:dyDescent="0.25">
      <c r="A1202" s="62" t="s">
        <v>926</v>
      </c>
      <c r="B1202" s="62" t="str">
        <f>LEFT(Таблица1[[#This Row],[Номер плавки]],7)</f>
        <v>2063315</v>
      </c>
      <c r="C1202" s="62" t="s">
        <v>8</v>
      </c>
      <c r="D1202" s="62" t="s">
        <v>154</v>
      </c>
      <c r="E1202" s="63">
        <v>552</v>
      </c>
      <c r="F1202" s="64">
        <f>(Таблица1[[#This Row],[Предел текучести, Н/мм²]]-SUMIF('Сводный отчет'!$B$7:$B$17,Таблица1[[#This Row],[Профиль / размер]],'Сводный отчет'!$F$7:$F$17))^2</f>
        <v>2.4507401235144047E-3</v>
      </c>
      <c r="G1202" s="63">
        <v>642</v>
      </c>
      <c r="H1202" s="64">
        <f>(Таблица1[[#This Row],[Временное сопротивление, Н/мм²]]-SUMIF('Сводный отчет'!$B$7:$B$17,Таблица1[[#This Row],[Профиль / размер]],'Сводный отчет'!$I$7:$I$17))^2</f>
        <v>3.7659053034016754</v>
      </c>
      <c r="I1202" s="65">
        <f>Таблица1[[#This Row],[Временное сопротивление, Н/мм²]]/Таблица1[[#This Row],[Предел текучести, Н/мм²]]</f>
        <v>1.1630434782608696</v>
      </c>
      <c r="J1202" s="66">
        <f>(Таблица1[[#This Row],[σв/σт]]-SUMIF('Сводный отчет'!$B$7:$B$17,Таблица1[[#This Row],[Профиль / размер]],'Сводный отчет'!$L$7:$L$17))^2</f>
        <v>1.4007009228198168E-5</v>
      </c>
      <c r="K1202" s="63">
        <v>19.8</v>
      </c>
      <c r="L1202" s="64">
        <f>(Таблица1[[#This Row],[Относительное удлинение, %]]-SUMIF('Сводный отчет'!$B$7:$B$17,Таблица1[[#This Row],[Профиль / размер]],'Сводный отчет'!$O$7:$O$17))^2</f>
        <v>5.0335810214685202</v>
      </c>
      <c r="M1202" s="63">
        <v>8.4</v>
      </c>
      <c r="N120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1.7790020586219691E-3</v>
      </c>
      <c r="O1202" s="67">
        <v>8.6999999999999993</v>
      </c>
      <c r="P120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9.607881580237336E-3</v>
      </c>
      <c r="Q1202" s="69">
        <v>7.2999999999999995E-2</v>
      </c>
      <c r="R1202" s="70">
        <f>(Таблица1[[#This Row],[fr]]-SUMIF('Сводный отчет'!$B$7:$B$17,Таблица1[[#This Row],[Профиль / размер]],'Сводный отчет'!$X$7:$X$17))^2</f>
        <v>9.4686387609058803E-5</v>
      </c>
    </row>
    <row r="1203" spans="1:18" ht="11.25" customHeight="1" x14ac:dyDescent="0.25">
      <c r="A1203" s="62" t="s">
        <v>926</v>
      </c>
      <c r="B1203" s="62" t="str">
        <f>LEFT(Таблица1[[#This Row],[Номер плавки]],7)</f>
        <v>2063315</v>
      </c>
      <c r="C1203" s="62" t="s">
        <v>8</v>
      </c>
      <c r="D1203" s="62" t="s">
        <v>154</v>
      </c>
      <c r="E1203" s="63">
        <v>550</v>
      </c>
      <c r="F1203" s="64">
        <f>(Таблица1[[#This Row],[Предел текучести, Н/мм²]]-SUMIF('Сводный отчет'!$B$7:$B$17,Таблица1[[#This Row],[Профиль / размер]],'Сводный отчет'!$F$7:$F$17))^2</f>
        <v>3.8044309381434336</v>
      </c>
      <c r="G1203" s="63">
        <v>639</v>
      </c>
      <c r="H1203" s="64">
        <f>(Таблица1[[#This Row],[Временное сопротивление, Н/мм²]]-SUMIF('Сводный отчет'!$B$7:$B$17,Таблица1[[#This Row],[Профиль / размер]],'Сводный отчет'!$I$7:$I$17))^2</f>
        <v>24.409469659837391</v>
      </c>
      <c r="I1203" s="65">
        <f>Таблица1[[#This Row],[Временное сопротивление, Н/мм²]]/Таблица1[[#This Row],[Предел текучести, Н/мм²]]</f>
        <v>1.1618181818181819</v>
      </c>
      <c r="J1203" s="66">
        <f>(Таблица1[[#This Row],[σв/σт]]-SUMIF('Сводный отчет'!$B$7:$B$17,Таблица1[[#This Row],[Профиль / размер]],'Сводный отчет'!$L$7:$L$17))^2</f>
        <v>2.4679934626718533E-5</v>
      </c>
      <c r="K1203" s="63">
        <v>20.5</v>
      </c>
      <c r="L1203" s="64">
        <f>(Таблица1[[#This Row],[Относительное удлинение, %]]-SUMIF('Сводный отчет'!$B$7:$B$17,Таблица1[[#This Row],[Профиль / размер]],'Сводный отчет'!$O$7:$O$17))^2</f>
        <v>2.3825909224586099</v>
      </c>
      <c r="M1203" s="63">
        <v>7.2</v>
      </c>
      <c r="N120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1.5430067248309072</v>
      </c>
      <c r="O1203" s="67">
        <v>7.5</v>
      </c>
      <c r="P120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1.6848554063327119</v>
      </c>
      <c r="Q1203" s="69">
        <v>8.2000000000000003E-2</v>
      </c>
      <c r="R1203" s="70">
        <f>(Таблица1[[#This Row],[fr]]-SUMIF('Сводный отчет'!$B$7:$B$17,Таблица1[[#This Row],[Профиль / размер]],'Сводный отчет'!$X$7:$X$17))^2</f>
        <v>5.3391236153323671E-7</v>
      </c>
    </row>
    <row r="1204" spans="1:18" ht="11.25" customHeight="1" x14ac:dyDescent="0.25">
      <c r="A1204" s="62" t="s">
        <v>927</v>
      </c>
      <c r="B1204" s="62" t="str">
        <f>LEFT(Таблица1[[#This Row],[Номер плавки]],7)</f>
        <v>2063315</v>
      </c>
      <c r="C1204" s="62" t="s">
        <v>8</v>
      </c>
      <c r="D1204" s="62" t="s">
        <v>154</v>
      </c>
      <c r="E1204" s="63">
        <v>544</v>
      </c>
      <c r="F1204" s="64">
        <f>(Таблица1[[#This Row],[Предел текучести, Н/мм²]]-SUMIF('Сводный отчет'!$B$7:$B$17,Таблица1[[#This Row],[Профиль / размер]],'Сводный отчет'!$F$7:$F$17))^2</f>
        <v>63.21037153220319</v>
      </c>
      <c r="G1204" s="63">
        <v>633</v>
      </c>
      <c r="H1204" s="64">
        <f>(Таблица1[[#This Row],[Временное сопротивление, Н/мм²]]-SUMIF('Сводный отчет'!$B$7:$B$17,Таблица1[[#This Row],[Профиль / размер]],'Сводный отчет'!$I$7:$I$17))^2</f>
        <v>119.69659837270883</v>
      </c>
      <c r="I1204" s="65">
        <f>Таблица1[[#This Row],[Временное сопротивление, Н/мм²]]/Таблица1[[#This Row],[Предел текучести, Н/мм²]]</f>
        <v>1.1636029411764706</v>
      </c>
      <c r="J1204" s="66">
        <f>(Таблица1[[#This Row],[σв/σт]]-SUMIF('Сводный отчет'!$B$7:$B$17,Таблица1[[#This Row],[Профиль / размер]],'Сводный отчет'!$L$7:$L$17))^2</f>
        <v>1.0132322972605966E-5</v>
      </c>
      <c r="K1204" s="63">
        <v>21</v>
      </c>
      <c r="L1204" s="64">
        <f>(Таблица1[[#This Row],[Относительное удлинение, %]]-SUMIF('Сводный отчет'!$B$7:$B$17,Таблица1[[#This Row],[Профиль / размер]],'Сводный отчет'!$O$7:$O$17))^2</f>
        <v>1.0890265660229574</v>
      </c>
      <c r="M1204" s="63">
        <v>8.9</v>
      </c>
      <c r="N120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0.20960078423683665</v>
      </c>
      <c r="O1204" s="67">
        <v>9.1999999999999993</v>
      </c>
      <c r="P120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0.16158807960003879</v>
      </c>
      <c r="Q1204" s="69">
        <v>8.4000000000000005E-2</v>
      </c>
      <c r="R1204" s="70">
        <f>(Таблица1[[#This Row],[fr]]-SUMIF('Сводный отчет'!$B$7:$B$17,Таблица1[[#This Row],[Профиль / размер]],'Сводный отчет'!$X$7:$X$17))^2</f>
        <v>1.6111400843053715E-6</v>
      </c>
    </row>
    <row r="1205" spans="1:18" ht="11.25" customHeight="1" x14ac:dyDescent="0.25">
      <c r="A1205" s="62" t="s">
        <v>927</v>
      </c>
      <c r="B1205" s="62" t="str">
        <f>LEFT(Таблица1[[#This Row],[Номер плавки]],7)</f>
        <v>2063315</v>
      </c>
      <c r="C1205" s="62" t="s">
        <v>8</v>
      </c>
      <c r="D1205" s="62" t="s">
        <v>154</v>
      </c>
      <c r="E1205" s="63">
        <v>538</v>
      </c>
      <c r="F1205" s="64">
        <f>(Таблица1[[#This Row],[Предел текучести, Н/мм²]]-SUMIF('Сводный отчет'!$B$7:$B$17,Таблица1[[#This Row],[Профиль / размер]],'Сводный отчет'!$F$7:$F$17))^2</f>
        <v>194.61631212626295</v>
      </c>
      <c r="G1205" s="63">
        <v>633</v>
      </c>
      <c r="H1205" s="64">
        <f>(Таблица1[[#This Row],[Временное сопротивление, Н/мм²]]-SUMIF('Сводный отчет'!$B$7:$B$17,Таблица1[[#This Row],[Профиль / размер]],'Сводный отчет'!$I$7:$I$17))^2</f>
        <v>119.69659837270883</v>
      </c>
      <c r="I1205" s="65">
        <f>Таблица1[[#This Row],[Временное сопротивление, Н/мм²]]/Таблица1[[#This Row],[Предел текучести, Н/мм²]]</f>
        <v>1.1765799256505576</v>
      </c>
      <c r="J1205" s="66">
        <f>(Таблица1[[#This Row],[σв/σт]]-SUMIF('Сводный отчет'!$B$7:$B$17,Таблица1[[#This Row],[Профиль / размер]],'Сводный отчет'!$L$7:$L$17))^2</f>
        <v>9.591956584282606E-5</v>
      </c>
      <c r="K1205" s="63">
        <v>20.8</v>
      </c>
      <c r="L1205" s="64">
        <f>(Таблица1[[#This Row],[Относительное удлинение, %]]-SUMIF('Сводный отчет'!$B$7:$B$17,Таблица1[[#This Row],[Профиль / размер]],'Сводный отчет'!$O$7:$O$17))^2</f>
        <v>1.5464523085972168</v>
      </c>
      <c r="M1205" s="63">
        <v>7.4</v>
      </c>
      <c r="N120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1.0861354377021926</v>
      </c>
      <c r="O1205" s="67">
        <v>7.7</v>
      </c>
      <c r="P120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1.2056474855406325</v>
      </c>
      <c r="Q1205" s="69">
        <v>8.6999999999999994E-2</v>
      </c>
      <c r="R1205" s="70">
        <f>(Таблица1[[#This Row],[fr]]-SUMIF('Сводный отчет'!$B$7:$B$17,Таблица1[[#This Row],[Профиль / размер]],'Сводный отчет'!$X$7:$X$17))^2</f>
        <v>1.8226981668463482E-5</v>
      </c>
    </row>
    <row r="1206" spans="1:18" ht="11.25" customHeight="1" x14ac:dyDescent="0.25">
      <c r="A1206" s="62" t="s">
        <v>928</v>
      </c>
      <c r="B1206" s="62" t="str">
        <f>LEFT(Таблица1[[#This Row],[Номер плавки]],7)</f>
        <v>2063317</v>
      </c>
      <c r="C1206" s="62" t="s">
        <v>8</v>
      </c>
      <c r="D1206" s="62" t="s">
        <v>154</v>
      </c>
      <c r="E1206" s="63">
        <v>539</v>
      </c>
      <c r="F1206" s="64">
        <f>(Таблица1[[#This Row],[Предел текучести, Н/мм²]]-SUMIF('Сводный отчет'!$B$7:$B$17,Таблица1[[#This Row],[Профиль / размер]],'Сводный отчет'!$F$7:$F$17))^2</f>
        <v>167.71532202725299</v>
      </c>
      <c r="G1206" s="63">
        <v>627</v>
      </c>
      <c r="H1206" s="64">
        <f>(Таблица1[[#This Row],[Временное сопротивление, Н/мм²]]-SUMIF('Сводный отчет'!$B$7:$B$17,Таблица1[[#This Row],[Профиль / размер]],'Сводный отчет'!$I$7:$I$17))^2</f>
        <v>286.98372708558026</v>
      </c>
      <c r="I1206" s="65">
        <f>Таблица1[[#This Row],[Временное сопротивление, Н/мм²]]/Таблица1[[#This Row],[Предел текучести, Н/мм²]]</f>
        <v>1.1632653061224489</v>
      </c>
      <c r="J1206" s="66">
        <f>(Таблица1[[#This Row],[σв/σт]]-SUMIF('Сводный отчет'!$B$7:$B$17,Таблица1[[#This Row],[Профиль / размер]],'Сводный отчет'!$L$7:$L$17))^2</f>
        <v>1.2395793617597787E-5</v>
      </c>
      <c r="K1206" s="63">
        <v>23</v>
      </c>
      <c r="L1206" s="64">
        <f>(Таблица1[[#This Row],[Относительное удлинение, %]]-SUMIF('Сводный отчет'!$B$7:$B$17,Таблица1[[#This Row],[Профиль / размер]],'Сводный отчет'!$O$7:$O$17))^2</f>
        <v>0.91476914028034761</v>
      </c>
      <c r="M1206" s="63">
        <v>7.9</v>
      </c>
      <c r="N120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0.29395721988040729</v>
      </c>
      <c r="O1206" s="67">
        <v>8.1999999999999993</v>
      </c>
      <c r="P120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0.35762768356043589</v>
      </c>
      <c r="Q1206" s="69">
        <v>6.9000000000000006E-2</v>
      </c>
      <c r="R1206" s="70">
        <f>(Таблица1[[#This Row],[fr]]-SUMIF('Сводный отчет'!$B$7:$B$17,Таблица1[[#This Row],[Профиль / размер]],'Сводный отчет'!$X$7:$X$17))^2</f>
        <v>1.8853193216351432E-4</v>
      </c>
    </row>
    <row r="1207" spans="1:18" ht="11.25" customHeight="1" x14ac:dyDescent="0.25">
      <c r="A1207" s="62" t="s">
        <v>929</v>
      </c>
      <c r="B1207" s="62" t="str">
        <f>LEFT(Таблица1[[#This Row],[Номер плавки]],7)</f>
        <v>2063317</v>
      </c>
      <c r="C1207" s="62" t="s">
        <v>8</v>
      </c>
      <c r="D1207" s="62" t="s">
        <v>154</v>
      </c>
      <c r="E1207" s="63">
        <v>552</v>
      </c>
      <c r="F1207" s="64">
        <f>(Таблица1[[#This Row],[Предел текучести, Н/мм²]]-SUMIF('Сводный отчет'!$B$7:$B$17,Таблица1[[#This Row],[Профиль / размер]],'Сводный отчет'!$F$7:$F$17))^2</f>
        <v>2.4507401235144047E-3</v>
      </c>
      <c r="G1207" s="63">
        <v>639</v>
      </c>
      <c r="H1207" s="64">
        <f>(Таблица1[[#This Row],[Временное сопротивление, Н/мм²]]-SUMIF('Сводный отчет'!$B$7:$B$17,Таблица1[[#This Row],[Профиль / размер]],'Сводный отчет'!$I$7:$I$17))^2</f>
        <v>24.409469659837391</v>
      </c>
      <c r="I1207" s="65">
        <f>Таблица1[[#This Row],[Временное сопротивление, Н/мм²]]/Таблица1[[#This Row],[Предел текучести, Н/мм²]]</f>
        <v>1.1576086956521738</v>
      </c>
      <c r="J1207" s="66">
        <f>(Таблица1[[#This Row],[σв/σт]]-SUMIF('Сводный отчет'!$B$7:$B$17,Таблица1[[#This Row],[Профиль / размер]],'Сводный отчет'!$L$7:$L$17))^2</f>
        <v>8.4224239895943712E-5</v>
      </c>
      <c r="K1207" s="63">
        <v>22</v>
      </c>
      <c r="L1207" s="64">
        <f>(Таблица1[[#This Row],[Относительное удлинение, %]]-SUMIF('Сводный отчет'!$B$7:$B$17,Таблица1[[#This Row],[Профиль / размер]],'Сводный отчет'!$O$7:$O$17))^2</f>
        <v>1.897853151652576E-3</v>
      </c>
      <c r="M1207" s="63">
        <v>8.8000000000000007</v>
      </c>
      <c r="N120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0.12803642780119395</v>
      </c>
      <c r="O1207" s="67">
        <v>9.1</v>
      </c>
      <c r="P120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9.1192039996078708E-2</v>
      </c>
      <c r="Q1207" s="69">
        <v>0.08</v>
      </c>
      <c r="R1207" s="70">
        <f>(Таблица1[[#This Row],[fr]]-SUMIF('Сводный отчет'!$B$7:$B$17,Таблица1[[#This Row],[Профиль / размер]],'Сводный отчет'!$X$7:$X$17))^2</f>
        <v>7.4566846387611164E-6</v>
      </c>
    </row>
    <row r="1208" spans="1:18" ht="11.25" customHeight="1" x14ac:dyDescent="0.25">
      <c r="A1208" s="62" t="s">
        <v>930</v>
      </c>
      <c r="B1208" s="62" t="str">
        <f>LEFT(Таблица1[[#This Row],[Номер плавки]],7)</f>
        <v>2063317</v>
      </c>
      <c r="C1208" s="62" t="s">
        <v>8</v>
      </c>
      <c r="D1208" s="62" t="s">
        <v>154</v>
      </c>
      <c r="E1208" s="63">
        <v>550</v>
      </c>
      <c r="F1208" s="64">
        <f>(Таблица1[[#This Row],[Предел текучести, Н/мм²]]-SUMIF('Сводный отчет'!$B$7:$B$17,Таблица1[[#This Row],[Профиль / размер]],'Сводный отчет'!$F$7:$F$17))^2</f>
        <v>3.8044309381434336</v>
      </c>
      <c r="G1208" s="63">
        <v>640</v>
      </c>
      <c r="H1208" s="64">
        <f>(Таблица1[[#This Row],[Временное сопротивление, Н/мм²]]-SUMIF('Сводный отчет'!$B$7:$B$17,Таблица1[[#This Row],[Профиль / размер]],'Сводный отчет'!$I$7:$I$17))^2</f>
        <v>15.528281541025487</v>
      </c>
      <c r="I1208" s="65">
        <f>Таблица1[[#This Row],[Временное сопротивление, Н/мм²]]/Таблица1[[#This Row],[Предел текучести, Н/мм²]]</f>
        <v>1.1636363636363636</v>
      </c>
      <c r="J1208" s="66">
        <f>(Таблица1[[#This Row],[σв/σт]]-SUMIF('Сводный отчет'!$B$7:$B$17,Таблица1[[#This Row],[Профиль / размер]],'Сводный отчет'!$L$7:$L$17))^2</f>
        <v>9.9206638969686517E-6</v>
      </c>
      <c r="K1208" s="63">
        <v>22.3</v>
      </c>
      <c r="L1208" s="64">
        <f>(Таблица1[[#This Row],[Относительное удлинение, %]]-SUMIF('Сводный отчет'!$B$7:$B$17,Таблица1[[#This Row],[Профиль / размер]],'Сводный отчет'!$O$7:$O$17))^2</f>
        <v>6.5759239290261451E-2</v>
      </c>
      <c r="M1208" s="63">
        <v>7.2</v>
      </c>
      <c r="N120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1.5430067248309072</v>
      </c>
      <c r="O1208" s="67">
        <v>7.5</v>
      </c>
      <c r="P120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1.6848554063327119</v>
      </c>
      <c r="Q1208" s="69">
        <v>7.5999999999999998E-2</v>
      </c>
      <c r="R1208" s="70">
        <f>(Таблица1[[#This Row],[fr]]-SUMIF('Сводный отчет'!$B$7:$B$17,Таблица1[[#This Row],[Профиль / размер]],'Сводный отчет'!$X$7:$X$17))^2</f>
        <v>4.5302229193216917E-5</v>
      </c>
    </row>
    <row r="1209" spans="1:18" ht="11.25" customHeight="1" x14ac:dyDescent="0.25">
      <c r="A1209" s="62" t="s">
        <v>931</v>
      </c>
      <c r="B1209" s="62" t="str">
        <f>LEFT(Таблица1[[#This Row],[Номер плавки]],7)</f>
        <v>2063320</v>
      </c>
      <c r="C1209" s="62" t="s">
        <v>8</v>
      </c>
      <c r="D1209" s="62" t="s">
        <v>154</v>
      </c>
      <c r="E1209" s="63">
        <v>529</v>
      </c>
      <c r="F1209" s="64">
        <f>(Таблица1[[#This Row],[Предел текучести, Н/мм²]]-SUMIF('Сводный отчет'!$B$7:$B$17,Таблица1[[#This Row],[Профиль / размер]],'Сводный отчет'!$F$7:$F$17))^2</f>
        <v>526.72522301735262</v>
      </c>
      <c r="G1209" s="63">
        <v>623</v>
      </c>
      <c r="H1209" s="64">
        <f>(Таблица1[[#This Row],[Временное сопротивление, Н/мм²]]-SUMIF('Сводный отчет'!$B$7:$B$17,Таблица1[[#This Row],[Профиль / размер]],'Сводный отчет'!$I$7:$I$17))^2</f>
        <v>438.50847956082788</v>
      </c>
      <c r="I1209" s="65">
        <f>Таблица1[[#This Row],[Временное сопротивление, Н/мм²]]/Таблица1[[#This Row],[Предел текучести, Н/мм²]]</f>
        <v>1.1776937618147447</v>
      </c>
      <c r="J1209" s="66">
        <f>(Таблица1[[#This Row],[σв/σт]]-SUMIF('Сводный отчет'!$B$7:$B$17,Таблица1[[#This Row],[Профиль / размер]],'Сводный отчет'!$L$7:$L$17))^2</f>
        <v>1.1897769321254825E-4</v>
      </c>
      <c r="K1209" s="63">
        <v>23.5</v>
      </c>
      <c r="L1209" s="64">
        <f>(Таблица1[[#This Row],[Относительное удлинение, %]]-SUMIF('Сводный отчет'!$B$7:$B$17,Таблица1[[#This Row],[Профиль / размер]],'Сводный отчет'!$O$7:$O$17))^2</f>
        <v>2.121204783844695</v>
      </c>
      <c r="M1209" s="63">
        <v>8.6</v>
      </c>
      <c r="N120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2.4907714929907614E-2</v>
      </c>
      <c r="O1209" s="67">
        <v>8.9</v>
      </c>
      <c r="P120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1.0399960788158132E-2</v>
      </c>
      <c r="Q1209" s="69">
        <v>9.1999999999999998E-2</v>
      </c>
      <c r="R1209" s="70">
        <f>(Таблица1[[#This Row],[fr]]-SUMIF('Сводный отчет'!$B$7:$B$17,Таблица1[[#This Row],[Профиль / размер]],'Сводный отчет'!$X$7:$X$17))^2</f>
        <v>8.5920050975393791E-5</v>
      </c>
    </row>
    <row r="1210" spans="1:18" ht="11.25" customHeight="1" x14ac:dyDescent="0.25">
      <c r="A1210" s="62" t="s">
        <v>932</v>
      </c>
      <c r="B1210" s="62" t="str">
        <f>LEFT(Таблица1[[#This Row],[Номер плавки]],7)</f>
        <v>2063320</v>
      </c>
      <c r="C1210" s="62" t="s">
        <v>8</v>
      </c>
      <c r="D1210" s="62" t="s">
        <v>154</v>
      </c>
      <c r="E1210" s="63">
        <v>557</v>
      </c>
      <c r="F1210" s="64">
        <f>(Таблица1[[#This Row],[Предел текучести, Н/мм²]]-SUMIF('Сводный отчет'!$B$7:$B$17,Таблица1[[#This Row],[Профиль / размер]],'Сводный отчет'!$F$7:$F$17))^2</f>
        <v>25.497500245073716</v>
      </c>
      <c r="G1210" s="63">
        <v>646</v>
      </c>
      <c r="H1210" s="64">
        <f>(Таблица1[[#This Row],[Временное сопротивление, Н/мм²]]-SUMIF('Сводный отчет'!$B$7:$B$17,Таблица1[[#This Row],[Профиль / размер]],'Сводный отчет'!$I$7:$I$17))^2</f>
        <v>4.2411528281540516</v>
      </c>
      <c r="I1210" s="65">
        <f>Таблица1[[#This Row],[Временное сопротивление, Н/мм²]]/Таблица1[[#This Row],[Предел текучести, Н/мм²]]</f>
        <v>1.1597845601436265</v>
      </c>
      <c r="J1210" s="66">
        <f>(Таблица1[[#This Row],[σв/σт]]-SUMIF('Сводный отчет'!$B$7:$B$17,Таблица1[[#This Row],[Профиль / размер]],'Сводный отчет'!$L$7:$L$17))^2</f>
        <v>4.9021170766834759E-5</v>
      </c>
      <c r="K1210" s="63">
        <v>22.5</v>
      </c>
      <c r="L1210" s="64">
        <f>(Таблица1[[#This Row],[Относительное удлинение, %]]-SUMIF('Сводный отчет'!$B$7:$B$17,Таблица1[[#This Row],[Профиль / размер]],'Сводный отчет'!$O$7:$O$17))^2</f>
        <v>0.2083334967160001</v>
      </c>
      <c r="M1210" s="63">
        <v>8.5</v>
      </c>
      <c r="N121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3.3433584942648632E-3</v>
      </c>
      <c r="O1210" s="67">
        <v>8.8000000000000007</v>
      </c>
      <c r="P121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3.9211841976312081E-6</v>
      </c>
      <c r="Q1210" s="69">
        <v>7.5999999999999998E-2</v>
      </c>
      <c r="R1210" s="70">
        <f>(Таблица1[[#This Row],[fr]]-SUMIF('Сводный отчет'!$B$7:$B$17,Таблица1[[#This Row],[Профиль / размер]],'Сводный отчет'!$X$7:$X$17))^2</f>
        <v>4.5302229193216917E-5</v>
      </c>
    </row>
    <row r="1211" spans="1:18" ht="11.25" customHeight="1" x14ac:dyDescent="0.25">
      <c r="A1211" s="62" t="s">
        <v>933</v>
      </c>
      <c r="B1211" s="62" t="str">
        <f>LEFT(Таблица1[[#This Row],[Номер плавки]],7)</f>
        <v>2063320</v>
      </c>
      <c r="C1211" s="62" t="s">
        <v>8</v>
      </c>
      <c r="D1211" s="62" t="s">
        <v>154</v>
      </c>
      <c r="E1211" s="63">
        <v>551</v>
      </c>
      <c r="F1211" s="64">
        <f>(Таблица1[[#This Row],[Предел текучести, Н/мм²]]-SUMIF('Сводный отчет'!$B$7:$B$17,Таблица1[[#This Row],[Профиль / размер]],'Сводный отчет'!$F$7:$F$17))^2</f>
        <v>0.90344083913347395</v>
      </c>
      <c r="G1211" s="63">
        <v>641</v>
      </c>
      <c r="H1211" s="64">
        <f>(Таблица1[[#This Row],[Временное сопротивление, Н/мм²]]-SUMIF('Сводный отчет'!$B$7:$B$17,Таблица1[[#This Row],[Профиль / размер]],'Сводный отчет'!$I$7:$I$17))^2</f>
        <v>8.6470934222135813</v>
      </c>
      <c r="I1211" s="65">
        <f>Таблица1[[#This Row],[Временное сопротивление, Н/мм²]]/Таблица1[[#This Row],[Предел текучести, Н/мм²]]</f>
        <v>1.1633393829401089</v>
      </c>
      <c r="J1211" s="66">
        <f>(Таблица1[[#This Row],[σв/σт]]-SUMIF('Сводный отчет'!$B$7:$B$17,Таблица1[[#This Row],[Профиль / размер]],'Сводный отчет'!$L$7:$L$17))^2</f>
        <v>1.1879666702278628E-5</v>
      </c>
      <c r="K1211" s="63">
        <v>21.3</v>
      </c>
      <c r="L1211" s="64">
        <f>(Таблица1[[#This Row],[Относительное удлинение, %]]-SUMIF('Сводный отчет'!$B$7:$B$17,Таблица1[[#This Row],[Профиль / размер]],'Сводный отчет'!$O$7:$O$17))^2</f>
        <v>0.55288795216156494</v>
      </c>
      <c r="M1211" s="63">
        <v>9.3000000000000007</v>
      </c>
      <c r="N121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0.73585820997940898</v>
      </c>
      <c r="O1211" s="67">
        <v>9.6</v>
      </c>
      <c r="P121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0.64317223801588053</v>
      </c>
      <c r="Q1211" s="69">
        <v>8.1000000000000003E-2</v>
      </c>
      <c r="R1211" s="70">
        <f>(Таблица1[[#This Row],[fr]]-SUMIF('Сводный отчет'!$B$7:$B$17,Таблица1[[#This Row],[Профиль / размер]],'Сводный отчет'!$X$7:$X$17))^2</f>
        <v>2.9952985001471745E-6</v>
      </c>
    </row>
    <row r="1212" spans="1:18" ht="11.25" customHeight="1" x14ac:dyDescent="0.25">
      <c r="A1212" s="62" t="s">
        <v>934</v>
      </c>
      <c r="B1212" s="62" t="str">
        <f>LEFT(Таблица1[[#This Row],[Номер плавки]],7)</f>
        <v>2063322</v>
      </c>
      <c r="C1212" s="62" t="s">
        <v>8</v>
      </c>
      <c r="D1212" s="62" t="s">
        <v>154</v>
      </c>
      <c r="E1212" s="63">
        <v>574</v>
      </c>
      <c r="F1212" s="64">
        <f>(Таблица1[[#This Row],[Предел текучести, Н/мм²]]-SUMIF('Сводный отчет'!$B$7:$B$17,Таблица1[[#This Row],[Профиль / размер]],'Сводный отчет'!$F$7:$F$17))^2</f>
        <v>486.18066856190438</v>
      </c>
      <c r="G1212" s="63">
        <v>664</v>
      </c>
      <c r="H1212" s="64">
        <f>(Таблица1[[#This Row],[Временное сопротивление, Н/мм²]]-SUMIF('Сводный отчет'!$B$7:$B$17,Таблица1[[#This Row],[Профиль / размер]],'Сводный отчет'!$I$7:$I$17))^2</f>
        <v>402.37976668953974</v>
      </c>
      <c r="I1212" s="65">
        <f>Таблица1[[#This Row],[Временное сопротивление, Н/мм²]]/Таблица1[[#This Row],[Предел текучести, Н/мм²]]</f>
        <v>1.1567944250871081</v>
      </c>
      <c r="J1212" s="66">
        <f>(Таблица1[[#This Row],[σв/σт]]-SUMIF('Сводный отчет'!$B$7:$B$17,Таблица1[[#This Row],[Профиль / размер]],'Сводный отчет'!$L$7:$L$17))^2</f>
        <v>9.983301158801335E-5</v>
      </c>
      <c r="K1212" s="63">
        <v>20.8</v>
      </c>
      <c r="L1212" s="64">
        <f>(Таблица1[[#This Row],[Относительное удлинение, %]]-SUMIF('Сводный отчет'!$B$7:$B$17,Таблица1[[#This Row],[Профиль / размер]],'Сводный отчет'!$O$7:$O$17))^2</f>
        <v>1.5464523085972168</v>
      </c>
      <c r="M1212" s="63">
        <v>8.3000000000000007</v>
      </c>
      <c r="N121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2.0214645622978932E-2</v>
      </c>
      <c r="O1212" s="67">
        <v>8.6</v>
      </c>
      <c r="P121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3.9211841976276904E-2</v>
      </c>
      <c r="Q1212" s="69">
        <v>0.09</v>
      </c>
      <c r="R1212" s="70">
        <f>(Таблица1[[#This Row],[fr]]-SUMIF('Сводный отчет'!$B$7:$B$17,Таблица1[[#This Row],[Профиль / размер]],'Сводный отчет'!$X$7:$X$17))^2</f>
        <v>5.2842823252621659E-5</v>
      </c>
    </row>
    <row r="1213" spans="1:18" ht="11.25" customHeight="1" x14ac:dyDescent="0.25">
      <c r="A1213" s="62" t="s">
        <v>935</v>
      </c>
      <c r="B1213" s="62" t="str">
        <f>LEFT(Таблица1[[#This Row],[Номер плавки]],7)</f>
        <v>2063322</v>
      </c>
      <c r="C1213" s="62" t="s">
        <v>8</v>
      </c>
      <c r="D1213" s="62" t="s">
        <v>154</v>
      </c>
      <c r="E1213" s="63">
        <v>572</v>
      </c>
      <c r="F1213" s="64">
        <f>(Таблица1[[#This Row],[Предел текучести, Н/мм²]]-SUMIF('Сводный отчет'!$B$7:$B$17,Таблица1[[#This Row],[Профиль / размер]],'Сводный отчет'!$F$7:$F$17))^2</f>
        <v>401.9826487599243</v>
      </c>
      <c r="G1213" s="63">
        <v>663</v>
      </c>
      <c r="H1213" s="64">
        <f>(Таблица1[[#This Row],[Временное сопротивление, Н/мм²]]-SUMIF('Сводный отчет'!$B$7:$B$17,Таблица1[[#This Row],[Профиль / размер]],'Сводный отчет'!$I$7:$I$17))^2</f>
        <v>363.26095480835164</v>
      </c>
      <c r="I1213" s="65">
        <f>Таблица1[[#This Row],[Временное сопротивление, Н/мм²]]/Таблица1[[#This Row],[Предел текучести, Н/мм²]]</f>
        <v>1.1590909090909092</v>
      </c>
      <c r="J1213" s="66">
        <f>(Таблица1[[#This Row],[σв/σт]]-SUMIF('Сводный отчет'!$B$7:$B$17,Таблица1[[#This Row],[Профиль / размер]],'Сводный отчет'!$L$7:$L$17))^2</f>
        <v>5.9215534936219739E-5</v>
      </c>
      <c r="K1213" s="63">
        <v>21.7</v>
      </c>
      <c r="L1213" s="64">
        <f>(Таблица1[[#This Row],[Относительное удлинение, %]]-SUMIF('Сводный отчет'!$B$7:$B$17,Таблица1[[#This Row],[Профиль / размер]],'Сводный отчет'!$O$7:$O$17))^2</f>
        <v>0.11803646701304456</v>
      </c>
      <c r="M1213" s="63">
        <v>8.4</v>
      </c>
      <c r="N121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1.7790020586219691E-3</v>
      </c>
      <c r="O1213" s="67">
        <v>8.6999999999999993</v>
      </c>
      <c r="P121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9.607881580237336E-3</v>
      </c>
      <c r="Q1213" s="69">
        <v>9.1999999999999998E-2</v>
      </c>
      <c r="R1213" s="70">
        <f>(Таблица1[[#This Row],[fr]]-SUMIF('Сводный отчет'!$B$7:$B$17,Таблица1[[#This Row],[Профиль / размер]],'Сводный отчет'!$X$7:$X$17))^2</f>
        <v>8.5920050975393791E-5</v>
      </c>
    </row>
    <row r="1214" spans="1:18" ht="11.25" customHeight="1" x14ac:dyDescent="0.25">
      <c r="A1214" s="62" t="s">
        <v>936</v>
      </c>
      <c r="B1214" s="62" t="str">
        <f>LEFT(Таблица1[[#This Row],[Номер плавки]],7)</f>
        <v>2063323</v>
      </c>
      <c r="C1214" s="62" t="s">
        <v>8</v>
      </c>
      <c r="D1214" s="62" t="s">
        <v>154</v>
      </c>
      <c r="E1214" s="63">
        <v>553</v>
      </c>
      <c r="F1214" s="64">
        <f>(Таблица1[[#This Row],[Предел текучести, Н/мм²]]-SUMIF('Сводный отчет'!$B$7:$B$17,Таблица1[[#This Row],[Профиль / размер]],'Сводный отчет'!$F$7:$F$17))^2</f>
        <v>1.1014606411135548</v>
      </c>
      <c r="G1214" s="63">
        <v>644</v>
      </c>
      <c r="H1214" s="64">
        <f>(Таблица1[[#This Row],[Временное сопротивление, Н/мм²]]-SUMIF('Сводный отчет'!$B$7:$B$17,Таблица1[[#This Row],[Профиль / размер]],'Сводный отчет'!$I$7:$I$17))^2</f>
        <v>3.5290657778634443E-3</v>
      </c>
      <c r="I1214" s="65">
        <f>Таблица1[[#This Row],[Временное сопротивление, Н/мм²]]/Таблица1[[#This Row],[Предел текучести, Н/мм²]]</f>
        <v>1.1645569620253164</v>
      </c>
      <c r="J1214" s="66">
        <f>(Таблица1[[#This Row],[σв/σт]]-SUMIF('Сводный отчет'!$B$7:$B$17,Таблица1[[#This Row],[Профиль / размер]],'Сводный отчет'!$L$7:$L$17))^2</f>
        <v>4.9689320725925346E-6</v>
      </c>
      <c r="K1214" s="63">
        <v>23.3</v>
      </c>
      <c r="L1214" s="64">
        <f>(Таблица1[[#This Row],[Относительное удлинение, %]]-SUMIF('Сводный отчет'!$B$7:$B$17,Таблица1[[#This Row],[Профиль / размер]],'Сводный отчет'!$O$7:$O$17))^2</f>
        <v>1.578630526418958</v>
      </c>
      <c r="M1214" s="63">
        <v>9.9</v>
      </c>
      <c r="N121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2.1252443485932662</v>
      </c>
      <c r="O1214" s="67">
        <v>10.199999999999999</v>
      </c>
      <c r="P121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1.9655484756396417</v>
      </c>
      <c r="Q1214" s="69">
        <v>7.9000000000000001E-2</v>
      </c>
      <c r="R1214" s="70">
        <f>(Таблица1[[#This Row],[fr]]-SUMIF('Сводный отчет'!$B$7:$B$17,Таблица1[[#This Row],[Профиль / размер]],'Сводный отчет'!$X$7:$X$17))^2</f>
        <v>1.3918070777375061E-5</v>
      </c>
    </row>
    <row r="1215" spans="1:18" ht="11.25" customHeight="1" x14ac:dyDescent="0.25">
      <c r="A1215" s="62" t="s">
        <v>937</v>
      </c>
      <c r="B1215" s="62" t="str">
        <f>LEFT(Таблица1[[#This Row],[Номер плавки]],7)</f>
        <v>2063323</v>
      </c>
      <c r="C1215" s="62" t="s">
        <v>8</v>
      </c>
      <c r="D1215" s="62" t="s">
        <v>154</v>
      </c>
      <c r="E1215" s="63">
        <v>551</v>
      </c>
      <c r="F1215" s="64">
        <f>(Таблица1[[#This Row],[Предел текучести, Н/мм²]]-SUMIF('Сводный отчет'!$B$7:$B$17,Таблица1[[#This Row],[Профиль / размер]],'Сводный отчет'!$F$7:$F$17))^2</f>
        <v>0.90344083913347395</v>
      </c>
      <c r="G1215" s="63">
        <v>647</v>
      </c>
      <c r="H1215" s="64">
        <f>(Таблица1[[#This Row],[Временное сопротивление, Н/мм²]]-SUMIF('Сводный отчет'!$B$7:$B$17,Таблица1[[#This Row],[Профиль / размер]],'Сводный отчет'!$I$7:$I$17))^2</f>
        <v>9.3599647093421456</v>
      </c>
      <c r="I1215" s="65">
        <f>Таблица1[[#This Row],[Временное сопротивление, Н/мм²]]/Таблица1[[#This Row],[Предел текучести, Н/мм²]]</f>
        <v>1.1742286751361162</v>
      </c>
      <c r="J1215" s="66">
        <f>(Таблица1[[#This Row],[σв/σт]]-SUMIF('Сводный отчет'!$B$7:$B$17,Таблица1[[#This Row],[Профиль / размер]],'Сводный отчет'!$L$7:$L$17))^2</f>
        <v>5.5392338792841967E-5</v>
      </c>
      <c r="K1215" s="63">
        <v>23.8</v>
      </c>
      <c r="L1215" s="64">
        <f>(Таблица1[[#This Row],[Относительное удлинение, %]]-SUMIF('Сводный отчет'!$B$7:$B$17,Таблица1[[#This Row],[Профиль / размер]],'Сводный отчет'!$O$7:$O$17))^2</f>
        <v>3.085066169983306</v>
      </c>
      <c r="M1215" s="63">
        <v>9</v>
      </c>
      <c r="N121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0.31116514067247919</v>
      </c>
      <c r="O1215" s="67">
        <v>9.3000000000000007</v>
      </c>
      <c r="P121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0.25198411920400049</v>
      </c>
      <c r="Q1215" s="69">
        <v>8.3000000000000004E-2</v>
      </c>
      <c r="R1215" s="70">
        <f>(Таблица1[[#This Row],[fr]]-SUMIF('Сводный отчет'!$B$7:$B$17,Таблица1[[#This Row],[Профиль / размер]],'Сводный отчет'!$X$7:$X$17))^2</f>
        <v>7.2526222919302336E-8</v>
      </c>
    </row>
    <row r="1216" spans="1:18" ht="11.25" customHeight="1" x14ac:dyDescent="0.25">
      <c r="A1216" s="62" t="s">
        <v>938</v>
      </c>
      <c r="B1216" s="62" t="str">
        <f>LEFT(Таблица1[[#This Row],[Номер плавки]],7)</f>
        <v>2063325</v>
      </c>
      <c r="C1216" s="62" t="s">
        <v>8</v>
      </c>
      <c r="D1216" s="62" t="s">
        <v>154</v>
      </c>
      <c r="E1216" s="63">
        <v>551</v>
      </c>
      <c r="F1216" s="64">
        <f>(Таблица1[[#This Row],[Предел текучести, Н/мм²]]-SUMIF('Сводный отчет'!$B$7:$B$17,Таблица1[[#This Row],[Профиль / размер]],'Сводный отчет'!$F$7:$F$17))^2</f>
        <v>0.90344083913347395</v>
      </c>
      <c r="G1216" s="63">
        <v>647</v>
      </c>
      <c r="H1216" s="64">
        <f>(Таблица1[[#This Row],[Временное сопротивление, Н/мм²]]-SUMIF('Сводный отчет'!$B$7:$B$17,Таблица1[[#This Row],[Профиль / размер]],'Сводный отчет'!$I$7:$I$17))^2</f>
        <v>9.3599647093421456</v>
      </c>
      <c r="I1216" s="65">
        <f>Таблица1[[#This Row],[Временное сопротивление, Н/мм²]]/Таблица1[[#This Row],[Предел текучести, Н/мм²]]</f>
        <v>1.1742286751361162</v>
      </c>
      <c r="J1216" s="66">
        <f>(Таблица1[[#This Row],[σв/σт]]-SUMIF('Сводный отчет'!$B$7:$B$17,Таблица1[[#This Row],[Профиль / размер]],'Сводный отчет'!$L$7:$L$17))^2</f>
        <v>5.5392338792841967E-5</v>
      </c>
      <c r="K1216" s="63">
        <v>20.7</v>
      </c>
      <c r="L1216" s="64">
        <f>(Таблица1[[#This Row],[Относительное удлинение, %]]-SUMIF('Сводный отчет'!$B$7:$B$17,Таблица1[[#This Row],[Профиль / размер]],'Сводный отчет'!$O$7:$O$17))^2</f>
        <v>1.8051651798843509</v>
      </c>
      <c r="M1216" s="63">
        <v>9.1999999999999993</v>
      </c>
      <c r="N121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0.57429385354376383</v>
      </c>
      <c r="O1216" s="67">
        <v>9.5</v>
      </c>
      <c r="P121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0.49277619841192066</v>
      </c>
      <c r="Q1216" s="69">
        <v>7.4999999999999997E-2</v>
      </c>
      <c r="R1216" s="70">
        <f>(Таблица1[[#This Row],[fr]]-SUMIF('Сводный отчет'!$B$7:$B$17,Таблица1[[#This Row],[Профиль / размер]],'Сводный отчет'!$X$7:$X$17))^2</f>
        <v>5.9763615331830875E-5</v>
      </c>
    </row>
    <row r="1217" spans="1:18" ht="11.25" customHeight="1" x14ac:dyDescent="0.25">
      <c r="A1217" s="62" t="s">
        <v>939</v>
      </c>
      <c r="B1217" s="62" t="str">
        <f>LEFT(Таблица1[[#This Row],[Номер плавки]],7)</f>
        <v>2063325</v>
      </c>
      <c r="C1217" s="62" t="s">
        <v>8</v>
      </c>
      <c r="D1217" s="62" t="s">
        <v>154</v>
      </c>
      <c r="E1217" s="63">
        <v>556</v>
      </c>
      <c r="F1217" s="64">
        <f>(Таблица1[[#This Row],[Предел текучести, Н/мм²]]-SUMIF('Сводный отчет'!$B$7:$B$17,Таблица1[[#This Row],[Профиль / размер]],'Сводный отчет'!$F$7:$F$17))^2</f>
        <v>16.398490344083676</v>
      </c>
      <c r="G1217" s="63">
        <v>651</v>
      </c>
      <c r="H1217" s="64">
        <f>(Таблица1[[#This Row],[Временное сопротивление, Н/мм²]]-SUMIF('Сводный отчет'!$B$7:$B$17,Таблица1[[#This Row],[Профиль / размер]],'Сводный отчет'!$I$7:$I$17))^2</f>
        <v>49.83521223409452</v>
      </c>
      <c r="I1217" s="65">
        <f>Таблица1[[#This Row],[Временное сопротивление, Н/мм²]]/Таблица1[[#This Row],[Предел текучести, Н/мм²]]</f>
        <v>1.170863309352518</v>
      </c>
      <c r="J1217" s="66">
        <f>(Таблица1[[#This Row],[σв/σт]]-SUMIF('Сводный отчет'!$B$7:$B$17,Таблица1[[#This Row],[Профиль / размер]],'Сводный отчет'!$L$7:$L$17))^2</f>
        <v>1.6623862977645609E-5</v>
      </c>
      <c r="K1217" s="63">
        <v>22</v>
      </c>
      <c r="L1217" s="64">
        <f>(Таблица1[[#This Row],[Относительное удлинение, %]]-SUMIF('Сводный отчет'!$B$7:$B$17,Таблица1[[#This Row],[Профиль / размер]],'Сводный отчет'!$O$7:$O$17))^2</f>
        <v>1.897853151652576E-3</v>
      </c>
      <c r="M1217" s="63">
        <v>8.4</v>
      </c>
      <c r="N121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1.7790020586219691E-3</v>
      </c>
      <c r="O1217" s="67">
        <v>8.6999999999999993</v>
      </c>
      <c r="P121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9.607881580237336E-3</v>
      </c>
      <c r="Q1217" s="69">
        <v>0.1</v>
      </c>
      <c r="R1217" s="70">
        <f>(Таблица1[[#This Row],[fr]]-SUMIF('Сводный отчет'!$B$7:$B$17,Таблица1[[#This Row],[Профиль / размер]],'Сводный отчет'!$X$7:$X$17))^2</f>
        <v>2.982289618664825E-4</v>
      </c>
    </row>
    <row r="1218" spans="1:18" ht="11.25" customHeight="1" x14ac:dyDescent="0.25">
      <c r="A1218" s="62" t="s">
        <v>940</v>
      </c>
      <c r="B1218" s="62" t="str">
        <f>LEFT(Таблица1[[#This Row],[Номер плавки]],7)</f>
        <v>2063325</v>
      </c>
      <c r="C1218" s="62" t="s">
        <v>8</v>
      </c>
      <c r="D1218" s="62" t="s">
        <v>154</v>
      </c>
      <c r="E1218" s="63">
        <v>577</v>
      </c>
      <c r="F1218" s="64">
        <f>(Таблица1[[#This Row],[Предел текучести, Н/мм²]]-SUMIF('Сводный отчет'!$B$7:$B$17,Таблица1[[#This Row],[Профиль / размер]],'Сводный отчет'!$F$7:$F$17))^2</f>
        <v>627.47769826487456</v>
      </c>
      <c r="G1218" s="63">
        <v>669</v>
      </c>
      <c r="H1218" s="64">
        <f>(Таблица1[[#This Row],[Временное сопротивление, Н/мм²]]-SUMIF('Сводный отчет'!$B$7:$B$17,Таблица1[[#This Row],[Профиль / размер]],'Сводный отчет'!$I$7:$I$17))^2</f>
        <v>627.97382609548026</v>
      </c>
      <c r="I1218" s="65">
        <f>Таблица1[[#This Row],[Временное сопротивление, Н/мм²]]/Таблица1[[#This Row],[Предел текучести, Н/мм²]]</f>
        <v>1.1594454072790294</v>
      </c>
      <c r="J1218" s="66">
        <f>(Таблица1[[#This Row],[σв/σт]]-SUMIF('Сводный отчет'!$B$7:$B$17,Таблица1[[#This Row],[Профиль / размер]],'Сводный отчет'!$L$7:$L$17))^2</f>
        <v>5.3885361158305312E-5</v>
      </c>
      <c r="K1218" s="63">
        <v>18.3</v>
      </c>
      <c r="L1218" s="64">
        <f>(Таблица1[[#This Row],[Относительное удлинение, %]]-SUMIF('Сводный отчет'!$B$7:$B$17,Таблица1[[#This Row],[Профиль / размер]],'Сводный отчет'!$O$7:$O$17))^2</f>
        <v>14.014274090775476</v>
      </c>
      <c r="M1218" s="63">
        <v>8.4</v>
      </c>
      <c r="N121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1.7790020586219691E-3</v>
      </c>
      <c r="O1218" s="67">
        <v>8.6999999999999993</v>
      </c>
      <c r="P121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9.607881580237336E-3</v>
      </c>
      <c r="Q1218" s="69">
        <v>6.6000000000000003E-2</v>
      </c>
      <c r="R1218" s="70">
        <f>(Таблица1[[#This Row],[fr]]-SUMIF('Сводный отчет'!$B$7:$B$17,Таблица1[[#This Row],[Профиль / размер]],'Сводный отчет'!$X$7:$X$17))^2</f>
        <v>2.799160905793562E-4</v>
      </c>
    </row>
    <row r="1219" spans="1:18" ht="11.25" customHeight="1" x14ac:dyDescent="0.25">
      <c r="A1219" s="62" t="s">
        <v>941</v>
      </c>
      <c r="B1219" s="62" t="str">
        <f>LEFT(Таблица1[[#This Row],[Номер плавки]],7)</f>
        <v>2050771</v>
      </c>
      <c r="C1219" s="62" t="s">
        <v>8</v>
      </c>
      <c r="D1219" s="62" t="s">
        <v>154</v>
      </c>
      <c r="E1219" s="63">
        <v>566</v>
      </c>
      <c r="F1219" s="64">
        <f>(Таблица1[[#This Row],[Предел текучести, Н/мм²]]-SUMIF('Сводный отчет'!$B$7:$B$17,Таблица1[[#This Row],[Профиль / размер]],'Сводный отчет'!$F$7:$F$17))^2</f>
        <v>197.38858935398409</v>
      </c>
      <c r="G1219" s="63">
        <v>656</v>
      </c>
      <c r="H1219" s="64">
        <f>(Таблица1[[#This Row],[Временное сопротивление, Н/мм²]]-SUMIF('Сводный отчет'!$B$7:$B$17,Таблица1[[#This Row],[Профиль / размер]],'Сводный отчет'!$I$7:$I$17))^2</f>
        <v>145.42927164003498</v>
      </c>
      <c r="I1219" s="65">
        <f>Таблица1[[#This Row],[Временное сопротивление, Н/мм²]]/Таблица1[[#This Row],[Предел текучести, Н/мм²]]</f>
        <v>1.1590106007067138</v>
      </c>
      <c r="J1219" s="66">
        <f>(Таблица1[[#This Row],[σв/σт]]-SUMIF('Сводный отчет'!$B$7:$B$17,Таблица1[[#This Row],[Профиль / размер]],'Сводный отчет'!$L$7:$L$17))^2</f>
        <v>6.0457956600072701E-5</v>
      </c>
      <c r="K1219" s="63">
        <v>21.8</v>
      </c>
      <c r="L1219" s="64">
        <f>(Таблица1[[#This Row],[Относительное удлинение, %]]-SUMIF('Сводный отчет'!$B$7:$B$17,Таблица1[[#This Row],[Профиль / размер]],'Сводный отчет'!$O$7:$O$17))^2</f>
        <v>5.9323595725913225E-2</v>
      </c>
      <c r="M1219" s="63">
        <v>9.1999999999999993</v>
      </c>
      <c r="N121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0.57429385354376383</v>
      </c>
      <c r="O1219" s="67">
        <v>9.5</v>
      </c>
      <c r="P121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0.49277619841192066</v>
      </c>
      <c r="Q1219" s="69">
        <v>9.6000000000000002E-2</v>
      </c>
      <c r="R1219" s="70">
        <f>(Таблица1[[#This Row],[fr]]-SUMIF('Сводный отчет'!$B$7:$B$17,Таблица1[[#This Row],[Профиль / размер]],'Сводный отчет'!$X$7:$X$17))^2</f>
        <v>1.7607450642093811E-4</v>
      </c>
    </row>
    <row r="1220" spans="1:18" ht="11.25" customHeight="1" x14ac:dyDescent="0.25">
      <c r="A1220" s="62" t="s">
        <v>942</v>
      </c>
      <c r="B1220" s="62" t="str">
        <f>LEFT(Таблица1[[#This Row],[Номер плавки]],7)</f>
        <v>2050772</v>
      </c>
      <c r="C1220" s="62" t="s">
        <v>8</v>
      </c>
      <c r="D1220" s="62" t="s">
        <v>154</v>
      </c>
      <c r="E1220" s="63">
        <v>562</v>
      </c>
      <c r="F1220" s="64">
        <f>(Таблица1[[#This Row],[Предел текучести, Н/мм²]]-SUMIF('Сводный отчет'!$B$7:$B$17,Таблица1[[#This Row],[Профиль / размер]],'Сводный отчет'!$F$7:$F$17))^2</f>
        <v>100.99254975002393</v>
      </c>
      <c r="G1220" s="63">
        <v>650</v>
      </c>
      <c r="H1220" s="64">
        <f>(Таблица1[[#This Row],[Временное сопротивление, Н/мм²]]-SUMIF('Сводный отчет'!$B$7:$B$17,Таблица1[[#This Row],[Профиль / размер]],'Сводный отчет'!$I$7:$I$17))^2</f>
        <v>36.716400352906426</v>
      </c>
      <c r="I1220" s="65">
        <f>Таблица1[[#This Row],[Временное сопротивление, Н/мм²]]/Таблица1[[#This Row],[Предел текучести, Н/мм²]]</f>
        <v>1.1565836298932384</v>
      </c>
      <c r="J1220" s="66">
        <f>(Таблица1[[#This Row],[σв/σт]]-SUMIF('Сводный отчет'!$B$7:$B$17,Таблица1[[#This Row],[Профиль / размер]],'Сводный отчет'!$L$7:$L$17))^2</f>
        <v>1.0408982857295664E-4</v>
      </c>
      <c r="K1220" s="63">
        <v>20.2</v>
      </c>
      <c r="L1220" s="64">
        <f>(Таблица1[[#This Row],[Относительное удлинение, %]]-SUMIF('Сводный отчет'!$B$7:$B$17,Таблица1[[#This Row],[Профиль / размер]],'Сводный отчет'!$O$7:$O$17))^2</f>
        <v>3.3987295363200043</v>
      </c>
      <c r="M1220" s="63">
        <v>9.1999999999999993</v>
      </c>
      <c r="N122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0.57429385354376383</v>
      </c>
      <c r="O1220" s="67">
        <v>9.5</v>
      </c>
      <c r="P122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0.49277619841192066</v>
      </c>
      <c r="Q1220" s="69">
        <v>7.6999999999999999E-2</v>
      </c>
      <c r="R1220" s="70">
        <f>(Таблица1[[#This Row],[fr]]-SUMIF('Сводный отчет'!$B$7:$B$17,Таблица1[[#This Row],[Профиль / размер]],'Сводный отчет'!$X$7:$X$17))^2</f>
        <v>3.2840843054602959E-5</v>
      </c>
    </row>
    <row r="1221" spans="1:18" ht="11.25" customHeight="1" x14ac:dyDescent="0.25">
      <c r="A1221" s="62" t="s">
        <v>943</v>
      </c>
      <c r="B1221" s="62" t="str">
        <f>LEFT(Таблица1[[#This Row],[Номер плавки]],7)</f>
        <v>2003073</v>
      </c>
      <c r="C1221" s="62" t="s">
        <v>8</v>
      </c>
      <c r="D1221" s="62" t="s">
        <v>154</v>
      </c>
      <c r="E1221" s="63">
        <v>551</v>
      </c>
      <c r="F1221" s="64">
        <f>(Таблица1[[#This Row],[Предел текучести, Н/мм²]]-SUMIF('Сводный отчет'!$B$7:$B$17,Таблица1[[#This Row],[Профиль / размер]],'Сводный отчет'!$F$7:$F$17))^2</f>
        <v>0.90344083913347395</v>
      </c>
      <c r="G1221" s="63">
        <v>643</v>
      </c>
      <c r="H1221" s="64">
        <f>(Таблица1[[#This Row],[Временное сопротивление, Н/мм²]]-SUMIF('Сводный отчет'!$B$7:$B$17,Таблица1[[#This Row],[Профиль / размер]],'Сводный отчет'!$I$7:$I$17))^2</f>
        <v>0.88471718458976945</v>
      </c>
      <c r="I1221" s="65">
        <f>Таблица1[[#This Row],[Временное сопротивление, Н/мм²]]/Таблица1[[#This Row],[Предел текучести, Н/мм²]]</f>
        <v>1.1669691470054446</v>
      </c>
      <c r="J1221" s="66">
        <f>(Таблица1[[#This Row],[σв/σт]]-SUMIF('Сводный отчет'!$B$7:$B$17,Таблица1[[#This Row],[Профиль / размер]],'Сводный отчет'!$L$7:$L$17))^2</f>
        <v>3.3516392460665472E-8</v>
      </c>
      <c r="K1221" s="63">
        <v>22.8</v>
      </c>
      <c r="L1221" s="64">
        <f>(Таблица1[[#This Row],[Относительное удлинение, %]]-SUMIF('Сводный отчет'!$B$7:$B$17,Таблица1[[#This Row],[Профиль / размер]],'Сводный отчет'!$O$7:$O$17))^2</f>
        <v>0.57219488285460962</v>
      </c>
      <c r="M1221" s="63">
        <v>10.4</v>
      </c>
      <c r="N122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3.8330661307714808</v>
      </c>
      <c r="O1221" s="67">
        <v>10.7</v>
      </c>
      <c r="P122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3.617528673659443</v>
      </c>
      <c r="Q1221" s="69">
        <v>0.09</v>
      </c>
      <c r="R1221" s="70">
        <f>(Таблица1[[#This Row],[fr]]-SUMIF('Сводный отчет'!$B$7:$B$17,Таблица1[[#This Row],[Профиль / размер]],'Сводный отчет'!$X$7:$X$17))^2</f>
        <v>5.2842823252621659E-5</v>
      </c>
    </row>
    <row r="1222" spans="1:18" ht="11.25" customHeight="1" x14ac:dyDescent="0.25">
      <c r="A1222" s="62" t="s">
        <v>944</v>
      </c>
      <c r="B1222" s="62" t="str">
        <f>LEFT(Таблица1[[#This Row],[Номер плавки]],7)</f>
        <v>2003073</v>
      </c>
      <c r="C1222" s="62" t="s">
        <v>8</v>
      </c>
      <c r="D1222" s="62" t="s">
        <v>154</v>
      </c>
      <c r="E1222" s="63">
        <v>537</v>
      </c>
      <c r="F1222" s="64">
        <f>(Таблица1[[#This Row],[Предел текучести, Н/мм²]]-SUMIF('Сводный отчет'!$B$7:$B$17,Таблица1[[#This Row],[Профиль / размер]],'Сводный отчет'!$F$7:$F$17))^2</f>
        <v>223.51730222527291</v>
      </c>
      <c r="G1222" s="63">
        <v>634</v>
      </c>
      <c r="H1222" s="64">
        <f>(Таблица1[[#This Row],[Временное сопротивление, Н/мм²]]-SUMIF('Сводный отчет'!$B$7:$B$17,Таблица1[[#This Row],[Профиль / размер]],'Сводный отчет'!$I$7:$I$17))^2</f>
        <v>98.815410253896928</v>
      </c>
      <c r="I1222" s="65">
        <f>Таблица1[[#This Row],[Временное сопротивление, Н/мм²]]/Таблица1[[#This Row],[Предел текучести, Н/мм²]]</f>
        <v>1.180633147113594</v>
      </c>
      <c r="J1222" s="66">
        <f>(Таблица1[[#This Row],[σв/σт]]-SUMIF('Сводный отчет'!$B$7:$B$17,Таблица1[[#This Row],[Профиль / размер]],'Сводный отчет'!$L$7:$L$17))^2</f>
        <v>1.9174148427322557E-4</v>
      </c>
      <c r="K1222" s="63">
        <v>21.3</v>
      </c>
      <c r="L1222" s="64">
        <f>(Таблица1[[#This Row],[Относительное удлинение, %]]-SUMIF('Сводный отчет'!$B$7:$B$17,Таблица1[[#This Row],[Профиль / размер]],'Сводный отчет'!$O$7:$O$17))^2</f>
        <v>0.55288795216156494</v>
      </c>
      <c r="M1222" s="63">
        <v>8.4</v>
      </c>
      <c r="N122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1.7790020586219691E-3</v>
      </c>
      <c r="O1222" s="67">
        <v>8.6999999999999993</v>
      </c>
      <c r="P122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9.607881580237336E-3</v>
      </c>
      <c r="Q1222" s="69">
        <v>7.8E-2</v>
      </c>
      <c r="R1222" s="70">
        <f>(Таблица1[[#This Row],[fr]]-SUMIF('Сводный отчет'!$B$7:$B$17,Таблица1[[#This Row],[Профиль / размер]],'Сводный отчет'!$X$7:$X$17))^2</f>
        <v>2.237945691598901E-5</v>
      </c>
    </row>
    <row r="1223" spans="1:18" ht="11.25" customHeight="1" x14ac:dyDescent="0.25">
      <c r="A1223" s="62" t="s">
        <v>945</v>
      </c>
      <c r="B1223" s="62" t="str">
        <f>LEFT(Таблица1[[#This Row],[Номер плавки]],7)</f>
        <v>2003073</v>
      </c>
      <c r="C1223" s="62" t="s">
        <v>8</v>
      </c>
      <c r="D1223" s="62" t="s">
        <v>154</v>
      </c>
      <c r="E1223" s="63">
        <v>565</v>
      </c>
      <c r="F1223" s="64">
        <f>(Таблица1[[#This Row],[Предел текучести, Н/мм²]]-SUMIF('Сводный отчет'!$B$7:$B$17,Таблица1[[#This Row],[Профиль / размер]],'Сводный отчет'!$F$7:$F$17))^2</f>
        <v>170.28957945299405</v>
      </c>
      <c r="G1223" s="63">
        <v>653</v>
      </c>
      <c r="H1223" s="64">
        <f>(Таблица1[[#This Row],[Временное сопротивление, Н/мм²]]-SUMIF('Сводный отчет'!$B$7:$B$17,Таблица1[[#This Row],[Профиль / размер]],'Сводный отчет'!$I$7:$I$17))^2</f>
        <v>82.072835996470715</v>
      </c>
      <c r="I1223" s="65">
        <f>Таблица1[[#This Row],[Временное сопротивление, Н/мм²]]/Таблица1[[#This Row],[Предел текучести, Н/мм²]]</f>
        <v>1.1557522123893806</v>
      </c>
      <c r="J1223" s="66">
        <f>(Таблица1[[#This Row],[σв/σт]]-SUMIF('Сводный отчет'!$B$7:$B$17,Таблица1[[#This Row],[Профиль / размер]],'Сводный отчет'!$L$7:$L$17))^2</f>
        <v>1.2174606183389966E-4</v>
      </c>
      <c r="K1223" s="63">
        <v>23</v>
      </c>
      <c r="L1223" s="64">
        <f>(Таблица1[[#This Row],[Относительное удлинение, %]]-SUMIF('Сводный отчет'!$B$7:$B$17,Таблица1[[#This Row],[Профиль / размер]],'Сводный отчет'!$O$7:$O$17))^2</f>
        <v>0.91476914028034761</v>
      </c>
      <c r="M1223" s="63">
        <v>9.1999999999999993</v>
      </c>
      <c r="N122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0.57429385354376383</v>
      </c>
      <c r="O1223" s="67">
        <v>9.5</v>
      </c>
      <c r="P122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0.49277619841192066</v>
      </c>
      <c r="Q1223" s="69">
        <v>0.08</v>
      </c>
      <c r="R1223" s="70">
        <f>(Таблица1[[#This Row],[fr]]-SUMIF('Сводный отчет'!$B$7:$B$17,Таблица1[[#This Row],[Профиль / размер]],'Сводный отчет'!$X$7:$X$17))^2</f>
        <v>7.4566846387611164E-6</v>
      </c>
    </row>
    <row r="1224" spans="1:18" ht="11.25" customHeight="1" x14ac:dyDescent="0.25">
      <c r="A1224" s="62" t="s">
        <v>946</v>
      </c>
      <c r="B1224" s="62" t="str">
        <f>LEFT(Таблица1[[#This Row],[Номер плавки]],7)</f>
        <v>2063335</v>
      </c>
      <c r="C1224" s="62" t="s">
        <v>8</v>
      </c>
      <c r="D1224" s="62" t="s">
        <v>154</v>
      </c>
      <c r="E1224" s="63">
        <v>556</v>
      </c>
      <c r="F1224" s="64">
        <f>(Таблица1[[#This Row],[Предел текучести, Н/мм²]]-SUMIF('Сводный отчет'!$B$7:$B$17,Таблица1[[#This Row],[Профиль / размер]],'Сводный отчет'!$F$7:$F$17))^2</f>
        <v>16.398490344083676</v>
      </c>
      <c r="G1224" s="63">
        <v>646</v>
      </c>
      <c r="H1224" s="64">
        <f>(Таблица1[[#This Row],[Временное сопротивление, Н/мм²]]-SUMIF('Сводный отчет'!$B$7:$B$17,Таблица1[[#This Row],[Профиль / размер]],'Сводный отчет'!$I$7:$I$17))^2</f>
        <v>4.2411528281540516</v>
      </c>
      <c r="I1224" s="65">
        <f>Таблица1[[#This Row],[Временное сопротивление, Н/мм²]]/Таблица1[[#This Row],[Предел текучести, Н/мм²]]</f>
        <v>1.1618705035971224</v>
      </c>
      <c r="J1224" s="66">
        <f>(Таблица1[[#This Row],[σв/σт]]-SUMIF('Сводный отчет'!$B$7:$B$17,Таблица1[[#This Row],[Профиль / размер]],'Сводный отчет'!$L$7:$L$17))^2</f>
        <v>2.4162814472860293E-5</v>
      </c>
      <c r="K1224" s="63">
        <v>24.5</v>
      </c>
      <c r="L1224" s="64">
        <f>(Таблица1[[#This Row],[Относительное удлинение, %]]-SUMIF('Сводный отчет'!$B$7:$B$17,Таблица1[[#This Row],[Профиль / размер]],'Сводный отчет'!$O$7:$O$17))^2</f>
        <v>6.0340760709733905</v>
      </c>
      <c r="M1224" s="63">
        <v>9.4</v>
      </c>
      <c r="N122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0.91742256641505127</v>
      </c>
      <c r="O1224" s="67">
        <v>9.6999999999999993</v>
      </c>
      <c r="P122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0.81356827761984019</v>
      </c>
      <c r="Q1224" s="69">
        <v>8.1000000000000003E-2</v>
      </c>
      <c r="R1224" s="70">
        <f>(Таблица1[[#This Row],[fr]]-SUMIF('Сводный отчет'!$B$7:$B$17,Таблица1[[#This Row],[Профиль / размер]],'Сводный отчет'!$X$7:$X$17))^2</f>
        <v>2.9952985001471745E-6</v>
      </c>
    </row>
    <row r="1225" spans="1:18" ht="11.25" customHeight="1" x14ac:dyDescent="0.25">
      <c r="A1225" s="62" t="s">
        <v>947</v>
      </c>
      <c r="B1225" s="62" t="str">
        <f>LEFT(Таблица1[[#This Row],[Номер плавки]],7)</f>
        <v>2063335</v>
      </c>
      <c r="C1225" s="62" t="s">
        <v>8</v>
      </c>
      <c r="D1225" s="62" t="s">
        <v>154</v>
      </c>
      <c r="E1225" s="63">
        <v>566</v>
      </c>
      <c r="F1225" s="64">
        <f>(Таблица1[[#This Row],[Предел текучести, Н/мм²]]-SUMIF('Сводный отчет'!$B$7:$B$17,Таблица1[[#This Row],[Профиль / размер]],'Сводный отчет'!$F$7:$F$17))^2</f>
        <v>197.38858935398409</v>
      </c>
      <c r="G1225" s="63">
        <v>654</v>
      </c>
      <c r="H1225" s="64">
        <f>(Таблица1[[#This Row],[Временное сопротивление, Н/мм²]]-SUMIF('Сводный отчет'!$B$7:$B$17,Таблица1[[#This Row],[Профиль / размер]],'Сводный отчет'!$I$7:$I$17))^2</f>
        <v>101.19164787765881</v>
      </c>
      <c r="I1225" s="65">
        <f>Таблица1[[#This Row],[Временное сопротивление, Н/мм²]]/Таблица1[[#This Row],[Предел текучести, Н/мм²]]</f>
        <v>1.1554770318021201</v>
      </c>
      <c r="J1225" s="66">
        <f>(Таблица1[[#This Row],[σв/σт]]-SUMIF('Сводный отчет'!$B$7:$B$17,Таблица1[[#This Row],[Профиль / размер]],'Сводный отчет'!$L$7:$L$17))^2</f>
        <v>1.2789439422224413E-4</v>
      </c>
      <c r="K1225" s="63">
        <v>21</v>
      </c>
      <c r="L1225" s="64">
        <f>(Таблица1[[#This Row],[Относительное удлинение, %]]-SUMIF('Сводный отчет'!$B$7:$B$17,Таблица1[[#This Row],[Профиль / размер]],'Сводный отчет'!$O$7:$O$17))^2</f>
        <v>1.0890265660229574</v>
      </c>
      <c r="M1225" s="63">
        <v>9.9</v>
      </c>
      <c r="N122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2.1252443485932662</v>
      </c>
      <c r="O1225" s="67">
        <v>10.199999999999999</v>
      </c>
      <c r="P122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1.9655484756396417</v>
      </c>
      <c r="Q1225" s="69">
        <v>8.2000000000000003E-2</v>
      </c>
      <c r="R1225" s="70">
        <f>(Таблица1[[#This Row],[fr]]-SUMIF('Сводный отчет'!$B$7:$B$17,Таблица1[[#This Row],[Профиль / размер]],'Сводный отчет'!$X$7:$X$17))^2</f>
        <v>5.3391236153323671E-7</v>
      </c>
    </row>
    <row r="1226" spans="1:18" ht="11.25" customHeight="1" x14ac:dyDescent="0.25">
      <c r="A1226" s="62" t="s">
        <v>948</v>
      </c>
      <c r="B1226" s="62" t="str">
        <f>LEFT(Таблица1[[#This Row],[Номер плавки]],7)</f>
        <v>2063339</v>
      </c>
      <c r="C1226" s="62" t="s">
        <v>8</v>
      </c>
      <c r="D1226" s="62" t="s">
        <v>154</v>
      </c>
      <c r="E1226" s="63">
        <v>543</v>
      </c>
      <c r="F1226" s="64">
        <f>(Таблица1[[#This Row],[Предел текучести, Н/мм²]]-SUMIF('Сводный отчет'!$B$7:$B$17,Таблица1[[#This Row],[Профиль / размер]],'Сводный отчет'!$F$7:$F$17))^2</f>
        <v>80.111361631213157</v>
      </c>
      <c r="G1226" s="63">
        <v>631</v>
      </c>
      <c r="H1226" s="64">
        <f>(Таблица1[[#This Row],[Временное сопротивление, Н/мм²]]-SUMIF('Сводный отчет'!$B$7:$B$17,Таблица1[[#This Row],[Профиль / размер]],'Сводный отчет'!$I$7:$I$17))^2</f>
        <v>167.45897461033263</v>
      </c>
      <c r="I1226" s="65">
        <f>Таблица1[[#This Row],[Временное сопротивление, Н/мм²]]/Таблица1[[#This Row],[Предел текучести, Н/мм²]]</f>
        <v>1.1620626151012892</v>
      </c>
      <c r="J1226" s="66">
        <f>(Таблица1[[#This Row],[σв/σт]]-SUMIF('Сводный отчет'!$B$7:$B$17,Таблица1[[#This Row],[Профиль / размер]],'Сводный отчет'!$L$7:$L$17))^2</f>
        <v>2.2311046755096614E-5</v>
      </c>
      <c r="K1226" s="63">
        <v>24.5</v>
      </c>
      <c r="L1226" s="64">
        <f>(Таблица1[[#This Row],[Относительное удлинение, %]]-SUMIF('Сводный отчет'!$B$7:$B$17,Таблица1[[#This Row],[Профиль / размер]],'Сводный отчет'!$O$7:$O$17))^2</f>
        <v>6.0340760709733905</v>
      </c>
      <c r="M1226" s="63">
        <v>6.7</v>
      </c>
      <c r="N122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3.0351849426526929</v>
      </c>
      <c r="O1226" s="67">
        <v>7</v>
      </c>
      <c r="P122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3.23287520831291</v>
      </c>
      <c r="Q1226" s="69">
        <v>9.7000000000000003E-2</v>
      </c>
      <c r="R1226" s="70">
        <f>(Таблица1[[#This Row],[fr]]-SUMIF('Сводный отчет'!$B$7:$B$17,Таблица1[[#This Row],[Профиль / размер]],'Сводный отчет'!$X$7:$X$17))^2</f>
        <v>2.036131202823242E-4</v>
      </c>
    </row>
    <row r="1227" spans="1:18" ht="11.25" customHeight="1" x14ac:dyDescent="0.25">
      <c r="A1227" s="62" t="s">
        <v>949</v>
      </c>
      <c r="B1227" s="62" t="str">
        <f>LEFT(Таблица1[[#This Row],[Номер плавки]],7)</f>
        <v>2063339</v>
      </c>
      <c r="C1227" s="62" t="s">
        <v>8</v>
      </c>
      <c r="D1227" s="62" t="s">
        <v>154</v>
      </c>
      <c r="E1227" s="63">
        <v>543</v>
      </c>
      <c r="F1227" s="64">
        <f>(Таблица1[[#This Row],[Предел текучести, Н/мм²]]-SUMIF('Сводный отчет'!$B$7:$B$17,Таблица1[[#This Row],[Профиль / размер]],'Сводный отчет'!$F$7:$F$17))^2</f>
        <v>80.111361631213157</v>
      </c>
      <c r="G1227" s="63">
        <v>631</v>
      </c>
      <c r="H1227" s="64">
        <f>(Таблица1[[#This Row],[Временное сопротивление, Н/мм²]]-SUMIF('Сводный отчет'!$B$7:$B$17,Таблица1[[#This Row],[Профиль / размер]],'Сводный отчет'!$I$7:$I$17))^2</f>
        <v>167.45897461033263</v>
      </c>
      <c r="I1227" s="65">
        <f>Таблица1[[#This Row],[Временное сопротивление, Н/мм²]]/Таблица1[[#This Row],[Предел текучести, Н/мм²]]</f>
        <v>1.1620626151012892</v>
      </c>
      <c r="J1227" s="66">
        <f>(Таблица1[[#This Row],[σв/σт]]-SUMIF('Сводный отчет'!$B$7:$B$17,Таблица1[[#This Row],[Профиль / размер]],'Сводный отчет'!$L$7:$L$17))^2</f>
        <v>2.2311046755096614E-5</v>
      </c>
      <c r="K1227" s="63">
        <v>23.8</v>
      </c>
      <c r="L1227" s="64">
        <f>(Таблица1[[#This Row],[Относительное удлинение, %]]-SUMIF('Сводный отчет'!$B$7:$B$17,Таблица1[[#This Row],[Профиль / размер]],'Сводный отчет'!$O$7:$O$17))^2</f>
        <v>3.085066169983306</v>
      </c>
      <c r="M1227" s="63">
        <v>6.9</v>
      </c>
      <c r="N122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2.3783136555239781</v>
      </c>
      <c r="O1227" s="67">
        <v>7.1</v>
      </c>
      <c r="P122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2.8832712479168716</v>
      </c>
      <c r="Q1227" s="69">
        <v>9.5000000000000001E-2</v>
      </c>
      <c r="R1227" s="70">
        <f>(Таблица1[[#This Row],[fr]]-SUMIF('Сводный отчет'!$B$7:$B$17,Таблица1[[#This Row],[Профиль / размер]],'Сводный отчет'!$X$7:$X$17))^2</f>
        <v>1.5053589255955202E-4</v>
      </c>
    </row>
    <row r="1228" spans="1:18" ht="11.25" customHeight="1" x14ac:dyDescent="0.25">
      <c r="A1228" s="62" t="s">
        <v>950</v>
      </c>
      <c r="B1228" s="62" t="str">
        <f>LEFT(Таблица1[[#This Row],[Номер плавки]],7)</f>
        <v>2063339</v>
      </c>
      <c r="C1228" s="62" t="s">
        <v>8</v>
      </c>
      <c r="D1228" s="62" t="s">
        <v>154</v>
      </c>
      <c r="E1228" s="63">
        <v>547</v>
      </c>
      <c r="F1228" s="64">
        <f>(Таблица1[[#This Row],[Предел текучести, Н/мм²]]-SUMIF('Сводный отчет'!$B$7:$B$17,Таблица1[[#This Row],[Профиль / размер]],'Сводный отчет'!$F$7:$F$17))^2</f>
        <v>24.507401235173312</v>
      </c>
      <c r="G1228" s="63">
        <v>640</v>
      </c>
      <c r="H1228" s="64">
        <f>(Таблица1[[#This Row],[Временное сопротивление, Н/мм²]]-SUMIF('Сводный отчет'!$B$7:$B$17,Таблица1[[#This Row],[Профиль / размер]],'Сводный отчет'!$I$7:$I$17))^2</f>
        <v>15.528281541025487</v>
      </c>
      <c r="I1228" s="65">
        <f>Таблица1[[#This Row],[Временное сопротивление, Н/мм²]]/Таблица1[[#This Row],[Предел текучести, Н/мм²]]</f>
        <v>1.170018281535649</v>
      </c>
      <c r="J1228" s="66">
        <f>(Таблица1[[#This Row],[σв/σт]]-SUMIF('Сводный отчет'!$B$7:$B$17,Таблица1[[#This Row],[Профиль / размер]],'Сводный отчет'!$L$7:$L$17))^2</f>
        <v>1.0447177331970218E-5</v>
      </c>
      <c r="K1228" s="63">
        <v>24</v>
      </c>
      <c r="L1228" s="64">
        <f>(Таблица1[[#This Row],[Относительное удлинение, %]]-SUMIF('Сводный отчет'!$B$7:$B$17,Таблица1[[#This Row],[Профиль / размер]],'Сводный отчет'!$O$7:$O$17))^2</f>
        <v>3.8276404274090425</v>
      </c>
      <c r="M1228" s="63">
        <v>7.1</v>
      </c>
      <c r="N122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1.8014423683952656</v>
      </c>
      <c r="O1228" s="67">
        <v>7.4</v>
      </c>
      <c r="P122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1.9544593667287506</v>
      </c>
      <c r="Q1228" s="69">
        <v>7.0999999999999994E-2</v>
      </c>
      <c r="R1228" s="70">
        <f>(Таблица1[[#This Row],[fr]]-SUMIF('Сводный отчет'!$B$7:$B$17,Таблица1[[#This Row],[Профиль / размер]],'Сводный отчет'!$X$7:$X$17))^2</f>
        <v>1.3760915988628674E-4</v>
      </c>
    </row>
    <row r="1229" spans="1:18" ht="11.25" customHeight="1" x14ac:dyDescent="0.25">
      <c r="A1229" s="62" t="s">
        <v>951</v>
      </c>
      <c r="B1229" s="62" t="str">
        <f>LEFT(Таблица1[[#This Row],[Номер плавки]],7)</f>
        <v>2063337</v>
      </c>
      <c r="C1229" s="62" t="s">
        <v>8</v>
      </c>
      <c r="D1229" s="62" t="s">
        <v>154</v>
      </c>
      <c r="E1229" s="63">
        <v>549</v>
      </c>
      <c r="F1229" s="64">
        <f>(Таблица1[[#This Row],[Предел текучести, Н/мм²]]-SUMIF('Сводный отчет'!$B$7:$B$17,Таблица1[[#This Row],[Профиль / размер]],'Сводный отчет'!$F$7:$F$17))^2</f>
        <v>8.7054210371533927</v>
      </c>
      <c r="G1229" s="63">
        <v>647</v>
      </c>
      <c r="H1229" s="64">
        <f>(Таблица1[[#This Row],[Временное сопротивление, Н/мм²]]-SUMIF('Сводный отчет'!$B$7:$B$17,Таблица1[[#This Row],[Профиль / размер]],'Сводный отчет'!$I$7:$I$17))^2</f>
        <v>9.3599647093421456</v>
      </c>
      <c r="I1229" s="65">
        <f>Таблица1[[#This Row],[Временное сопротивление, Н/мм²]]/Таблица1[[#This Row],[Предел текучести, Н/мм²]]</f>
        <v>1.1785063752276868</v>
      </c>
      <c r="J1229" s="66">
        <f>(Таблица1[[#This Row],[σв/σт]]-SUMIF('Сводный отчет'!$B$7:$B$17,Таблица1[[#This Row],[Профиль / размер]],'Сводный отчет'!$L$7:$L$17))^2</f>
        <v>1.3736550357757116E-4</v>
      </c>
      <c r="K1229" s="63">
        <v>20.5</v>
      </c>
      <c r="L1229" s="64">
        <f>(Таблица1[[#This Row],[Относительное удлинение, %]]-SUMIF('Сводный отчет'!$B$7:$B$17,Таблица1[[#This Row],[Профиль / размер]],'Сводный отчет'!$O$7:$O$17))^2</f>
        <v>2.3825909224586099</v>
      </c>
      <c r="M1229" s="63">
        <v>10</v>
      </c>
      <c r="N122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2.426808705028908</v>
      </c>
      <c r="O1229" s="67">
        <v>10.3</v>
      </c>
      <c r="P122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2.2559445152436064</v>
      </c>
      <c r="Q1229" s="69">
        <v>6.5000000000000002E-2</v>
      </c>
      <c r="R1229" s="70">
        <f>(Таблица1[[#This Row],[fr]]-SUMIF('Сводный отчет'!$B$7:$B$17,Таблица1[[#This Row],[Профиль / размер]],'Сводный отчет'!$X$7:$X$17))^2</f>
        <v>3.1437747671797018E-4</v>
      </c>
    </row>
    <row r="1230" spans="1:18" ht="11.25" customHeight="1" x14ac:dyDescent="0.25">
      <c r="A1230" s="62" t="s">
        <v>952</v>
      </c>
      <c r="B1230" s="62" t="str">
        <f>LEFT(Таблица1[[#This Row],[Номер плавки]],7)</f>
        <v>2063337</v>
      </c>
      <c r="C1230" s="62" t="s">
        <v>8</v>
      </c>
      <c r="D1230" s="62" t="s">
        <v>154</v>
      </c>
      <c r="E1230" s="63">
        <v>564</v>
      </c>
      <c r="F1230" s="64">
        <f>(Таблица1[[#This Row],[Предел текучести, Н/мм²]]-SUMIF('Сводный отчет'!$B$7:$B$17,Таблица1[[#This Row],[Профиль / размер]],'Сводный отчет'!$F$7:$F$17))^2</f>
        <v>145.19056955200401</v>
      </c>
      <c r="G1230" s="63">
        <v>660</v>
      </c>
      <c r="H1230" s="64">
        <f>(Таблица1[[#This Row],[Временное сопротивление, Н/мм²]]-SUMIF('Сводный отчет'!$B$7:$B$17,Таблица1[[#This Row],[Профиль / размер]],'Сводный отчет'!$I$7:$I$17))^2</f>
        <v>257.90451916478736</v>
      </c>
      <c r="I1230" s="65">
        <f>Таблица1[[#This Row],[Временное сопротивление, Н/мм²]]/Таблица1[[#This Row],[Предел текучести, Н/мм²]]</f>
        <v>1.1702127659574468</v>
      </c>
      <c r="J1230" s="66">
        <f>(Таблица1[[#This Row],[σв/σт]]-SUMIF('Сводный отчет'!$B$7:$B$17,Таблица1[[#This Row],[Профиль / размер]],'Сводный отчет'!$L$7:$L$17))^2</f>
        <v>1.1742230258413782E-5</v>
      </c>
      <c r="K1230" s="63">
        <v>23.7</v>
      </c>
      <c r="L1230" s="64">
        <f>(Таблица1[[#This Row],[Относительное удлинение, %]]-SUMIF('Сводный отчет'!$B$7:$B$17,Таблица1[[#This Row],[Профиль / размер]],'Сводный отчет'!$O$7:$O$17))^2</f>
        <v>2.7437790412704319</v>
      </c>
      <c r="M1230" s="63">
        <v>7.7</v>
      </c>
      <c r="N123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0.55082850700912167</v>
      </c>
      <c r="O1230" s="67">
        <v>8</v>
      </c>
      <c r="P123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0.63683560435251418</v>
      </c>
      <c r="Q1230" s="69">
        <v>8.5999999999999993E-2</v>
      </c>
      <c r="R1230" s="70">
        <f>(Таблица1[[#This Row],[fr]]-SUMIF('Сводный отчет'!$B$7:$B$17,Таблица1[[#This Row],[Профиль / размер]],'Сводный отчет'!$X$7:$X$17))^2</f>
        <v>1.068836780707743E-5</v>
      </c>
    </row>
    <row r="1231" spans="1:18" ht="11.25" customHeight="1" x14ac:dyDescent="0.25">
      <c r="A1231" s="62" t="s">
        <v>953</v>
      </c>
      <c r="B1231" s="62" t="str">
        <f>LEFT(Таблица1[[#This Row],[Номер плавки]],7)</f>
        <v>2063337</v>
      </c>
      <c r="C1231" s="62" t="s">
        <v>8</v>
      </c>
      <c r="D1231" s="62" t="s">
        <v>154</v>
      </c>
      <c r="E1231" s="63">
        <v>571</v>
      </c>
      <c r="F1231" s="64">
        <f>(Таблица1[[#This Row],[Предел текучести, Н/мм²]]-SUMIF('Сводный отчет'!$B$7:$B$17,Таблица1[[#This Row],[Профиль / размер]],'Сводный отчет'!$F$7:$F$17))^2</f>
        <v>362.88363885893426</v>
      </c>
      <c r="G1231" s="63">
        <v>661</v>
      </c>
      <c r="H1231" s="64">
        <f>(Таблица1[[#This Row],[Временное сопротивление, Н/мм²]]-SUMIF('Сводный отчет'!$B$7:$B$17,Таблица1[[#This Row],[Профиль / размер]],'Сводный отчет'!$I$7:$I$17))^2</f>
        <v>291.02333104597545</v>
      </c>
      <c r="I1231" s="65">
        <f>Таблица1[[#This Row],[Временное сопротивление, Н/мм²]]/Таблица1[[#This Row],[Предел текучести, Н/мм²]]</f>
        <v>1.1576182136602451</v>
      </c>
      <c r="J1231" s="66">
        <f>(Таблица1[[#This Row],[σв/σт]]-SUMIF('Сводный отчет'!$B$7:$B$17,Таблица1[[#This Row],[Профиль / размер]],'Сводный отчет'!$L$7:$L$17))^2</f>
        <v>8.4049629800730767E-5</v>
      </c>
      <c r="K1231" s="63">
        <v>20.8</v>
      </c>
      <c r="L1231" s="64">
        <f>(Таблица1[[#This Row],[Относительное удлинение, %]]-SUMIF('Сводный отчет'!$B$7:$B$17,Таблица1[[#This Row],[Профиль / размер]],'Сводный отчет'!$O$7:$O$17))^2</f>
        <v>1.5464523085972168</v>
      </c>
      <c r="M1231" s="63">
        <v>9.1999999999999993</v>
      </c>
      <c r="N123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0.57429385354376383</v>
      </c>
      <c r="O1231" s="67">
        <v>9.5</v>
      </c>
      <c r="P123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0.49277619841192066</v>
      </c>
      <c r="Q1231" s="69">
        <v>9.8000000000000004E-2</v>
      </c>
      <c r="R1231" s="70">
        <f>(Таблица1[[#This Row],[fr]]-SUMIF('Сводный отчет'!$B$7:$B$17,Таблица1[[#This Row],[Профиль / размер]],'Сводный отчет'!$X$7:$X$17))^2</f>
        <v>2.3315173414371028E-4</v>
      </c>
    </row>
    <row r="1232" spans="1:18" ht="11.25" customHeight="1" x14ac:dyDescent="0.25">
      <c r="A1232" s="62" t="s">
        <v>954</v>
      </c>
      <c r="B1232" s="62" t="str">
        <f>LEFT(Таблица1[[#This Row],[Номер плавки]],7)</f>
        <v>2063341</v>
      </c>
      <c r="C1232" s="62" t="s">
        <v>8</v>
      </c>
      <c r="D1232" s="62" t="s">
        <v>154</v>
      </c>
      <c r="E1232" s="63">
        <v>548</v>
      </c>
      <c r="F1232" s="64">
        <f>(Таблица1[[#This Row],[Предел текучести, Н/мм²]]-SUMIF('Сводный отчет'!$B$7:$B$17,Таблица1[[#This Row],[Профиль / размер]],'Сводный отчет'!$F$7:$F$17))^2</f>
        <v>15.606411136163352</v>
      </c>
      <c r="G1232" s="63">
        <v>635</v>
      </c>
      <c r="H1232" s="64">
        <f>(Таблица1[[#This Row],[Временное сопротивление, Н/мм²]]-SUMIF('Сводный отчет'!$B$7:$B$17,Таблица1[[#This Row],[Профиль / размер]],'Сводный отчет'!$I$7:$I$17))^2</f>
        <v>79.934222135085022</v>
      </c>
      <c r="I1232" s="65">
        <f>Таблица1[[#This Row],[Временное сопротивление, Н/мм²]]/Таблица1[[#This Row],[Предел текучести, Н/мм²]]</f>
        <v>1.1587591240875912</v>
      </c>
      <c r="J1232" s="66">
        <f>(Таблица1[[#This Row],[σв/σт]]-SUMIF('Сводный отчет'!$B$7:$B$17,Таблица1[[#This Row],[Профиль / размер]],'Сводный отчет'!$L$7:$L$17))^2</f>
        <v>6.4431895645381774E-5</v>
      </c>
      <c r="K1232" s="63">
        <v>25.2</v>
      </c>
      <c r="L1232" s="64">
        <f>(Таблица1[[#This Row],[Относительное удлинение, %]]-SUMIF('Сводный отчет'!$B$7:$B$17,Таблица1[[#This Row],[Профиль / размер]],'Сводный отчет'!$O$7:$O$17))^2</f>
        <v>9.9630859719634728</v>
      </c>
      <c r="M1232" s="63">
        <v>9</v>
      </c>
      <c r="N123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0.31116514067247919</v>
      </c>
      <c r="O1232" s="67">
        <v>9.3000000000000007</v>
      </c>
      <c r="P123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0.25198411920400049</v>
      </c>
      <c r="Q1232" s="69">
        <v>8.1000000000000003E-2</v>
      </c>
      <c r="R1232" s="70">
        <f>(Таблица1[[#This Row],[fr]]-SUMIF('Сводный отчет'!$B$7:$B$17,Таблица1[[#This Row],[Профиль / размер]],'Сводный отчет'!$X$7:$X$17))^2</f>
        <v>2.9952985001471745E-6</v>
      </c>
    </row>
    <row r="1233" spans="1:18" ht="11.25" customHeight="1" x14ac:dyDescent="0.25">
      <c r="A1233" s="62" t="s">
        <v>955</v>
      </c>
      <c r="B1233" s="62" t="str">
        <f>LEFT(Таблица1[[#This Row],[Номер плавки]],7)</f>
        <v>2063345</v>
      </c>
      <c r="C1233" s="62" t="s">
        <v>8</v>
      </c>
      <c r="D1233" s="62" t="s">
        <v>154</v>
      </c>
      <c r="E1233" s="63">
        <v>544</v>
      </c>
      <c r="F1233" s="64">
        <f>(Таблица1[[#This Row],[Предел текучести, Н/мм²]]-SUMIF('Сводный отчет'!$B$7:$B$17,Таблица1[[#This Row],[Профиль / размер]],'Сводный отчет'!$F$7:$F$17))^2</f>
        <v>63.21037153220319</v>
      </c>
      <c r="G1233" s="63">
        <v>630</v>
      </c>
      <c r="H1233" s="64">
        <f>(Таблица1[[#This Row],[Временное сопротивление, Н/мм²]]-SUMIF('Сводный отчет'!$B$7:$B$17,Таблица1[[#This Row],[Профиль / размер]],'Сводный отчет'!$I$7:$I$17))^2</f>
        <v>194.34016272914454</v>
      </c>
      <c r="I1233" s="65">
        <f>Таблица1[[#This Row],[Временное сопротивление, Н/мм²]]/Таблица1[[#This Row],[Предел текучести, Н/мм²]]</f>
        <v>1.1580882352941178</v>
      </c>
      <c r="J1233" s="66">
        <f>(Таблица1[[#This Row],[σв/σт]]-SUMIF('Сводный отчет'!$B$7:$B$17,Таблица1[[#This Row],[Профиль / размер]],'Сводный отчет'!$L$7:$L$17))^2</f>
        <v>7.5652366457825023E-5</v>
      </c>
      <c r="K1233" s="63">
        <v>24.5</v>
      </c>
      <c r="L1233" s="64">
        <f>(Таблица1[[#This Row],[Относительное удлинение, %]]-SUMIF('Сводный отчет'!$B$7:$B$17,Таблица1[[#This Row],[Профиль / размер]],'Сводный отчет'!$O$7:$O$17))^2</f>
        <v>6.0340760709733905</v>
      </c>
      <c r="M1233" s="63">
        <v>9.6</v>
      </c>
      <c r="N123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1.3405512792863354</v>
      </c>
      <c r="O1233" s="67">
        <v>9.9</v>
      </c>
      <c r="P123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1.2143603568277632</v>
      </c>
      <c r="Q1233" s="69">
        <v>7.3999999999999996E-2</v>
      </c>
      <c r="R1233" s="70">
        <f>(Таблица1[[#This Row],[fr]]-SUMIF('Сводный отчет'!$B$7:$B$17,Таблица1[[#This Row],[Профиль / размер]],'Сводный отчет'!$X$7:$X$17))^2</f>
        <v>7.6225001470444842E-5</v>
      </c>
    </row>
    <row r="1234" spans="1:18" ht="11.25" customHeight="1" x14ac:dyDescent="0.25">
      <c r="A1234" s="62" t="s">
        <v>956</v>
      </c>
      <c r="B1234" s="62" t="str">
        <f>LEFT(Таблица1[[#This Row],[Номер плавки]],7)</f>
        <v>2063349</v>
      </c>
      <c r="C1234" s="62" t="s">
        <v>8</v>
      </c>
      <c r="D1234" s="62" t="s">
        <v>154</v>
      </c>
      <c r="E1234" s="63">
        <v>548</v>
      </c>
      <c r="F1234" s="64">
        <f>(Таблица1[[#This Row],[Предел текучести, Н/мм²]]-SUMIF('Сводный отчет'!$B$7:$B$17,Таблица1[[#This Row],[Профиль / размер]],'Сводный отчет'!$F$7:$F$17))^2</f>
        <v>15.606411136163352</v>
      </c>
      <c r="G1234" s="63">
        <v>638</v>
      </c>
      <c r="H1234" s="64">
        <f>(Таблица1[[#This Row],[Временное сопротивление, Н/мм²]]-SUMIF('Сводный отчет'!$B$7:$B$17,Таблица1[[#This Row],[Профиль / размер]],'Сводный отчет'!$I$7:$I$17))^2</f>
        <v>35.290657778649297</v>
      </c>
      <c r="I1234" s="65">
        <f>Таблица1[[#This Row],[Временное сопротивление, Н/мм²]]/Таблица1[[#This Row],[Предел текучести, Н/мм²]]</f>
        <v>1.1642335766423357</v>
      </c>
      <c r="J1234" s="66">
        <f>(Таблица1[[#This Row],[σв/σт]]-SUMIF('Сводный отчет'!$B$7:$B$17,Таблица1[[#This Row],[Профиль / размер]],'Сводный отчет'!$L$7:$L$17))^2</f>
        <v>6.5152334593519975E-6</v>
      </c>
      <c r="K1234" s="63">
        <v>23</v>
      </c>
      <c r="L1234" s="64">
        <f>(Таблица1[[#This Row],[Относительное удлинение, %]]-SUMIF('Сводный отчет'!$B$7:$B$17,Таблица1[[#This Row],[Профиль / размер]],'Сводный отчет'!$O$7:$O$17))^2</f>
        <v>0.91476914028034761</v>
      </c>
      <c r="M1234" s="63">
        <v>10</v>
      </c>
      <c r="N123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2.426808705028908</v>
      </c>
      <c r="O1234" s="67">
        <v>10.3</v>
      </c>
      <c r="P123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2.2559445152436064</v>
      </c>
      <c r="Q1234" s="69">
        <v>6.6000000000000003E-2</v>
      </c>
      <c r="R1234" s="70">
        <f>(Таблица1[[#This Row],[fr]]-SUMIF('Сводный отчет'!$B$7:$B$17,Таблица1[[#This Row],[Профиль / размер]],'Сводный отчет'!$X$7:$X$17))^2</f>
        <v>2.799160905793562E-4</v>
      </c>
    </row>
    <row r="1235" spans="1:18" ht="11.25" customHeight="1" x14ac:dyDescent="0.25">
      <c r="A1235" s="62" t="s">
        <v>957</v>
      </c>
      <c r="B1235" s="62" t="str">
        <f>LEFT(Таблица1[[#This Row],[Номер плавки]],7)</f>
        <v>2063351</v>
      </c>
      <c r="C1235" s="62" t="s">
        <v>8</v>
      </c>
      <c r="D1235" s="62" t="s">
        <v>154</v>
      </c>
      <c r="E1235" s="63">
        <v>541</v>
      </c>
      <c r="F1235" s="64">
        <f>(Таблица1[[#This Row],[Предел текучести, Н/мм²]]-SUMIF('Сводный отчет'!$B$7:$B$17,Таблица1[[#This Row],[Профиль / размер]],'Сводный отчет'!$F$7:$F$17))^2</f>
        <v>119.91334182923308</v>
      </c>
      <c r="G1235" s="63">
        <v>634</v>
      </c>
      <c r="H1235" s="64">
        <f>(Таблица1[[#This Row],[Временное сопротивление, Н/мм²]]-SUMIF('Сводный отчет'!$B$7:$B$17,Таблица1[[#This Row],[Профиль / размер]],'Сводный отчет'!$I$7:$I$17))^2</f>
        <v>98.815410253896928</v>
      </c>
      <c r="I1235" s="65">
        <f>Таблица1[[#This Row],[Временное сопротивление, Н/мм²]]/Таблица1[[#This Row],[Предел текучести, Н/мм²]]</f>
        <v>1.1719038817005545</v>
      </c>
      <c r="J1235" s="66">
        <f>(Таблица1[[#This Row],[σв/σт]]-SUMIF('Сводный отчет'!$B$7:$B$17,Таблица1[[#This Row],[Профиль / размер]],'Сводный отчет'!$L$7:$L$17))^2</f>
        <v>2.6191974309618567E-5</v>
      </c>
      <c r="K1235" s="63">
        <v>22.7</v>
      </c>
      <c r="L1235" s="64">
        <f>(Таблица1[[#This Row],[Относительное удлинение, %]]-SUMIF('Сводный отчет'!$B$7:$B$17,Таблица1[[#This Row],[Профиль / размер]],'Сводный отчет'!$O$7:$O$17))^2</f>
        <v>0.43090775414173815</v>
      </c>
      <c r="M1235" s="63">
        <v>10</v>
      </c>
      <c r="N123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2.426808705028908</v>
      </c>
      <c r="O1235" s="67">
        <v>10.3</v>
      </c>
      <c r="P123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2.2559445152436064</v>
      </c>
      <c r="Q1235" s="69">
        <v>8.7999999999999995E-2</v>
      </c>
      <c r="R1235" s="70">
        <f>(Таблица1[[#This Row],[fr]]-SUMIF('Сводный отчет'!$B$7:$B$17,Таблица1[[#This Row],[Профиль / размер]],'Сводный отчет'!$X$7:$X$17))^2</f>
        <v>2.7765595529849538E-5</v>
      </c>
    </row>
    <row r="1236" spans="1:18" ht="11.25" customHeight="1" x14ac:dyDescent="0.25">
      <c r="A1236" s="62" t="s">
        <v>958</v>
      </c>
      <c r="B1236" s="62" t="str">
        <f>LEFT(Таблица1[[#This Row],[Номер плавки]],7)</f>
        <v>2063351</v>
      </c>
      <c r="C1236" s="62" t="s">
        <v>8</v>
      </c>
      <c r="D1236" s="62" t="s">
        <v>154</v>
      </c>
      <c r="E1236" s="63">
        <v>528</v>
      </c>
      <c r="F1236" s="64">
        <f>(Таблица1[[#This Row],[Предел текучести, Н/мм²]]-SUMIF('Сводный отчет'!$B$7:$B$17,Таблица1[[#This Row],[Профиль / размер]],'Сводный отчет'!$F$7:$F$17))^2</f>
        <v>573.62621311636258</v>
      </c>
      <c r="G1236" s="63">
        <v>624</v>
      </c>
      <c r="H1236" s="64">
        <f>(Таблица1[[#This Row],[Временное сопротивление, Н/мм²]]-SUMIF('Сводный отчет'!$B$7:$B$17,Таблица1[[#This Row],[Профиль / размер]],'Сводный отчет'!$I$7:$I$17))^2</f>
        <v>397.62729144201597</v>
      </c>
      <c r="I1236" s="65">
        <f>Таблица1[[#This Row],[Временное сопротивление, Н/мм²]]/Таблица1[[#This Row],[Предел текучести, Н/мм²]]</f>
        <v>1.1818181818181819</v>
      </c>
      <c r="J1236" s="66">
        <f>(Таблица1[[#This Row],[σв/σт]]-SUMIF('Сводный отчет'!$B$7:$B$17,Таблица1[[#This Row],[Профиль / размер]],'Сводный отчет'!$L$7:$L$17))^2</f>
        <v>2.2596432023582716E-4</v>
      </c>
      <c r="K1236" s="63">
        <v>21.3</v>
      </c>
      <c r="L1236" s="64">
        <f>(Таблица1[[#This Row],[Относительное удлинение, %]]-SUMIF('Сводный отчет'!$B$7:$B$17,Таблица1[[#This Row],[Профиль / размер]],'Сводный отчет'!$O$7:$O$17))^2</f>
        <v>0.55288795216156494</v>
      </c>
      <c r="M1236" s="63">
        <v>8</v>
      </c>
      <c r="N123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0.19552157631605055</v>
      </c>
      <c r="O1236" s="67">
        <v>8.3000000000000007</v>
      </c>
      <c r="P123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0.24802372316439475</v>
      </c>
      <c r="Q1236" s="69">
        <v>8.6999999999999994E-2</v>
      </c>
      <c r="R1236" s="70">
        <f>(Таблица1[[#This Row],[fr]]-SUMIF('Сводный отчет'!$B$7:$B$17,Таблица1[[#This Row],[Профиль / размер]],'Сводный отчет'!$X$7:$X$17))^2</f>
        <v>1.8226981668463482E-5</v>
      </c>
    </row>
    <row r="1237" spans="1:18" ht="11.25" customHeight="1" x14ac:dyDescent="0.25">
      <c r="A1237" s="62" t="s">
        <v>959</v>
      </c>
      <c r="B1237" s="62" t="str">
        <f>LEFT(Таблица1[[#This Row],[Номер плавки]],7)</f>
        <v>2063351</v>
      </c>
      <c r="C1237" s="62" t="s">
        <v>8</v>
      </c>
      <c r="D1237" s="62" t="s">
        <v>154</v>
      </c>
      <c r="E1237" s="63">
        <v>535</v>
      </c>
      <c r="F1237" s="64">
        <f>(Таблица1[[#This Row],[Предел текучести, Н/мм²]]-SUMIF('Сводный отчет'!$B$7:$B$17,Таблица1[[#This Row],[Профиль / размер]],'Сводный отчет'!$F$7:$F$17))^2</f>
        <v>287.3192824232928</v>
      </c>
      <c r="G1237" s="63">
        <v>631</v>
      </c>
      <c r="H1237" s="64">
        <f>(Таблица1[[#This Row],[Временное сопротивление, Н/мм²]]-SUMIF('Сводный отчет'!$B$7:$B$17,Таблица1[[#This Row],[Профиль / размер]],'Сводный отчет'!$I$7:$I$17))^2</f>
        <v>167.45897461033263</v>
      </c>
      <c r="I1237" s="65">
        <f>Таблица1[[#This Row],[Временное сопротивление, Н/мм²]]/Таблица1[[#This Row],[Предел текучести, Н/мм²]]</f>
        <v>1.1794392523364485</v>
      </c>
      <c r="J1237" s="66">
        <f>(Таблица1[[#This Row],[σв/σт]]-SUMIF('Сводный отчет'!$B$7:$B$17,Таблица1[[#This Row],[Профиль / размер]],'Сводный отчет'!$L$7:$L$17))^2</f>
        <v>1.6010296812331561E-4</v>
      </c>
      <c r="K1237" s="63">
        <v>21.7</v>
      </c>
      <c r="L1237" s="64">
        <f>(Таблица1[[#This Row],[Относительное удлинение, %]]-SUMIF('Сводный отчет'!$B$7:$B$17,Таблица1[[#This Row],[Профиль / размер]],'Сводный отчет'!$O$7:$O$17))^2</f>
        <v>0.11803646701304456</v>
      </c>
      <c r="M1237" s="63">
        <v>8.3000000000000007</v>
      </c>
      <c r="N123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2.0214645622978932E-2</v>
      </c>
      <c r="O1237" s="67">
        <v>8.6</v>
      </c>
      <c r="P123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3.9211841976276904E-2</v>
      </c>
      <c r="Q1237" s="69">
        <v>9.0999999999999998E-2</v>
      </c>
      <c r="R1237" s="70">
        <f>(Таблица1[[#This Row],[fr]]-SUMIF('Сводный отчет'!$B$7:$B$17,Таблица1[[#This Row],[Профиль / размер]],'Сводный отчет'!$X$7:$X$17))^2</f>
        <v>6.8381437114007731E-5</v>
      </c>
    </row>
    <row r="1238" spans="1:18" ht="11.25" customHeight="1" x14ac:dyDescent="0.25">
      <c r="A1238" s="62" t="s">
        <v>960</v>
      </c>
      <c r="B1238" s="62" t="str">
        <f>LEFT(Таблица1[[#This Row],[Номер плавки]],7)</f>
        <v>2063356</v>
      </c>
      <c r="C1238" s="62" t="s">
        <v>8</v>
      </c>
      <c r="D1238" s="62" t="s">
        <v>154</v>
      </c>
      <c r="E1238" s="63">
        <v>543</v>
      </c>
      <c r="F1238" s="64">
        <f>(Таблица1[[#This Row],[Предел текучести, Н/мм²]]-SUMIF('Сводный отчет'!$B$7:$B$17,Таблица1[[#This Row],[Профиль / размер]],'Сводный отчет'!$F$7:$F$17))^2</f>
        <v>80.111361631213157</v>
      </c>
      <c r="G1238" s="63">
        <v>633</v>
      </c>
      <c r="H1238" s="64">
        <f>(Таблица1[[#This Row],[Временное сопротивление, Н/мм²]]-SUMIF('Сводный отчет'!$B$7:$B$17,Таблица1[[#This Row],[Профиль / размер]],'Сводный отчет'!$I$7:$I$17))^2</f>
        <v>119.69659837270883</v>
      </c>
      <c r="I1238" s="65">
        <f>Таблица1[[#This Row],[Временное сопротивление, Н/мм²]]/Таблица1[[#This Row],[Предел текучести, Н/мм²]]</f>
        <v>1.1657458563535912</v>
      </c>
      <c r="J1238" s="66">
        <f>(Таблица1[[#This Row],[σв/σт]]-SUMIF('Сводный отчет'!$B$7:$B$17,Таблица1[[#This Row],[Профиль / размер]],'Сводный отчет'!$L$7:$L$17))^2</f>
        <v>1.0820489612551494E-6</v>
      </c>
      <c r="K1238" s="63">
        <v>24.5</v>
      </c>
      <c r="L1238" s="64">
        <f>(Таблица1[[#This Row],[Относительное удлинение, %]]-SUMIF('Сводный отчет'!$B$7:$B$17,Таблица1[[#This Row],[Профиль / размер]],'Сводный отчет'!$O$7:$O$17))^2</f>
        <v>6.0340760709733905</v>
      </c>
      <c r="M1238" s="63">
        <v>9.4</v>
      </c>
      <c r="N123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0.91742256641505127</v>
      </c>
      <c r="O1238" s="67">
        <v>9.6999999999999993</v>
      </c>
      <c r="P123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0.81356827761984019</v>
      </c>
      <c r="Q1238" s="69">
        <v>7.5999999999999998E-2</v>
      </c>
      <c r="R1238" s="70">
        <f>(Таблица1[[#This Row],[fr]]-SUMIF('Сводный отчет'!$B$7:$B$17,Таблица1[[#This Row],[Профиль / размер]],'Сводный отчет'!$X$7:$X$17))^2</f>
        <v>4.5302229193216917E-5</v>
      </c>
    </row>
    <row r="1239" spans="1:18" ht="11.25" customHeight="1" x14ac:dyDescent="0.25">
      <c r="A1239" s="62" t="s">
        <v>961</v>
      </c>
      <c r="B1239" s="62" t="str">
        <f>LEFT(Таблица1[[#This Row],[Номер плавки]],7)</f>
        <v>2063356</v>
      </c>
      <c r="C1239" s="62" t="s">
        <v>8</v>
      </c>
      <c r="D1239" s="62" t="s">
        <v>154</v>
      </c>
      <c r="E1239" s="63">
        <v>528</v>
      </c>
      <c r="F1239" s="64">
        <f>(Таблица1[[#This Row],[Предел текучести, Н/мм²]]-SUMIF('Сводный отчет'!$B$7:$B$17,Таблица1[[#This Row],[Профиль / размер]],'Сводный отчет'!$F$7:$F$17))^2</f>
        <v>573.62621311636258</v>
      </c>
      <c r="G1239" s="63">
        <v>623</v>
      </c>
      <c r="H1239" s="64">
        <f>(Таблица1[[#This Row],[Временное сопротивление, Н/мм²]]-SUMIF('Сводный отчет'!$B$7:$B$17,Таблица1[[#This Row],[Профиль / размер]],'Сводный отчет'!$I$7:$I$17))^2</f>
        <v>438.50847956082788</v>
      </c>
      <c r="I1239" s="65">
        <f>Таблица1[[#This Row],[Временное сопротивление, Н/мм²]]/Таблица1[[#This Row],[Предел текучести, Н/мм²]]</f>
        <v>1.1799242424242424</v>
      </c>
      <c r="J1239" s="66">
        <f>(Таблица1[[#This Row],[σв/σт]]-SUMIF('Сводный отчет'!$B$7:$B$17,Таблица1[[#This Row],[Профиль / размер]],'Сводный отчет'!$L$7:$L$17))^2</f>
        <v>1.7261151742045444E-4</v>
      </c>
      <c r="K1239" s="63">
        <v>24.3</v>
      </c>
      <c r="L1239" s="64">
        <f>(Таблица1[[#This Row],[Относительное удлинение, %]]-SUMIF('Сводный отчет'!$B$7:$B$17,Таблица1[[#This Row],[Профиль / размер]],'Сводный отчет'!$O$7:$O$17))^2</f>
        <v>5.0915018135476542</v>
      </c>
      <c r="M1239" s="63">
        <v>8.8000000000000007</v>
      </c>
      <c r="N123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0.12803642780119395</v>
      </c>
      <c r="O1239" s="67">
        <v>9.1</v>
      </c>
      <c r="P123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9.1192039996078708E-2</v>
      </c>
      <c r="Q1239" s="69">
        <v>7.4999999999999997E-2</v>
      </c>
      <c r="R1239" s="70">
        <f>(Таблица1[[#This Row],[fr]]-SUMIF('Сводный отчет'!$B$7:$B$17,Таблица1[[#This Row],[Профиль / размер]],'Сводный отчет'!$X$7:$X$17))^2</f>
        <v>5.9763615331830875E-5</v>
      </c>
    </row>
    <row r="1240" spans="1:18" ht="11.25" customHeight="1" x14ac:dyDescent="0.25">
      <c r="A1240" s="62" t="s">
        <v>962</v>
      </c>
      <c r="B1240" s="62" t="str">
        <f>LEFT(Таблица1[[#This Row],[Номер плавки]],7)</f>
        <v>2063356</v>
      </c>
      <c r="C1240" s="62" t="s">
        <v>8</v>
      </c>
      <c r="D1240" s="62" t="s">
        <v>154</v>
      </c>
      <c r="E1240" s="63">
        <v>535</v>
      </c>
      <c r="F1240" s="64">
        <f>(Таблица1[[#This Row],[Предел текучести, Н/мм²]]-SUMIF('Сводный отчет'!$B$7:$B$17,Таблица1[[#This Row],[Профиль / размер]],'Сводный отчет'!$F$7:$F$17))^2</f>
        <v>287.3192824232928</v>
      </c>
      <c r="G1240" s="63">
        <v>627</v>
      </c>
      <c r="H1240" s="64">
        <f>(Таблица1[[#This Row],[Временное сопротивление, Н/мм²]]-SUMIF('Сводный отчет'!$B$7:$B$17,Таблица1[[#This Row],[Профиль / размер]],'Сводный отчет'!$I$7:$I$17))^2</f>
        <v>286.98372708558026</v>
      </c>
      <c r="I1240" s="65">
        <f>Таблица1[[#This Row],[Временное сопротивление, Н/мм²]]/Таблица1[[#This Row],[Предел текучести, Н/мм²]]</f>
        <v>1.17196261682243</v>
      </c>
      <c r="J1240" s="66">
        <f>(Таблица1[[#This Row],[σв/σт]]-SUMIF('Сводный отчет'!$B$7:$B$17,Таблица1[[#This Row],[Профиль / размер]],'Сводный отчет'!$L$7:$L$17))^2</f>
        <v>2.6796614456251202E-5</v>
      </c>
      <c r="K1240" s="63">
        <v>23</v>
      </c>
      <c r="L1240" s="64">
        <f>(Таблица1[[#This Row],[Относительное удлинение, %]]-SUMIF('Сводный отчет'!$B$7:$B$17,Таблица1[[#This Row],[Профиль / размер]],'Сводный отчет'!$O$7:$O$17))^2</f>
        <v>0.91476914028034761</v>
      </c>
      <c r="M1240" s="63">
        <v>9.5</v>
      </c>
      <c r="N124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1.1189869228506935</v>
      </c>
      <c r="O1240" s="67">
        <v>9.8000000000000007</v>
      </c>
      <c r="P124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1.0039643172238033</v>
      </c>
      <c r="Q1240" s="69">
        <v>7.4999999999999997E-2</v>
      </c>
      <c r="R1240" s="70">
        <f>(Таблица1[[#This Row],[fr]]-SUMIF('Сводный отчет'!$B$7:$B$17,Таблица1[[#This Row],[Профиль / размер]],'Сводный отчет'!$X$7:$X$17))^2</f>
        <v>5.9763615331830875E-5</v>
      </c>
    </row>
    <row r="1241" spans="1:18" ht="11.25" customHeight="1" x14ac:dyDescent="0.25">
      <c r="A1241" s="62" t="s">
        <v>963</v>
      </c>
      <c r="B1241" s="62" t="str">
        <f>LEFT(Таблица1[[#This Row],[Номер плавки]],7)</f>
        <v>2063358</v>
      </c>
      <c r="C1241" s="62" t="s">
        <v>8</v>
      </c>
      <c r="D1241" s="62" t="s">
        <v>154</v>
      </c>
      <c r="E1241" s="63">
        <v>550</v>
      </c>
      <c r="F1241" s="64">
        <f>(Таблица1[[#This Row],[Предел текучести, Н/мм²]]-SUMIF('Сводный отчет'!$B$7:$B$17,Таблица1[[#This Row],[Профиль / размер]],'Сводный отчет'!$F$7:$F$17))^2</f>
        <v>3.8044309381434336</v>
      </c>
      <c r="G1241" s="63">
        <v>643</v>
      </c>
      <c r="H1241" s="64">
        <f>(Таблица1[[#This Row],[Временное сопротивление, Н/мм²]]-SUMIF('Сводный отчет'!$B$7:$B$17,Таблица1[[#This Row],[Профиль / размер]],'Сводный отчет'!$I$7:$I$17))^2</f>
        <v>0.88471718458976945</v>
      </c>
      <c r="I1241" s="65">
        <f>Таблица1[[#This Row],[Временное сопротивление, Н/мм²]]/Таблица1[[#This Row],[Предел текучести, Н/мм²]]</f>
        <v>1.1690909090909092</v>
      </c>
      <c r="J1241" s="66">
        <f>(Таблица1[[#This Row],[σв/σт]]-SUMIF('Сводный отчет'!$B$7:$B$17,Таблица1[[#This Row],[Профиль / размер]],'Сводный отчет'!$L$7:$L$17))^2</f>
        <v>5.3122731953200338E-6</v>
      </c>
      <c r="K1241" s="63">
        <v>21.2</v>
      </c>
      <c r="L1241" s="64">
        <f>(Таблица1[[#This Row],[Относительное удлинение, %]]-SUMIF('Сводный отчет'!$B$7:$B$17,Таблица1[[#This Row],[Профиль / размер]],'Сводный отчет'!$O$7:$O$17))^2</f>
        <v>0.71160082344869779</v>
      </c>
      <c r="M1241" s="63">
        <v>7.8</v>
      </c>
      <c r="N124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0.41239286344476506</v>
      </c>
      <c r="O1241" s="67">
        <v>8.1</v>
      </c>
      <c r="P124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0.48723164395647511</v>
      </c>
      <c r="Q1241" s="69">
        <v>8.8999999999999996E-2</v>
      </c>
      <c r="R1241" s="70">
        <f>(Таблица1[[#This Row],[fr]]-SUMIF('Сводный отчет'!$B$7:$B$17,Таблица1[[#This Row],[Профиль / размер]],'Сводный отчет'!$X$7:$X$17))^2</f>
        <v>3.9304209391235594E-5</v>
      </c>
    </row>
    <row r="1242" spans="1:18" ht="11.25" customHeight="1" x14ac:dyDescent="0.25">
      <c r="A1242" s="62" t="s">
        <v>964</v>
      </c>
      <c r="B1242" s="62" t="str">
        <f>LEFT(Таблица1[[#This Row],[Номер плавки]],7)</f>
        <v>2063358</v>
      </c>
      <c r="C1242" s="62" t="s">
        <v>8</v>
      </c>
      <c r="D1242" s="62" t="s">
        <v>154</v>
      </c>
      <c r="E1242" s="63">
        <v>543</v>
      </c>
      <c r="F1242" s="64">
        <f>(Таблица1[[#This Row],[Предел текучести, Н/мм²]]-SUMIF('Сводный отчет'!$B$7:$B$17,Таблица1[[#This Row],[Профиль / размер]],'Сводный отчет'!$F$7:$F$17))^2</f>
        <v>80.111361631213157</v>
      </c>
      <c r="G1242" s="63">
        <v>636</v>
      </c>
      <c r="H1242" s="64">
        <f>(Таблица1[[#This Row],[Временное сопротивление, Н/мм²]]-SUMIF('Сводный отчет'!$B$7:$B$17,Таблица1[[#This Row],[Профиль / размер]],'Сводный отчет'!$I$7:$I$17))^2</f>
        <v>63.053034016273109</v>
      </c>
      <c r="I1242" s="65">
        <f>Таблица1[[#This Row],[Временное сопротивление, Н/мм²]]/Таблица1[[#This Row],[Предел текучести, Н/мм²]]</f>
        <v>1.1712707182320441</v>
      </c>
      <c r="J1242" s="66">
        <f>(Таблица1[[#This Row],[σв/σт]]-SUMIF('Сводный отчет'!$B$7:$B$17,Таблица1[[#This Row],[Профиль / размер]],'Сводный отчет'!$L$7:$L$17))^2</f>
        <v>2.0112050230464431E-5</v>
      </c>
      <c r="K1242" s="63">
        <v>23.3</v>
      </c>
      <c r="L1242" s="64">
        <f>(Таблица1[[#This Row],[Относительное удлинение, %]]-SUMIF('Сводный отчет'!$B$7:$B$17,Таблица1[[#This Row],[Профиль / размер]],'Сводный отчет'!$O$7:$O$17))^2</f>
        <v>1.578630526418958</v>
      </c>
      <c r="M1242" s="63">
        <v>10</v>
      </c>
      <c r="N124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2.426808705028908</v>
      </c>
      <c r="O1242" s="67">
        <v>10.3</v>
      </c>
      <c r="P124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2.2559445152436064</v>
      </c>
      <c r="Q1242" s="69">
        <v>9.4E-2</v>
      </c>
      <c r="R1242" s="70">
        <f>(Таблица1[[#This Row],[fr]]-SUMIF('Сводный отчет'!$B$7:$B$17,Таблица1[[#This Row],[Профиль / размер]],'Сводный отчет'!$X$7:$X$17))^2</f>
        <v>1.2699727869816595E-4</v>
      </c>
    </row>
    <row r="1243" spans="1:18" ht="11.25" customHeight="1" x14ac:dyDescent="0.25">
      <c r="A1243" s="62" t="s">
        <v>965</v>
      </c>
      <c r="B1243" s="62" t="str">
        <f>LEFT(Таблица1[[#This Row],[Номер плавки]],7)</f>
        <v>2063358</v>
      </c>
      <c r="C1243" s="62" t="s">
        <v>8</v>
      </c>
      <c r="D1243" s="62" t="s">
        <v>154</v>
      </c>
      <c r="E1243" s="63">
        <v>556</v>
      </c>
      <c r="F1243" s="64">
        <f>(Таблица1[[#This Row],[Предел текучести, Н/мм²]]-SUMIF('Сводный отчет'!$B$7:$B$17,Таблица1[[#This Row],[Профиль / размер]],'Сводный отчет'!$F$7:$F$17))^2</f>
        <v>16.398490344083676</v>
      </c>
      <c r="G1243" s="63">
        <v>653</v>
      </c>
      <c r="H1243" s="64">
        <f>(Таблица1[[#This Row],[Временное сопротивление, Н/мм²]]-SUMIF('Сводный отчет'!$B$7:$B$17,Таблица1[[#This Row],[Профиль / размер]],'Сводный отчет'!$I$7:$I$17))^2</f>
        <v>82.072835996470715</v>
      </c>
      <c r="I1243" s="65">
        <f>Таблица1[[#This Row],[Временное сопротивление, Н/мм²]]/Таблица1[[#This Row],[Предел текучести, Н/мм²]]</f>
        <v>1.1744604316546763</v>
      </c>
      <c r="J1243" s="66">
        <f>(Таблица1[[#This Row],[σв/σт]]-SUMIF('Сводный отчет'!$B$7:$B$17,Таблица1[[#This Row],[Профиль / размер]],'Сводный отчет'!$L$7:$L$17))^2</f>
        <v>5.88957933779547E-5</v>
      </c>
      <c r="K1243" s="63">
        <v>20.7</v>
      </c>
      <c r="L1243" s="64">
        <f>(Таблица1[[#This Row],[Относительное удлинение, %]]-SUMIF('Сводный отчет'!$B$7:$B$17,Таблица1[[#This Row],[Профиль / размер]],'Сводный отчет'!$O$7:$O$17))^2</f>
        <v>1.8051651798843509</v>
      </c>
      <c r="M1243" s="63">
        <v>6.8</v>
      </c>
      <c r="N124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2.6967492990883368</v>
      </c>
      <c r="O1243" s="67">
        <v>7.1</v>
      </c>
      <c r="P124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2.8832712479168716</v>
      </c>
      <c r="Q1243" s="69">
        <v>6.8000000000000005E-2</v>
      </c>
      <c r="R1243" s="70">
        <f>(Таблица1[[#This Row],[fr]]-SUMIF('Сводный отчет'!$B$7:$B$17,Таблица1[[#This Row],[Профиль / размер]],'Сводный отчет'!$X$7:$X$17))^2</f>
        <v>2.1699331830212829E-4</v>
      </c>
    </row>
    <row r="1244" spans="1:18" ht="11.25" customHeight="1" x14ac:dyDescent="0.25">
      <c r="A1244" s="62" t="s">
        <v>966</v>
      </c>
      <c r="B1244" s="62" t="str">
        <f>LEFT(Таблица1[[#This Row],[Номер плавки]],7)</f>
        <v>2063360</v>
      </c>
      <c r="C1244" s="62" t="s">
        <v>8</v>
      </c>
      <c r="D1244" s="62" t="s">
        <v>154</v>
      </c>
      <c r="E1244" s="63">
        <v>546</v>
      </c>
      <c r="F1244" s="64">
        <f>(Таблица1[[#This Row],[Предел текучести, Н/мм²]]-SUMIF('Сводный отчет'!$B$7:$B$17,Таблица1[[#This Row],[Профиль / размер]],'Сводный отчет'!$F$7:$F$17))^2</f>
        <v>35.408391334183271</v>
      </c>
      <c r="G1244" s="63">
        <v>641</v>
      </c>
      <c r="H1244" s="64">
        <f>(Таблица1[[#This Row],[Временное сопротивление, Н/мм²]]-SUMIF('Сводный отчет'!$B$7:$B$17,Таблица1[[#This Row],[Профиль / размер]],'Сводный отчет'!$I$7:$I$17))^2</f>
        <v>8.6470934222135813</v>
      </c>
      <c r="I1244" s="65">
        <f>Таблица1[[#This Row],[Временное сопротивление, Н/мм²]]/Таблица1[[#This Row],[Предел текучести, Н/мм²]]</f>
        <v>1.173992673992674</v>
      </c>
      <c r="J1244" s="66">
        <f>(Таблица1[[#This Row],[σв/σт]]-SUMIF('Сводный отчет'!$B$7:$B$17,Таблица1[[#This Row],[Профиль / размер]],'Сводный отчет'!$L$7:$L$17))^2</f>
        <v>5.1935109715923897E-5</v>
      </c>
      <c r="K1244" s="63">
        <v>20.7</v>
      </c>
      <c r="L1244" s="64">
        <f>(Таблица1[[#This Row],[Относительное удлинение, %]]-SUMIF('Сводный отчет'!$B$7:$B$17,Таблица1[[#This Row],[Профиль / размер]],'Сводный отчет'!$O$7:$O$17))^2</f>
        <v>1.8051651798843509</v>
      </c>
      <c r="M1244" s="63">
        <v>8.1999999999999993</v>
      </c>
      <c r="N124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5.8650289187336613E-2</v>
      </c>
      <c r="O1244" s="67">
        <v>8.5</v>
      </c>
      <c r="P124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8.881580237231633E-2</v>
      </c>
      <c r="Q1244" s="69">
        <v>9.1999999999999998E-2</v>
      </c>
      <c r="R1244" s="70">
        <f>(Таблица1[[#This Row],[fr]]-SUMIF('Сводный отчет'!$B$7:$B$17,Таблица1[[#This Row],[Профиль / размер]],'Сводный отчет'!$X$7:$X$17))^2</f>
        <v>8.5920050975393791E-5</v>
      </c>
    </row>
    <row r="1245" spans="1:18" ht="11.25" customHeight="1" x14ac:dyDescent="0.25">
      <c r="A1245" s="62" t="s">
        <v>967</v>
      </c>
      <c r="B1245" s="62" t="str">
        <f>LEFT(Таблица1[[#This Row],[Номер плавки]],7)</f>
        <v>2063360</v>
      </c>
      <c r="C1245" s="62" t="s">
        <v>8</v>
      </c>
      <c r="D1245" s="62" t="s">
        <v>154</v>
      </c>
      <c r="E1245" s="63">
        <v>531</v>
      </c>
      <c r="F1245" s="64">
        <f>(Таблица1[[#This Row],[Предел текучести, Н/мм²]]-SUMIF('Сводный отчет'!$B$7:$B$17,Таблица1[[#This Row],[Профиль / размер]],'Сводный отчет'!$F$7:$F$17))^2</f>
        <v>438.92324281933264</v>
      </c>
      <c r="G1245" s="63">
        <v>625</v>
      </c>
      <c r="H1245" s="64">
        <f>(Таблица1[[#This Row],[Временное сопротивление, Н/мм²]]-SUMIF('Сводный отчет'!$B$7:$B$17,Таблица1[[#This Row],[Профиль / размер]],'Сводный отчет'!$I$7:$I$17))^2</f>
        <v>358.74610332320407</v>
      </c>
      <c r="I1245" s="65">
        <f>Таблица1[[#This Row],[Временное сопротивление, Н/мм²]]/Таблица1[[#This Row],[Предел текучести, Н/мм²]]</f>
        <v>1.1770244821092279</v>
      </c>
      <c r="J1245" s="66">
        <f>(Таблица1[[#This Row],[σв/σт]]-SUMIF('Сводный отчет'!$B$7:$B$17,Таблица1[[#This Row],[Профиль / размер]],'Сводный отчет'!$L$7:$L$17))^2</f>
        <v>1.0482503792080566E-4</v>
      </c>
      <c r="K1245" s="63">
        <v>24</v>
      </c>
      <c r="L1245" s="64">
        <f>(Таблица1[[#This Row],[Относительное удлинение, %]]-SUMIF('Сводный отчет'!$B$7:$B$17,Таблица1[[#This Row],[Профиль / размер]],'Сводный отчет'!$O$7:$O$17))^2</f>
        <v>3.8276404274090425</v>
      </c>
      <c r="M1245" s="63">
        <v>9.1999999999999993</v>
      </c>
      <c r="N124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0.57429385354376383</v>
      </c>
      <c r="O1245" s="67">
        <v>9.5</v>
      </c>
      <c r="P124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0.49277619841192066</v>
      </c>
      <c r="Q1245" s="69">
        <v>7.9000000000000001E-2</v>
      </c>
      <c r="R1245" s="70">
        <f>(Таблица1[[#This Row],[fr]]-SUMIF('Сводный отчет'!$B$7:$B$17,Таблица1[[#This Row],[Профиль / размер]],'Сводный отчет'!$X$7:$X$17))^2</f>
        <v>1.3918070777375061E-5</v>
      </c>
    </row>
    <row r="1246" spans="1:18" ht="11.25" customHeight="1" x14ac:dyDescent="0.25">
      <c r="A1246" s="62" t="s">
        <v>968</v>
      </c>
      <c r="B1246" s="62" t="str">
        <f>LEFT(Таблица1[[#This Row],[Номер плавки]],7)</f>
        <v>2063360</v>
      </c>
      <c r="C1246" s="62" t="s">
        <v>8</v>
      </c>
      <c r="D1246" s="62" t="s">
        <v>154</v>
      </c>
      <c r="E1246" s="63">
        <v>549</v>
      </c>
      <c r="F1246" s="64">
        <f>(Таблица1[[#This Row],[Предел текучести, Н/мм²]]-SUMIF('Сводный отчет'!$B$7:$B$17,Таблица1[[#This Row],[Профиль / размер]],'Сводный отчет'!$F$7:$F$17))^2</f>
        <v>8.7054210371533927</v>
      </c>
      <c r="G1246" s="63">
        <v>636</v>
      </c>
      <c r="H1246" s="64">
        <f>(Таблица1[[#This Row],[Временное сопротивление, Н/мм²]]-SUMIF('Сводный отчет'!$B$7:$B$17,Таблица1[[#This Row],[Профиль / размер]],'Сводный отчет'!$I$7:$I$17))^2</f>
        <v>63.053034016273109</v>
      </c>
      <c r="I1246" s="65">
        <f>Таблица1[[#This Row],[Временное сопротивление, Н/мм²]]/Таблица1[[#This Row],[Предел текучести, Н/мм²]]</f>
        <v>1.1584699453551912</v>
      </c>
      <c r="J1246" s="66">
        <f>(Таблица1[[#This Row],[σв/σт]]-SUMIF('Сводный отчет'!$B$7:$B$17,Таблица1[[#This Row],[Профиль / размер]],'Сводный отчет'!$L$7:$L$17))^2</f>
        <v>6.9157965332277373E-5</v>
      </c>
      <c r="K1246" s="63">
        <v>22.8</v>
      </c>
      <c r="L1246" s="64">
        <f>(Таблица1[[#This Row],[Относительное удлинение, %]]-SUMIF('Сводный отчет'!$B$7:$B$17,Таблица1[[#This Row],[Профиль / размер]],'Сводный отчет'!$O$7:$O$17))^2</f>
        <v>0.57219488285460962</v>
      </c>
      <c r="M1246" s="63">
        <v>8.4</v>
      </c>
      <c r="N124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1.7790020586219691E-3</v>
      </c>
      <c r="O1246" s="67">
        <v>8.6999999999999993</v>
      </c>
      <c r="P124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9.607881580237336E-3</v>
      </c>
      <c r="Q1246" s="69">
        <v>9.5000000000000001E-2</v>
      </c>
      <c r="R1246" s="70">
        <f>(Таблица1[[#This Row],[fr]]-SUMIF('Сводный отчет'!$B$7:$B$17,Таблица1[[#This Row],[Профиль / размер]],'Сводный отчет'!$X$7:$X$17))^2</f>
        <v>1.5053589255955202E-4</v>
      </c>
    </row>
    <row r="1247" spans="1:18" ht="11.25" customHeight="1" x14ac:dyDescent="0.25">
      <c r="A1247" s="62" t="s">
        <v>969</v>
      </c>
      <c r="B1247" s="62" t="str">
        <f>LEFT(Таблица1[[#This Row],[Номер плавки]],7)</f>
        <v>2063362</v>
      </c>
      <c r="C1247" s="62" t="s">
        <v>8</v>
      </c>
      <c r="D1247" s="62" t="s">
        <v>154</v>
      </c>
      <c r="E1247" s="63">
        <v>539</v>
      </c>
      <c r="F1247" s="64">
        <f>(Таблица1[[#This Row],[Предел текучести, Н/мм²]]-SUMIF('Сводный отчет'!$B$7:$B$17,Таблица1[[#This Row],[Профиль / размер]],'Сводный отчет'!$F$7:$F$17))^2</f>
        <v>167.71532202725299</v>
      </c>
      <c r="G1247" s="63">
        <v>631</v>
      </c>
      <c r="H1247" s="64">
        <f>(Таблица1[[#This Row],[Временное сопротивление, Н/мм²]]-SUMIF('Сводный отчет'!$B$7:$B$17,Таблица1[[#This Row],[Профиль / размер]],'Сводный отчет'!$I$7:$I$17))^2</f>
        <v>167.45897461033263</v>
      </c>
      <c r="I1247" s="65">
        <f>Таблица1[[#This Row],[Временное сопротивление, Н/мм²]]/Таблица1[[#This Row],[Предел текучести, Н/мм²]]</f>
        <v>1.1706864564007422</v>
      </c>
      <c r="J1247" s="66">
        <f>(Таблица1[[#This Row],[σв/σт]]-SUMIF('Сводный отчет'!$B$7:$B$17,Таблица1[[#This Row],[Профиль / размер]],'Сводный отчет'!$L$7:$L$17))^2</f>
        <v>1.5212997085373899E-5</v>
      </c>
      <c r="K1247" s="63">
        <v>24</v>
      </c>
      <c r="L1247" s="64">
        <f>(Таблица1[[#This Row],[Относительное удлинение, %]]-SUMIF('Сводный отчет'!$B$7:$B$17,Таблица1[[#This Row],[Профиль / размер]],'Сводный отчет'!$O$7:$O$17))^2</f>
        <v>3.8276404274090425</v>
      </c>
      <c r="M1247" s="63">
        <v>7</v>
      </c>
      <c r="N124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2.0798780119596221</v>
      </c>
      <c r="O1247" s="67">
        <v>7.3</v>
      </c>
      <c r="P124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2.2440633271247918</v>
      </c>
      <c r="Q1247" s="69">
        <v>7.3999999999999996E-2</v>
      </c>
      <c r="R1247" s="70">
        <f>(Таблица1[[#This Row],[fr]]-SUMIF('Сводный отчет'!$B$7:$B$17,Таблица1[[#This Row],[Профиль / размер]],'Сводный отчет'!$X$7:$X$17))^2</f>
        <v>7.6225001470444842E-5</v>
      </c>
    </row>
    <row r="1248" spans="1:18" ht="11.25" customHeight="1" x14ac:dyDescent="0.25">
      <c r="A1248" s="62" t="s">
        <v>970</v>
      </c>
      <c r="B1248" s="62" t="str">
        <f>LEFT(Таблица1[[#This Row],[Номер плавки]],7)</f>
        <v>2063362</v>
      </c>
      <c r="C1248" s="62" t="s">
        <v>8</v>
      </c>
      <c r="D1248" s="62" t="s">
        <v>154</v>
      </c>
      <c r="E1248" s="63">
        <v>543</v>
      </c>
      <c r="F1248" s="64">
        <f>(Таблица1[[#This Row],[Предел текучести, Н/мм²]]-SUMIF('Сводный отчет'!$B$7:$B$17,Таблица1[[#This Row],[Профиль / размер]],'Сводный отчет'!$F$7:$F$17))^2</f>
        <v>80.111361631213157</v>
      </c>
      <c r="G1248" s="63">
        <v>635</v>
      </c>
      <c r="H1248" s="64">
        <f>(Таблица1[[#This Row],[Временное сопротивление, Н/мм²]]-SUMIF('Сводный отчет'!$B$7:$B$17,Таблица1[[#This Row],[Профиль / размер]],'Сводный отчет'!$I$7:$I$17))^2</f>
        <v>79.934222135085022</v>
      </c>
      <c r="I1248" s="65">
        <f>Таблица1[[#This Row],[Временное сопротивление, Н/мм²]]/Таблица1[[#This Row],[Предел текучести, Н/мм²]]</f>
        <v>1.1694290976058932</v>
      </c>
      <c r="J1248" s="66">
        <f>(Таблица1[[#This Row],[σв/σт]]-SUMIF('Сводный отчет'!$B$7:$B$17,Таблица1[[#This Row],[Профиль / размер]],'Сводный отчет'!$L$7:$L$17))^2</f>
        <v>6.985583412732338E-6</v>
      </c>
      <c r="K1248" s="63">
        <v>20</v>
      </c>
      <c r="L1248" s="64">
        <f>(Таблица1[[#This Row],[Относительное удлинение, %]]-SUMIF('Сводный отчет'!$B$7:$B$17,Таблица1[[#This Row],[Профиль / размер]],'Сводный отчет'!$O$7:$O$17))^2</f>
        <v>4.1761552788942629</v>
      </c>
      <c r="M1248" s="63">
        <v>9.5</v>
      </c>
      <c r="N124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1.1189869228506935</v>
      </c>
      <c r="O1248" s="67">
        <v>9.8000000000000007</v>
      </c>
      <c r="P124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1.0039643172238033</v>
      </c>
      <c r="Q1248" s="69">
        <v>7.9000000000000001E-2</v>
      </c>
      <c r="R1248" s="70">
        <f>(Таблица1[[#This Row],[fr]]-SUMIF('Сводный отчет'!$B$7:$B$17,Таблица1[[#This Row],[Профиль / размер]],'Сводный отчет'!$X$7:$X$17))^2</f>
        <v>1.3918070777375061E-5</v>
      </c>
    </row>
    <row r="1249" spans="1:18" ht="11.25" customHeight="1" x14ac:dyDescent="0.25">
      <c r="A1249" s="62" t="s">
        <v>971</v>
      </c>
      <c r="B1249" s="62" t="str">
        <f>LEFT(Таблица1[[#This Row],[Номер плавки]],7)</f>
        <v>2063362</v>
      </c>
      <c r="C1249" s="62" t="s">
        <v>8</v>
      </c>
      <c r="D1249" s="62" t="s">
        <v>154</v>
      </c>
      <c r="E1249" s="63">
        <v>551</v>
      </c>
      <c r="F1249" s="64">
        <f>(Таблица1[[#This Row],[Предел текучести, Н/мм²]]-SUMIF('Сводный отчет'!$B$7:$B$17,Таблица1[[#This Row],[Профиль / размер]],'Сводный отчет'!$F$7:$F$17))^2</f>
        <v>0.90344083913347395</v>
      </c>
      <c r="G1249" s="63">
        <v>642</v>
      </c>
      <c r="H1249" s="64">
        <f>(Таблица1[[#This Row],[Временное сопротивление, Н/мм²]]-SUMIF('Сводный отчет'!$B$7:$B$17,Таблица1[[#This Row],[Профиль / размер]],'Сводный отчет'!$I$7:$I$17))^2</f>
        <v>3.7659053034016754</v>
      </c>
      <c r="I1249" s="65">
        <f>Таблица1[[#This Row],[Временное сопротивление, Н/мм²]]/Таблица1[[#This Row],[Предел текучести, Н/мм²]]</f>
        <v>1.1651542649727769</v>
      </c>
      <c r="J1249" s="66">
        <f>(Таблица1[[#This Row],[σв/σт]]-SUMIF('Сводный отчет'!$B$7:$B$17,Таблица1[[#This Row],[Профиль / размер]],'Сводный отчет'!$L$7:$L$17))^2</f>
        <v>2.6627947548685662E-6</v>
      </c>
      <c r="K1249" s="63">
        <v>22</v>
      </c>
      <c r="L1249" s="64">
        <f>(Таблица1[[#This Row],[Относительное удлинение, %]]-SUMIF('Сводный отчет'!$B$7:$B$17,Таблица1[[#This Row],[Профиль / размер]],'Сводный отчет'!$O$7:$O$17))^2</f>
        <v>1.897853151652576E-3</v>
      </c>
      <c r="M1249" s="63">
        <v>8.3000000000000007</v>
      </c>
      <c r="N124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2.0214645622978932E-2</v>
      </c>
      <c r="O1249" s="67">
        <v>8.6</v>
      </c>
      <c r="P124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3.9211841976276904E-2</v>
      </c>
      <c r="Q1249" s="69">
        <v>9.5000000000000001E-2</v>
      </c>
      <c r="R1249" s="70">
        <f>(Таблица1[[#This Row],[fr]]-SUMIF('Сводный отчет'!$B$7:$B$17,Таблица1[[#This Row],[Профиль / размер]],'Сводный отчет'!$X$7:$X$17))^2</f>
        <v>1.5053589255955202E-4</v>
      </c>
    </row>
    <row r="1250" spans="1:18" ht="11.25" customHeight="1" x14ac:dyDescent="0.25">
      <c r="A1250" s="62" t="s">
        <v>972</v>
      </c>
      <c r="B1250" s="62" t="str">
        <f>LEFT(Таблица1[[#This Row],[Номер плавки]],7)</f>
        <v>2063364</v>
      </c>
      <c r="C1250" s="62" t="s">
        <v>8</v>
      </c>
      <c r="D1250" s="62" t="s">
        <v>154</v>
      </c>
      <c r="E1250" s="63">
        <v>540</v>
      </c>
      <c r="F1250" s="64">
        <f>(Таблица1[[#This Row],[Предел текучести, Н/мм²]]-SUMIF('Сводный отчет'!$B$7:$B$17,Таблица1[[#This Row],[Профиль / размер]],'Сводный отчет'!$F$7:$F$17))^2</f>
        <v>142.81433192824304</v>
      </c>
      <c r="G1250" s="63">
        <v>626</v>
      </c>
      <c r="H1250" s="64">
        <f>(Таблица1[[#This Row],[Временное сопротивление, Н/мм²]]-SUMIF('Сводный отчет'!$B$7:$B$17,Таблица1[[#This Row],[Профиль / размер]],'Сводный отчет'!$I$7:$I$17))^2</f>
        <v>321.86491520439216</v>
      </c>
      <c r="I1250" s="65">
        <f>Таблица1[[#This Row],[Временное сопротивление, Н/мм²]]/Таблица1[[#This Row],[Предел текучести, Н/мм²]]</f>
        <v>1.1592592592592592</v>
      </c>
      <c r="J1250" s="66">
        <f>(Таблица1[[#This Row],[σв/σт]]-SUMIF('Сводный отчет'!$B$7:$B$17,Таблица1[[#This Row],[Профиль / размер]],'Сводный отчет'!$L$7:$L$17))^2</f>
        <v>5.6652912713033149E-5</v>
      </c>
      <c r="K1250" s="63">
        <v>23</v>
      </c>
      <c r="L1250" s="64">
        <f>(Таблица1[[#This Row],[Относительное удлинение, %]]-SUMIF('Сводный отчет'!$B$7:$B$17,Таблица1[[#This Row],[Профиль / размер]],'Сводный отчет'!$O$7:$O$17))^2</f>
        <v>0.91476914028034761</v>
      </c>
      <c r="M1250" s="63">
        <v>7.4</v>
      </c>
      <c r="N125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1.0861354377021926</v>
      </c>
      <c r="O1250" s="67">
        <v>7.7</v>
      </c>
      <c r="P125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1.2056474855406325</v>
      </c>
      <c r="Q1250" s="69">
        <v>9.8000000000000004E-2</v>
      </c>
      <c r="R1250" s="70">
        <f>(Таблица1[[#This Row],[fr]]-SUMIF('Сводный отчет'!$B$7:$B$17,Таблица1[[#This Row],[Профиль / размер]],'Сводный отчет'!$X$7:$X$17))^2</f>
        <v>2.3315173414371028E-4</v>
      </c>
    </row>
    <row r="1251" spans="1:18" ht="11.25" customHeight="1" x14ac:dyDescent="0.25">
      <c r="A1251" s="62" t="s">
        <v>973</v>
      </c>
      <c r="B1251" s="62" t="str">
        <f>LEFT(Таблица1[[#This Row],[Номер плавки]],7)</f>
        <v>2063364</v>
      </c>
      <c r="C1251" s="62" t="s">
        <v>8</v>
      </c>
      <c r="D1251" s="62" t="s">
        <v>154</v>
      </c>
      <c r="E1251" s="63">
        <v>530</v>
      </c>
      <c r="F1251" s="64">
        <f>(Таблица1[[#This Row],[Предел текучести, Н/мм²]]-SUMIF('Сводный отчет'!$B$7:$B$17,Таблица1[[#This Row],[Профиль / размер]],'Сводный отчет'!$F$7:$F$17))^2</f>
        <v>481.8242329183426</v>
      </c>
      <c r="G1251" s="63">
        <v>616</v>
      </c>
      <c r="H1251" s="64">
        <f>(Таблица1[[#This Row],[Временное сопротивление, Н/мм²]]-SUMIF('Сводный отчет'!$B$7:$B$17,Таблица1[[#This Row],[Профиль / размер]],'Сводный отчет'!$I$7:$I$17))^2</f>
        <v>780.67679639251128</v>
      </c>
      <c r="I1251" s="65">
        <f>Таблица1[[#This Row],[Временное сопротивление, Н/мм²]]/Таблица1[[#This Row],[Предел текучести, Н/мм²]]</f>
        <v>1.1622641509433962</v>
      </c>
      <c r="J1251" s="66">
        <f>(Таблица1[[#This Row],[σв/σт]]-SUMIF('Сводный отчет'!$B$7:$B$17,Таблица1[[#This Row],[Профиль / размер]],'Сводный отчет'!$L$7:$L$17))^2</f>
        <v>2.0447771651546262E-5</v>
      </c>
      <c r="K1251" s="63">
        <v>23.8</v>
      </c>
      <c r="L1251" s="64">
        <f>(Таблица1[[#This Row],[Относительное удлинение, %]]-SUMIF('Сводный отчет'!$B$7:$B$17,Таблица1[[#This Row],[Профиль / размер]],'Сводный отчет'!$O$7:$O$17))^2</f>
        <v>3.085066169983306</v>
      </c>
      <c r="M1251" s="63">
        <v>10.7</v>
      </c>
      <c r="N125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5.0977592000784044</v>
      </c>
      <c r="O1251" s="67">
        <v>11</v>
      </c>
      <c r="P125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4.8487167924713273</v>
      </c>
      <c r="Q1251" s="69">
        <v>7.3999999999999996E-2</v>
      </c>
      <c r="R1251" s="70">
        <f>(Таблица1[[#This Row],[fr]]-SUMIF('Сводный отчет'!$B$7:$B$17,Таблица1[[#This Row],[Профиль / размер]],'Сводный отчет'!$X$7:$X$17))^2</f>
        <v>7.6225001470444842E-5</v>
      </c>
    </row>
    <row r="1252" spans="1:18" ht="11.25" customHeight="1" x14ac:dyDescent="0.25">
      <c r="A1252" s="62" t="s">
        <v>974</v>
      </c>
      <c r="B1252" s="62" t="str">
        <f>LEFT(Таблица1[[#This Row],[Номер плавки]],7)</f>
        <v>2063364</v>
      </c>
      <c r="C1252" s="62" t="s">
        <v>8</v>
      </c>
      <c r="D1252" s="62" t="s">
        <v>154</v>
      </c>
      <c r="E1252" s="63">
        <v>536</v>
      </c>
      <c r="F1252" s="64">
        <f>(Таблица1[[#This Row],[Предел текучести, Н/мм²]]-SUMIF('Сводный отчет'!$B$7:$B$17,Таблица1[[#This Row],[Профиль / размер]],'Сводный отчет'!$F$7:$F$17))^2</f>
        <v>254.41829232428287</v>
      </c>
      <c r="G1252" s="63">
        <v>620</v>
      </c>
      <c r="H1252" s="64">
        <f>(Таблица1[[#This Row],[Временное сопротивление, Н/мм²]]-SUMIF('Сводный отчет'!$B$7:$B$17,Таблица1[[#This Row],[Профиль / размер]],'Сводный отчет'!$I$7:$I$17))^2</f>
        <v>573.15204391726365</v>
      </c>
      <c r="I1252" s="65">
        <f>Таблица1[[#This Row],[Временное сопротивление, Н/мм²]]/Таблица1[[#This Row],[Предел текучести, Н/мм²]]</f>
        <v>1.1567164179104477</v>
      </c>
      <c r="J1252" s="66">
        <f>(Таблица1[[#This Row],[σв/σт]]-SUMIF('Сводный отчет'!$B$7:$B$17,Таблица1[[#This Row],[Профиль / размер]],'Сводный отчет'!$L$7:$L$17))^2</f>
        <v>1.0139793706711187E-4</v>
      </c>
      <c r="K1252" s="63">
        <v>21.8</v>
      </c>
      <c r="L1252" s="64">
        <f>(Таблица1[[#This Row],[Относительное удлинение, %]]-SUMIF('Сводный отчет'!$B$7:$B$17,Таблица1[[#This Row],[Профиль / размер]],'Сводный отчет'!$O$7:$O$17))^2</f>
        <v>5.9323595725913225E-2</v>
      </c>
      <c r="M1252" s="63">
        <v>8.4</v>
      </c>
      <c r="N125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1.7790020586219691E-3</v>
      </c>
      <c r="O1252" s="67">
        <v>8.6999999999999993</v>
      </c>
      <c r="P125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9.607881580237336E-3</v>
      </c>
      <c r="Q1252" s="69">
        <v>9.6000000000000002E-2</v>
      </c>
      <c r="R1252" s="70">
        <f>(Таблица1[[#This Row],[fr]]-SUMIF('Сводный отчет'!$B$7:$B$17,Таблица1[[#This Row],[Профиль / размер]],'Сводный отчет'!$X$7:$X$17))^2</f>
        <v>1.7607450642093811E-4</v>
      </c>
    </row>
    <row r="1253" spans="1:18" ht="11.25" customHeight="1" x14ac:dyDescent="0.25">
      <c r="A1253" s="62" t="s">
        <v>975</v>
      </c>
      <c r="B1253" s="62" t="str">
        <f>LEFT(Таблица1[[#This Row],[Номер плавки]],7)</f>
        <v>2063367</v>
      </c>
      <c r="C1253" s="62" t="s">
        <v>8</v>
      </c>
      <c r="D1253" s="62" t="s">
        <v>154</v>
      </c>
      <c r="E1253" s="63">
        <v>545</v>
      </c>
      <c r="F1253" s="64">
        <f>(Таблица1[[#This Row],[Предел текучести, Н/мм²]]-SUMIF('Сводный отчет'!$B$7:$B$17,Таблица1[[#This Row],[Профиль / размер]],'Сводный отчет'!$F$7:$F$17))^2</f>
        <v>48.309381433193231</v>
      </c>
      <c r="G1253" s="63">
        <v>636</v>
      </c>
      <c r="H1253" s="64">
        <f>(Таблица1[[#This Row],[Временное сопротивление, Н/мм²]]-SUMIF('Сводный отчет'!$B$7:$B$17,Таблица1[[#This Row],[Профиль / размер]],'Сводный отчет'!$I$7:$I$17))^2</f>
        <v>63.053034016273109</v>
      </c>
      <c r="I1253" s="65">
        <f>Таблица1[[#This Row],[Временное сопротивление, Н/мм²]]/Таблица1[[#This Row],[Предел текучести, Н/мм²]]</f>
        <v>1.1669724770642202</v>
      </c>
      <c r="J1253" s="66">
        <f>(Таблица1[[#This Row],[σв/σт]]-SUMIF('Сводный отчет'!$B$7:$B$17,Таблица1[[#This Row],[Профиль / размер]],'Сводный отчет'!$L$7:$L$17))^2</f>
        <v>3.4746781623873733E-8</v>
      </c>
      <c r="K1253" s="63">
        <v>23.8</v>
      </c>
      <c r="L1253" s="64">
        <f>(Таблица1[[#This Row],[Относительное удлинение, %]]-SUMIF('Сводный отчет'!$B$7:$B$17,Таблица1[[#This Row],[Профиль / размер]],'Сводный отчет'!$O$7:$O$17))^2</f>
        <v>3.085066169983306</v>
      </c>
      <c r="M1253" s="63">
        <v>8.6999999999999993</v>
      </c>
      <c r="N125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6.6472071365550223E-2</v>
      </c>
      <c r="O1253" s="67">
        <v>9</v>
      </c>
      <c r="P125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4.0796000392118489E-2</v>
      </c>
      <c r="Q1253" s="69">
        <v>9.9000000000000005E-2</v>
      </c>
      <c r="R1253" s="70">
        <f>(Таблица1[[#This Row],[fr]]-SUMIF('Сводный отчет'!$B$7:$B$17,Таблица1[[#This Row],[Профиль / размер]],'Сводный отчет'!$X$7:$X$17))^2</f>
        <v>2.6469034800509641E-4</v>
      </c>
    </row>
    <row r="1254" spans="1:18" ht="11.25" customHeight="1" x14ac:dyDescent="0.25">
      <c r="A1254" s="62" t="s">
        <v>976</v>
      </c>
      <c r="B1254" s="62" t="str">
        <f>LEFT(Таблица1[[#This Row],[Номер плавки]],7)</f>
        <v>2063367</v>
      </c>
      <c r="C1254" s="62" t="s">
        <v>8</v>
      </c>
      <c r="D1254" s="62" t="s">
        <v>154</v>
      </c>
      <c r="E1254" s="63">
        <v>549</v>
      </c>
      <c r="F1254" s="64">
        <f>(Таблица1[[#This Row],[Предел текучести, Н/мм²]]-SUMIF('Сводный отчет'!$B$7:$B$17,Таблица1[[#This Row],[Профиль / размер]],'Сводный отчет'!$F$7:$F$17))^2</f>
        <v>8.7054210371533927</v>
      </c>
      <c r="G1254" s="63">
        <v>639</v>
      </c>
      <c r="H1254" s="64">
        <f>(Таблица1[[#This Row],[Временное сопротивление, Н/мм²]]-SUMIF('Сводный отчет'!$B$7:$B$17,Таблица1[[#This Row],[Профиль / размер]],'Сводный отчет'!$I$7:$I$17))^2</f>
        <v>24.409469659837391</v>
      </c>
      <c r="I1254" s="65">
        <f>Таблица1[[#This Row],[Временное сопротивление, Н/мм²]]/Таблица1[[#This Row],[Предел текучести, Н/мм²]]</f>
        <v>1.1639344262295082</v>
      </c>
      <c r="J1254" s="66">
        <f>(Таблица1[[#This Row],[σв/σт]]-SUMIF('Сводный отчет'!$B$7:$B$17,Таблица1[[#This Row],[Профиль / размер]],'Сводный отчет'!$L$7:$L$17))^2</f>
        <v>8.1318846152884992E-6</v>
      </c>
      <c r="K1254" s="63">
        <v>21.2</v>
      </c>
      <c r="L1254" s="64">
        <f>(Таблица1[[#This Row],[Относительное удлинение, %]]-SUMIF('Сводный отчет'!$B$7:$B$17,Таблица1[[#This Row],[Профиль / размер]],'Сводный отчет'!$O$7:$O$17))^2</f>
        <v>0.71160082344869779</v>
      </c>
      <c r="M1254" s="63">
        <v>8.5</v>
      </c>
      <c r="N125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3.3433584942648632E-3</v>
      </c>
      <c r="O1254" s="67">
        <v>8.8000000000000007</v>
      </c>
      <c r="P125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3.9211841976312081E-6</v>
      </c>
      <c r="Q1254" s="69">
        <v>7.6999999999999999E-2</v>
      </c>
      <c r="R1254" s="70">
        <f>(Таблица1[[#This Row],[fr]]-SUMIF('Сводный отчет'!$B$7:$B$17,Таблица1[[#This Row],[Профиль / размер]],'Сводный отчет'!$X$7:$X$17))^2</f>
        <v>3.2840843054602959E-5</v>
      </c>
    </row>
    <row r="1255" spans="1:18" ht="11.25" customHeight="1" x14ac:dyDescent="0.25">
      <c r="A1255" s="62" t="s">
        <v>977</v>
      </c>
      <c r="B1255" s="62" t="str">
        <f>LEFT(Таблица1[[#This Row],[Номер плавки]],7)</f>
        <v>2063367</v>
      </c>
      <c r="C1255" s="62" t="s">
        <v>8</v>
      </c>
      <c r="D1255" s="62" t="s">
        <v>154</v>
      </c>
      <c r="E1255" s="63">
        <v>531</v>
      </c>
      <c r="F1255" s="64">
        <f>(Таблица1[[#This Row],[Предел текучести, Н/мм²]]-SUMIF('Сводный отчет'!$B$7:$B$17,Таблица1[[#This Row],[Профиль / размер]],'Сводный отчет'!$F$7:$F$17))^2</f>
        <v>438.92324281933264</v>
      </c>
      <c r="G1255" s="63">
        <v>624</v>
      </c>
      <c r="H1255" s="64">
        <f>(Таблица1[[#This Row],[Временное сопротивление, Н/мм²]]-SUMIF('Сводный отчет'!$B$7:$B$17,Таблица1[[#This Row],[Профиль / размер]],'Сводный отчет'!$I$7:$I$17))^2</f>
        <v>397.62729144201597</v>
      </c>
      <c r="I1255" s="65">
        <f>Таблица1[[#This Row],[Временное сопротивление, Н/мм²]]/Таблица1[[#This Row],[Предел текучести, Н/мм²]]</f>
        <v>1.1751412429378532</v>
      </c>
      <c r="J1255" s="66">
        <f>(Таблица1[[#This Row],[σв/σт]]-SUMIF('Сводный отчет'!$B$7:$B$17,Таблица1[[#This Row],[Профиль / размер]],'Сводный отчет'!$L$7:$L$17))^2</f>
        <v>6.9808878427071229E-5</v>
      </c>
      <c r="K1255" s="63">
        <v>23.3</v>
      </c>
      <c r="L1255" s="64">
        <f>(Таблица1[[#This Row],[Относительное удлинение, %]]-SUMIF('Сводный отчет'!$B$7:$B$17,Таблица1[[#This Row],[Профиль / размер]],'Сводный отчет'!$O$7:$O$17))^2</f>
        <v>1.578630526418958</v>
      </c>
      <c r="M1255" s="63">
        <v>8.3000000000000007</v>
      </c>
      <c r="N125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2.0214645622978932E-2</v>
      </c>
      <c r="O1255" s="67">
        <v>8.6</v>
      </c>
      <c r="P125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3.9211841976276904E-2</v>
      </c>
      <c r="Q1255" s="69">
        <v>7.8E-2</v>
      </c>
      <c r="R1255" s="70">
        <f>(Таблица1[[#This Row],[fr]]-SUMIF('Сводный отчет'!$B$7:$B$17,Таблица1[[#This Row],[Профиль / размер]],'Сводный отчет'!$X$7:$X$17))^2</f>
        <v>2.237945691598901E-5</v>
      </c>
    </row>
    <row r="1256" spans="1:18" ht="11.25" customHeight="1" x14ac:dyDescent="0.25">
      <c r="A1256" s="62" t="s">
        <v>978</v>
      </c>
      <c r="B1256" s="62" t="str">
        <f>LEFT(Таблица1[[#This Row],[Номер плавки]],7)</f>
        <v>2063369</v>
      </c>
      <c r="C1256" s="62" t="s">
        <v>8</v>
      </c>
      <c r="D1256" s="62" t="s">
        <v>154</v>
      </c>
      <c r="E1256" s="63">
        <v>566</v>
      </c>
      <c r="F1256" s="64">
        <f>(Таблица1[[#This Row],[Предел текучести, Н/мм²]]-SUMIF('Сводный отчет'!$B$7:$B$17,Таблица1[[#This Row],[Профиль / размер]],'Сводный отчет'!$F$7:$F$17))^2</f>
        <v>197.38858935398409</v>
      </c>
      <c r="G1256" s="63">
        <v>654</v>
      </c>
      <c r="H1256" s="64">
        <f>(Таблица1[[#This Row],[Временное сопротивление, Н/мм²]]-SUMIF('Сводный отчет'!$B$7:$B$17,Таблица1[[#This Row],[Профиль / размер]],'Сводный отчет'!$I$7:$I$17))^2</f>
        <v>101.19164787765881</v>
      </c>
      <c r="I1256" s="65">
        <f>Таблица1[[#This Row],[Временное сопротивление, Н/мм²]]/Таблица1[[#This Row],[Предел текучести, Н/мм²]]</f>
        <v>1.1554770318021201</v>
      </c>
      <c r="J1256" s="66">
        <f>(Таблица1[[#This Row],[σв/σт]]-SUMIF('Сводный отчет'!$B$7:$B$17,Таблица1[[#This Row],[Профиль / размер]],'Сводный отчет'!$L$7:$L$17))^2</f>
        <v>1.2789439422224413E-4</v>
      </c>
      <c r="K1256" s="63">
        <v>22.8</v>
      </c>
      <c r="L1256" s="64">
        <f>(Таблица1[[#This Row],[Относительное удлинение, %]]-SUMIF('Сводный отчет'!$B$7:$B$17,Таблица1[[#This Row],[Профиль / размер]],'Сводный отчет'!$O$7:$O$17))^2</f>
        <v>0.57219488285460962</v>
      </c>
      <c r="M1256" s="63">
        <v>7.5</v>
      </c>
      <c r="N125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0.88769979413783617</v>
      </c>
      <c r="O1256" s="67">
        <v>7.8</v>
      </c>
      <c r="P125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0.99604352514459371</v>
      </c>
      <c r="Q1256" s="69">
        <v>8.4000000000000005E-2</v>
      </c>
      <c r="R1256" s="70">
        <f>(Таблица1[[#This Row],[fr]]-SUMIF('Сводный отчет'!$B$7:$B$17,Таблица1[[#This Row],[Профиль / размер]],'Сводный отчет'!$X$7:$X$17))^2</f>
        <v>1.6111400843053715E-6</v>
      </c>
    </row>
    <row r="1257" spans="1:18" ht="11.25" customHeight="1" x14ac:dyDescent="0.25">
      <c r="A1257" s="62" t="s">
        <v>979</v>
      </c>
      <c r="B1257" s="62" t="str">
        <f>LEFT(Таблица1[[#This Row],[Номер плавки]],7)</f>
        <v>2063369</v>
      </c>
      <c r="C1257" s="62" t="s">
        <v>8</v>
      </c>
      <c r="D1257" s="62" t="s">
        <v>154</v>
      </c>
      <c r="E1257" s="63">
        <v>565</v>
      </c>
      <c r="F1257" s="64">
        <f>(Таблица1[[#This Row],[Предел текучести, Н/мм²]]-SUMIF('Сводный отчет'!$B$7:$B$17,Таблица1[[#This Row],[Профиль / размер]],'Сводный отчет'!$F$7:$F$17))^2</f>
        <v>170.28957945299405</v>
      </c>
      <c r="G1257" s="63">
        <v>658</v>
      </c>
      <c r="H1257" s="64">
        <f>(Таблица1[[#This Row],[Временное сопротивление, Н/мм²]]-SUMIF('Сводный отчет'!$B$7:$B$17,Таблица1[[#This Row],[Профиль / размер]],'Сводный отчет'!$I$7:$I$17))^2</f>
        <v>197.66689540241117</v>
      </c>
      <c r="I1257" s="65">
        <f>Таблица1[[#This Row],[Временное сопротивление, Н/мм²]]/Таблица1[[#This Row],[Предел текучести, Н/мм²]]</f>
        <v>1.1646017699115043</v>
      </c>
      <c r="J1257" s="66">
        <f>(Таблица1[[#This Row],[σв/σт]]-SUMIF('Сводный отчет'!$B$7:$B$17,Таблица1[[#This Row],[Профиль / размер]],'Сводный отчет'!$L$7:$L$17))^2</f>
        <v>4.7711763912178795E-6</v>
      </c>
      <c r="K1257" s="63">
        <v>20.2</v>
      </c>
      <c r="L1257" s="64">
        <f>(Таблица1[[#This Row],[Относительное удлинение, %]]-SUMIF('Сводный отчет'!$B$7:$B$17,Таблица1[[#This Row],[Профиль / размер]],'Сводный отчет'!$O$7:$O$17))^2</f>
        <v>3.3987295363200043</v>
      </c>
      <c r="M1257" s="63">
        <v>8.5</v>
      </c>
      <c r="N125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3.3433584942648632E-3</v>
      </c>
      <c r="O1257" s="67">
        <v>8.8000000000000007</v>
      </c>
      <c r="P125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3.9211841976312081E-6</v>
      </c>
      <c r="Q1257" s="69">
        <v>7.9000000000000001E-2</v>
      </c>
      <c r="R1257" s="70">
        <f>(Таблица1[[#This Row],[fr]]-SUMIF('Сводный отчет'!$B$7:$B$17,Таблица1[[#This Row],[Профиль / размер]],'Сводный отчет'!$X$7:$X$17))^2</f>
        <v>1.3918070777375061E-5</v>
      </c>
    </row>
    <row r="1258" spans="1:18" ht="11.25" customHeight="1" x14ac:dyDescent="0.25">
      <c r="A1258" s="62" t="s">
        <v>980</v>
      </c>
      <c r="B1258" s="62" t="str">
        <f>LEFT(Таблица1[[#This Row],[Номер плавки]],7)</f>
        <v>2063371</v>
      </c>
      <c r="C1258" s="62" t="s">
        <v>8</v>
      </c>
      <c r="D1258" s="62" t="s">
        <v>154</v>
      </c>
      <c r="E1258" s="63">
        <v>530</v>
      </c>
      <c r="F1258" s="64">
        <f>(Таблица1[[#This Row],[Предел текучести, Н/мм²]]-SUMIF('Сводный отчет'!$B$7:$B$17,Таблица1[[#This Row],[Профиль / размер]],'Сводный отчет'!$F$7:$F$17))^2</f>
        <v>481.8242329183426</v>
      </c>
      <c r="G1258" s="63">
        <v>625</v>
      </c>
      <c r="H1258" s="64">
        <f>(Таблица1[[#This Row],[Временное сопротивление, Н/мм²]]-SUMIF('Сводный отчет'!$B$7:$B$17,Таблица1[[#This Row],[Профиль / размер]],'Сводный отчет'!$I$7:$I$17))^2</f>
        <v>358.74610332320407</v>
      </c>
      <c r="I1258" s="65">
        <f>Таблица1[[#This Row],[Временное сопротивление, Н/мм²]]/Таблица1[[#This Row],[Предел текучести, Н/мм²]]</f>
        <v>1.179245283018868</v>
      </c>
      <c r="J1258" s="66">
        <f>(Таблица1[[#This Row],[σв/σт]]-SUMIF('Сводный отчет'!$B$7:$B$17,Таблица1[[#This Row],[Профиль / размер]],'Сводный отчет'!$L$7:$L$17))^2</f>
        <v>1.5523193477834488E-4</v>
      </c>
      <c r="K1258" s="63">
        <v>24.2</v>
      </c>
      <c r="L1258" s="64">
        <f>(Таблица1[[#This Row],[Относительное удлинение, %]]-SUMIF('Сводный отчет'!$B$7:$B$17,Таблица1[[#This Row],[Профиль / размер]],'Сводный отчет'!$O$7:$O$17))^2</f>
        <v>4.6502146848347783</v>
      </c>
      <c r="M1258" s="63">
        <v>8.4</v>
      </c>
      <c r="N125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1.7790020586219691E-3</v>
      </c>
      <c r="O1258" s="67">
        <v>8.6999999999999993</v>
      </c>
      <c r="P125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9.607881580237336E-3</v>
      </c>
      <c r="Q1258" s="69">
        <v>8.7999999999999995E-2</v>
      </c>
      <c r="R1258" s="70">
        <f>(Таблица1[[#This Row],[fr]]-SUMIF('Сводный отчет'!$B$7:$B$17,Таблица1[[#This Row],[Профиль / размер]],'Сводный отчет'!$X$7:$X$17))^2</f>
        <v>2.7765595529849538E-5</v>
      </c>
    </row>
    <row r="1259" spans="1:18" ht="11.25" customHeight="1" x14ac:dyDescent="0.25">
      <c r="A1259" s="62" t="s">
        <v>981</v>
      </c>
      <c r="B1259" s="62" t="str">
        <f>LEFT(Таблица1[[#This Row],[Номер плавки]],7)</f>
        <v>2063371</v>
      </c>
      <c r="C1259" s="62" t="s">
        <v>8</v>
      </c>
      <c r="D1259" s="62" t="s">
        <v>154</v>
      </c>
      <c r="E1259" s="63">
        <v>532</v>
      </c>
      <c r="F1259" s="64">
        <f>(Таблица1[[#This Row],[Предел текучести, Н/мм²]]-SUMIF('Сводный отчет'!$B$7:$B$17,Таблица1[[#This Row],[Профиль / размер]],'Сводный отчет'!$F$7:$F$17))^2</f>
        <v>398.02225272032268</v>
      </c>
      <c r="G1259" s="63">
        <v>631</v>
      </c>
      <c r="H1259" s="64">
        <f>(Таблица1[[#This Row],[Временное сопротивление, Н/мм²]]-SUMIF('Сводный отчет'!$B$7:$B$17,Таблица1[[#This Row],[Профиль / размер]],'Сводный отчет'!$I$7:$I$17))^2</f>
        <v>167.45897461033263</v>
      </c>
      <c r="I1259" s="65">
        <f>Таблица1[[#This Row],[Временное сопротивление, Н/мм²]]/Таблица1[[#This Row],[Предел текучести, Н/мм²]]</f>
        <v>1.1860902255639099</v>
      </c>
      <c r="J1259" s="66">
        <f>(Таблица1[[#This Row],[σв/σт]]-SUMIF('Сводный отчет'!$B$7:$B$17,Таблица1[[#This Row],[Профиль / размер]],'Сводный отчет'!$L$7:$L$17))^2</f>
        <v>3.7265033794850499E-4</v>
      </c>
      <c r="K1259" s="63">
        <v>21.5</v>
      </c>
      <c r="L1259" s="64">
        <f>(Таблица1[[#This Row],[Относительное удлинение, %]]-SUMIF('Сводный отчет'!$B$7:$B$17,Таблица1[[#This Row],[Профиль / размер]],'Сводный отчет'!$O$7:$O$17))^2</f>
        <v>0.29546220958730507</v>
      </c>
      <c r="M1259" s="63">
        <v>7.6</v>
      </c>
      <c r="N125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0.70926415057347969</v>
      </c>
      <c r="O1259" s="67">
        <v>7.9</v>
      </c>
      <c r="P125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0.80643956474855305</v>
      </c>
      <c r="Q1259" s="69">
        <v>7.9000000000000001E-2</v>
      </c>
      <c r="R1259" s="70">
        <f>(Таблица1[[#This Row],[fr]]-SUMIF('Сводный отчет'!$B$7:$B$17,Таблица1[[#This Row],[Профиль / размер]],'Сводный отчет'!$X$7:$X$17))^2</f>
        <v>1.3918070777375061E-5</v>
      </c>
    </row>
    <row r="1260" spans="1:18" ht="11.25" customHeight="1" x14ac:dyDescent="0.25">
      <c r="A1260" s="62" t="s">
        <v>982</v>
      </c>
      <c r="B1260" s="62" t="str">
        <f>LEFT(Таблица1[[#This Row],[Номер плавки]],7)</f>
        <v>2063371</v>
      </c>
      <c r="C1260" s="62" t="s">
        <v>8</v>
      </c>
      <c r="D1260" s="62" t="s">
        <v>154</v>
      </c>
      <c r="E1260" s="63">
        <v>547</v>
      </c>
      <c r="F1260" s="64">
        <f>(Таблица1[[#This Row],[Предел текучести, Н/мм²]]-SUMIF('Сводный отчет'!$B$7:$B$17,Таблица1[[#This Row],[Профиль / размер]],'Сводный отчет'!$F$7:$F$17))^2</f>
        <v>24.507401235173312</v>
      </c>
      <c r="G1260" s="63">
        <v>641</v>
      </c>
      <c r="H1260" s="64">
        <f>(Таблица1[[#This Row],[Временное сопротивление, Н/мм²]]-SUMIF('Сводный отчет'!$B$7:$B$17,Таблица1[[#This Row],[Профиль / размер]],'Сводный отчет'!$I$7:$I$17))^2</f>
        <v>8.6470934222135813</v>
      </c>
      <c r="I1260" s="65">
        <f>Таблица1[[#This Row],[Временное сопротивление, Н/мм²]]/Таблица1[[#This Row],[Предел текучести, Н/мм²]]</f>
        <v>1.1718464351005484</v>
      </c>
      <c r="J1260" s="66">
        <f>(Таблица1[[#This Row],[σв/σт]]-SUMIF('Сводный отчет'!$B$7:$B$17,Таблица1[[#This Row],[Профиль / размер]],'Сводный отчет'!$L$7:$L$17))^2</f>
        <v>2.5607272908366757E-5</v>
      </c>
      <c r="K1260" s="63">
        <v>21.3</v>
      </c>
      <c r="L1260" s="64">
        <f>(Таблица1[[#This Row],[Относительное удлинение, %]]-SUMIF('Сводный отчет'!$B$7:$B$17,Таблица1[[#This Row],[Профиль / размер]],'Сводный отчет'!$O$7:$O$17))^2</f>
        <v>0.55288795216156494</v>
      </c>
      <c r="M1260" s="63">
        <v>8</v>
      </c>
      <c r="N126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0.19552157631605055</v>
      </c>
      <c r="O1260" s="67">
        <v>8.3000000000000007</v>
      </c>
      <c r="P126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0.24802372316439475</v>
      </c>
      <c r="Q1260" s="69">
        <v>9.0999999999999998E-2</v>
      </c>
      <c r="R1260" s="70">
        <f>(Таблица1[[#This Row],[fr]]-SUMIF('Сводный отчет'!$B$7:$B$17,Таблица1[[#This Row],[Профиль / размер]],'Сводный отчет'!$X$7:$X$17))^2</f>
        <v>6.8381437114007731E-5</v>
      </c>
    </row>
    <row r="1261" spans="1:18" ht="11.25" customHeight="1" x14ac:dyDescent="0.25">
      <c r="A1261" s="62" t="s">
        <v>983</v>
      </c>
      <c r="B1261" s="62" t="str">
        <f>LEFT(Таблица1[[#This Row],[Номер плавки]],7)</f>
        <v>2063373</v>
      </c>
      <c r="C1261" s="62" t="s">
        <v>8</v>
      </c>
      <c r="D1261" s="62" t="s">
        <v>154</v>
      </c>
      <c r="E1261" s="63">
        <v>564</v>
      </c>
      <c r="F1261" s="64">
        <f>(Таблица1[[#This Row],[Предел текучести, Н/мм²]]-SUMIF('Сводный отчет'!$B$7:$B$17,Таблица1[[#This Row],[Профиль / размер]],'Сводный отчет'!$F$7:$F$17))^2</f>
        <v>145.19056955200401</v>
      </c>
      <c r="G1261" s="63">
        <v>654</v>
      </c>
      <c r="H1261" s="64">
        <f>(Таблица1[[#This Row],[Временное сопротивление, Н/мм²]]-SUMIF('Сводный отчет'!$B$7:$B$17,Таблица1[[#This Row],[Профиль / размер]],'Сводный отчет'!$I$7:$I$17))^2</f>
        <v>101.19164787765881</v>
      </c>
      <c r="I1261" s="65">
        <f>Таблица1[[#This Row],[Временное сопротивление, Н/мм²]]/Таблица1[[#This Row],[Предел текучести, Н/мм²]]</f>
        <v>1.1595744680851063</v>
      </c>
      <c r="J1261" s="66">
        <f>(Таблица1[[#This Row],[σв/σт]]-SUMIF('Сводный отчет'!$B$7:$B$17,Таблица1[[#This Row],[Профиль / размер]],'Сводный отчет'!$L$7:$L$17))^2</f>
        <v>5.2007233591979471E-5</v>
      </c>
      <c r="K1261" s="63">
        <v>21.8</v>
      </c>
      <c r="L1261" s="64">
        <f>(Таблица1[[#This Row],[Относительное удлинение, %]]-SUMIF('Сводный отчет'!$B$7:$B$17,Таблица1[[#This Row],[Профиль / размер]],'Сводный отчет'!$O$7:$O$17))^2</f>
        <v>5.9323595725913225E-2</v>
      </c>
      <c r="M1261" s="63">
        <v>8.6</v>
      </c>
      <c r="N126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2.4907714929907614E-2</v>
      </c>
      <c r="O1261" s="67">
        <v>8.9</v>
      </c>
      <c r="P126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1.0399960788158132E-2</v>
      </c>
      <c r="Q1261" s="69">
        <v>6.5000000000000002E-2</v>
      </c>
      <c r="R1261" s="70">
        <f>(Таблица1[[#This Row],[fr]]-SUMIF('Сводный отчет'!$B$7:$B$17,Таблица1[[#This Row],[Профиль / размер]],'Сводный отчет'!$X$7:$X$17))^2</f>
        <v>3.1437747671797018E-4</v>
      </c>
    </row>
    <row r="1262" spans="1:18" ht="11.25" customHeight="1" x14ac:dyDescent="0.25">
      <c r="A1262" s="62" t="s">
        <v>984</v>
      </c>
      <c r="B1262" s="62" t="str">
        <f>LEFT(Таблица1[[#This Row],[Номер плавки]],7)</f>
        <v>2003040</v>
      </c>
      <c r="C1262" s="62" t="s">
        <v>8</v>
      </c>
      <c r="D1262" s="62" t="s">
        <v>154</v>
      </c>
      <c r="E1262" s="63">
        <v>569</v>
      </c>
      <c r="F1262" s="64">
        <f>(Таблица1[[#This Row],[Предел текучести, Н/мм²]]-SUMIF('Сводный отчет'!$B$7:$B$17,Таблица1[[#This Row],[Профиль / размер]],'Сводный отчет'!$F$7:$F$17))^2</f>
        <v>290.68561905695418</v>
      </c>
      <c r="G1262" s="63">
        <v>659</v>
      </c>
      <c r="H1262" s="64">
        <f>(Таблица1[[#This Row],[Временное сопротивление, Н/мм²]]-SUMIF('Сводный отчет'!$B$7:$B$17,Таблица1[[#This Row],[Профиль / размер]],'Сводный отчет'!$I$7:$I$17))^2</f>
        <v>226.78570728359927</v>
      </c>
      <c r="I1262" s="65">
        <f>Таблица1[[#This Row],[Временное сопротивление, Н/мм²]]/Таблица1[[#This Row],[Предел текучести, Н/мм²]]</f>
        <v>1.1581722319859402</v>
      </c>
      <c r="J1262" s="66">
        <f>(Таблица1[[#This Row],[σв/σт]]-SUMIF('Сводный отчет'!$B$7:$B$17,Таблица1[[#This Row],[Профиль / размер]],'Сводный отчет'!$L$7:$L$17))^2</f>
        <v>7.4198242853554822E-5</v>
      </c>
      <c r="K1262" s="63">
        <v>20.8</v>
      </c>
      <c r="L1262" s="64">
        <f>(Таблица1[[#This Row],[Относительное удлинение, %]]-SUMIF('Сводный отчет'!$B$7:$B$17,Таблица1[[#This Row],[Профиль / размер]],'Сводный отчет'!$O$7:$O$17))^2</f>
        <v>1.5464523085972168</v>
      </c>
      <c r="M1262" s="63">
        <v>7.4</v>
      </c>
      <c r="N126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1.0861354377021926</v>
      </c>
      <c r="O1262" s="67">
        <v>7.7</v>
      </c>
      <c r="P126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1.2056474855406325</v>
      </c>
      <c r="Q1262" s="69">
        <v>7.6999999999999999E-2</v>
      </c>
      <c r="R1262" s="70">
        <f>(Таблица1[[#This Row],[fr]]-SUMIF('Сводный отчет'!$B$7:$B$17,Таблица1[[#This Row],[Профиль / размер]],'Сводный отчет'!$X$7:$X$17))^2</f>
        <v>3.2840843054602959E-5</v>
      </c>
    </row>
    <row r="1263" spans="1:18" ht="11.25" customHeight="1" x14ac:dyDescent="0.25">
      <c r="A1263" s="62" t="s">
        <v>985</v>
      </c>
      <c r="B1263" s="62" t="str">
        <f>LEFT(Таблица1[[#This Row],[Номер плавки]],7)</f>
        <v>2063377</v>
      </c>
      <c r="C1263" s="62" t="s">
        <v>8</v>
      </c>
      <c r="D1263" s="62" t="s">
        <v>154</v>
      </c>
      <c r="E1263" s="63">
        <v>564</v>
      </c>
      <c r="F1263" s="64">
        <f>(Таблица1[[#This Row],[Предел текучести, Н/мм²]]-SUMIF('Сводный отчет'!$B$7:$B$17,Таблица1[[#This Row],[Профиль / размер]],'Сводный отчет'!$F$7:$F$17))^2</f>
        <v>145.19056955200401</v>
      </c>
      <c r="G1263" s="63">
        <v>653</v>
      </c>
      <c r="H1263" s="64">
        <f>(Таблица1[[#This Row],[Временное сопротивление, Н/мм²]]-SUMIF('Сводный отчет'!$B$7:$B$17,Таблица1[[#This Row],[Профиль / размер]],'Сводный отчет'!$I$7:$I$17))^2</f>
        <v>82.072835996470715</v>
      </c>
      <c r="I1263" s="65">
        <f>Таблица1[[#This Row],[Временное сопротивление, Н/мм²]]/Таблица1[[#This Row],[Предел текучести, Н/мм²]]</f>
        <v>1.1578014184397163</v>
      </c>
      <c r="J1263" s="66">
        <f>(Таблица1[[#This Row],[σв/σт]]-SUMIF('Сводный отчет'!$B$7:$B$17,Таблица1[[#This Row],[Профиль / размер]],'Сводный отчет'!$L$7:$L$17))^2</f>
        <v>8.0724002796031712E-5</v>
      </c>
      <c r="K1263" s="63">
        <v>22.2</v>
      </c>
      <c r="L1263" s="64">
        <f>(Таблица1[[#This Row],[Относительное удлинение, %]]-SUMIF('Сводный отчет'!$B$7:$B$17,Таблица1[[#This Row],[Профиль / размер]],'Сводный отчет'!$O$7:$O$17))^2</f>
        <v>2.4472110577391359E-2</v>
      </c>
      <c r="M1263" s="63">
        <v>9.1</v>
      </c>
      <c r="N126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0.43272949710812159</v>
      </c>
      <c r="O1263" s="67">
        <v>9.4</v>
      </c>
      <c r="P126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0.36238015880796065</v>
      </c>
      <c r="Q1263" s="69">
        <v>7.2999999999999995E-2</v>
      </c>
      <c r="R1263" s="70">
        <f>(Таблица1[[#This Row],[fr]]-SUMIF('Сводный отчет'!$B$7:$B$17,Таблица1[[#This Row],[Профиль / размер]],'Сводный отчет'!$X$7:$X$17))^2</f>
        <v>9.4686387609058803E-5</v>
      </c>
    </row>
    <row r="1264" spans="1:18" ht="11.25" customHeight="1" x14ac:dyDescent="0.25">
      <c r="A1264" s="62" t="s">
        <v>986</v>
      </c>
      <c r="B1264" s="62" t="str">
        <f>LEFT(Таблица1[[#This Row],[Номер плавки]],7)</f>
        <v>2063377</v>
      </c>
      <c r="C1264" s="62" t="s">
        <v>8</v>
      </c>
      <c r="D1264" s="62" t="s">
        <v>154</v>
      </c>
      <c r="E1264" s="63">
        <v>570</v>
      </c>
      <c r="F1264" s="64">
        <f>(Таблица1[[#This Row],[Предел текучести, Н/мм²]]-SUMIF('Сводный отчет'!$B$7:$B$17,Таблица1[[#This Row],[Профиль / размер]],'Сводный отчет'!$F$7:$F$17))^2</f>
        <v>325.78462895794422</v>
      </c>
      <c r="G1264" s="63">
        <v>659</v>
      </c>
      <c r="H1264" s="64">
        <f>(Таблица1[[#This Row],[Временное сопротивление, Н/мм²]]-SUMIF('Сводный отчет'!$B$7:$B$17,Таблица1[[#This Row],[Профиль / размер]],'Сводный отчет'!$I$7:$I$17))^2</f>
        <v>226.78570728359927</v>
      </c>
      <c r="I1264" s="65">
        <f>Таблица1[[#This Row],[Временное сопротивление, Н/мм²]]/Таблица1[[#This Row],[Предел текучести, Н/мм²]]</f>
        <v>1.156140350877193</v>
      </c>
      <c r="J1264" s="66">
        <f>(Таблица1[[#This Row],[σв/σт]]-SUMIF('Сводный отчет'!$B$7:$B$17,Таблица1[[#This Row],[Профиль / размер]],'Сводный отчет'!$L$7:$L$17))^2</f>
        <v>1.1333138201347935E-4</v>
      </c>
      <c r="K1264" s="63">
        <v>22.5</v>
      </c>
      <c r="L1264" s="64">
        <f>(Таблица1[[#This Row],[Относительное удлинение, %]]-SUMIF('Сводный отчет'!$B$7:$B$17,Таблица1[[#This Row],[Профиль / размер]],'Сводный отчет'!$O$7:$O$17))^2</f>
        <v>0.2083334967160001</v>
      </c>
      <c r="M1264" s="63">
        <v>9.5</v>
      </c>
      <c r="N126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1.1189869228506935</v>
      </c>
      <c r="O1264" s="67">
        <v>9.8000000000000007</v>
      </c>
      <c r="P126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1.0039643172238033</v>
      </c>
      <c r="Q1264" s="69">
        <v>8.5999999999999993E-2</v>
      </c>
      <c r="R1264" s="70">
        <f>(Таблица1[[#This Row],[fr]]-SUMIF('Сводный отчет'!$B$7:$B$17,Таблица1[[#This Row],[Профиль / размер]],'Сводный отчет'!$X$7:$X$17))^2</f>
        <v>1.068836780707743E-5</v>
      </c>
    </row>
    <row r="1265" spans="1:18" ht="11.25" customHeight="1" x14ac:dyDescent="0.25">
      <c r="A1265" s="62" t="s">
        <v>987</v>
      </c>
      <c r="B1265" s="62" t="str">
        <f>LEFT(Таблица1[[#This Row],[Номер плавки]],7)</f>
        <v>2063379</v>
      </c>
      <c r="C1265" s="62" t="s">
        <v>8</v>
      </c>
      <c r="D1265" s="62" t="s">
        <v>154</v>
      </c>
      <c r="E1265" s="63">
        <v>558</v>
      </c>
      <c r="F1265" s="64">
        <f>(Таблица1[[#This Row],[Предел текучести, Н/мм²]]-SUMIF('Сводный отчет'!$B$7:$B$17,Таблица1[[#This Row],[Профиль / размер]],'Сводный отчет'!$F$7:$F$17))^2</f>
        <v>36.596510146063757</v>
      </c>
      <c r="G1265" s="63">
        <v>655</v>
      </c>
      <c r="H1265" s="64">
        <f>(Таблица1[[#This Row],[Временное сопротивление, Н/мм²]]-SUMIF('Сводный отчет'!$B$7:$B$17,Таблица1[[#This Row],[Профиль / размер]],'Сводный отчет'!$I$7:$I$17))^2</f>
        <v>122.3104597588469</v>
      </c>
      <c r="I1265" s="65">
        <f>Таблица1[[#This Row],[Временное сопротивление, Н/мм²]]/Таблица1[[#This Row],[Предел текучести, Н/мм²]]</f>
        <v>1.1738351254480286</v>
      </c>
      <c r="J1265" s="66">
        <f>(Таблица1[[#This Row],[σв/σт]]-SUMIF('Сводный отчет'!$B$7:$B$17,Таблица1[[#This Row],[Профиль / размер]],'Сводный отчет'!$L$7:$L$17))^2</f>
        <v>4.9689152004347082E-5</v>
      </c>
      <c r="K1265" s="63">
        <v>22.8</v>
      </c>
      <c r="L1265" s="64">
        <f>(Таблица1[[#This Row],[Относительное удлинение, %]]-SUMIF('Сводный отчет'!$B$7:$B$17,Таблица1[[#This Row],[Профиль / размер]],'Сводный отчет'!$O$7:$O$17))^2</f>
        <v>0.57219488285460962</v>
      </c>
      <c r="M1265" s="63">
        <v>8.6</v>
      </c>
      <c r="N126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2.4907714929907614E-2</v>
      </c>
      <c r="O1265" s="67">
        <v>8.9</v>
      </c>
      <c r="P126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1.0399960788158132E-2</v>
      </c>
      <c r="Q1265" s="69">
        <v>8.8999999999999996E-2</v>
      </c>
      <c r="R1265" s="70">
        <f>(Таблица1[[#This Row],[fr]]-SUMIF('Сводный отчет'!$B$7:$B$17,Таблица1[[#This Row],[Профиль / размер]],'Сводный отчет'!$X$7:$X$17))^2</f>
        <v>3.9304209391235594E-5</v>
      </c>
    </row>
    <row r="1266" spans="1:18" ht="11.25" customHeight="1" x14ac:dyDescent="0.25">
      <c r="A1266" s="62" t="s">
        <v>988</v>
      </c>
      <c r="B1266" s="62" t="str">
        <f>LEFT(Таблица1[[#This Row],[Номер плавки]],7)</f>
        <v>2063379</v>
      </c>
      <c r="C1266" s="62" t="s">
        <v>8</v>
      </c>
      <c r="D1266" s="62" t="s">
        <v>154</v>
      </c>
      <c r="E1266" s="63">
        <v>559</v>
      </c>
      <c r="F1266" s="64">
        <f>(Таблица1[[#This Row],[Предел текучести, Н/мм²]]-SUMIF('Сводный отчет'!$B$7:$B$17,Таблица1[[#This Row],[Профиль / размер]],'Сводный отчет'!$F$7:$F$17))^2</f>
        <v>49.695520047053797</v>
      </c>
      <c r="G1266" s="63">
        <v>656</v>
      </c>
      <c r="H1266" s="64">
        <f>(Таблица1[[#This Row],[Временное сопротивление, Н/мм²]]-SUMIF('Сводный отчет'!$B$7:$B$17,Таблица1[[#This Row],[Профиль / размер]],'Сводный отчет'!$I$7:$I$17))^2</f>
        <v>145.42927164003498</v>
      </c>
      <c r="I1266" s="65">
        <f>Таблица1[[#This Row],[Временное сопротивление, Н/мм²]]/Таблица1[[#This Row],[Предел текучести, Н/мм²]]</f>
        <v>1.1735241502683362</v>
      </c>
      <c r="J1266" s="66">
        <f>(Таблица1[[#This Row],[σв/σт]]-SUMIF('Сводный отчет'!$B$7:$B$17,Таблица1[[#This Row],[Профиль / размер]],'Сводный отчет'!$L$7:$L$17))^2</f>
        <v>4.5401696352086902E-5</v>
      </c>
      <c r="K1266" s="63">
        <v>22.3</v>
      </c>
      <c r="L1266" s="64">
        <f>(Таблица1[[#This Row],[Относительное удлинение, %]]-SUMIF('Сводный отчет'!$B$7:$B$17,Таблица1[[#This Row],[Профиль / размер]],'Сводный отчет'!$O$7:$O$17))^2</f>
        <v>6.5759239290261451E-2</v>
      </c>
      <c r="M1266" s="63">
        <v>9.1</v>
      </c>
      <c r="N126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0.43272949710812159</v>
      </c>
      <c r="O1266" s="67">
        <v>9.4</v>
      </c>
      <c r="P126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0.36238015880796065</v>
      </c>
      <c r="Q1266" s="69">
        <v>8.6999999999999994E-2</v>
      </c>
      <c r="R1266" s="70">
        <f>(Таблица1[[#This Row],[fr]]-SUMIF('Сводный отчет'!$B$7:$B$17,Таблица1[[#This Row],[Профиль / размер]],'Сводный отчет'!$X$7:$X$17))^2</f>
        <v>1.8226981668463482E-5</v>
      </c>
    </row>
    <row r="1267" spans="1:18" ht="11.25" customHeight="1" x14ac:dyDescent="0.25">
      <c r="A1267" s="62" t="s">
        <v>989</v>
      </c>
      <c r="B1267" s="62" t="str">
        <f>LEFT(Таблица1[[#This Row],[Номер плавки]],7)</f>
        <v>2063379</v>
      </c>
      <c r="C1267" s="62" t="s">
        <v>8</v>
      </c>
      <c r="D1267" s="62" t="s">
        <v>154</v>
      </c>
      <c r="E1267" s="63">
        <v>567</v>
      </c>
      <c r="F1267" s="64">
        <f>(Таблица1[[#This Row],[Предел текучести, Н/мм²]]-SUMIF('Сводный отчет'!$B$7:$B$17,Таблица1[[#This Row],[Профиль / размер]],'Сводный отчет'!$F$7:$F$17))^2</f>
        <v>226.48759925497413</v>
      </c>
      <c r="G1267" s="63">
        <v>658</v>
      </c>
      <c r="H1267" s="64">
        <f>(Таблица1[[#This Row],[Временное сопротивление, Н/мм²]]-SUMIF('Сводный отчет'!$B$7:$B$17,Таблица1[[#This Row],[Профиль / размер]],'Сводный отчет'!$I$7:$I$17))^2</f>
        <v>197.66689540241117</v>
      </c>
      <c r="I1267" s="65">
        <f>Таблица1[[#This Row],[Временное сопротивление, Н/мм²]]/Таблица1[[#This Row],[Предел текучести, Н/мм²]]</f>
        <v>1.1604938271604939</v>
      </c>
      <c r="J1267" s="66">
        <f>(Таблица1[[#This Row],[σв/σт]]-SUMIF('Сводный отчет'!$B$7:$B$17,Таблица1[[#This Row],[Профиль / размер]],'Сводный отчет'!$L$7:$L$17))^2</f>
        <v>3.9592347359753784E-5</v>
      </c>
      <c r="K1267" s="63">
        <v>23.5</v>
      </c>
      <c r="L1267" s="64">
        <f>(Таблица1[[#This Row],[Относительное удлинение, %]]-SUMIF('Сводный отчет'!$B$7:$B$17,Таблица1[[#This Row],[Профиль / размер]],'Сводный отчет'!$O$7:$O$17))^2</f>
        <v>2.121204783844695</v>
      </c>
      <c r="M1267" s="63">
        <v>8.4</v>
      </c>
      <c r="N126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1.7790020586219691E-3</v>
      </c>
      <c r="O1267" s="67">
        <v>8.6999999999999993</v>
      </c>
      <c r="P126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9.607881580237336E-3</v>
      </c>
      <c r="Q1267" s="69">
        <v>9.1999999999999998E-2</v>
      </c>
      <c r="R1267" s="70">
        <f>(Таблица1[[#This Row],[fr]]-SUMIF('Сводный отчет'!$B$7:$B$17,Таблица1[[#This Row],[Профиль / размер]],'Сводный отчет'!$X$7:$X$17))^2</f>
        <v>8.5920050975393791E-5</v>
      </c>
    </row>
    <row r="1268" spans="1:18" ht="11.25" customHeight="1" x14ac:dyDescent="0.25">
      <c r="A1268" s="62" t="s">
        <v>990</v>
      </c>
      <c r="B1268" s="62" t="str">
        <f>LEFT(Таблица1[[#This Row],[Номер плавки]],7)</f>
        <v>2063381</v>
      </c>
      <c r="C1268" s="62" t="s">
        <v>8</v>
      </c>
      <c r="D1268" s="62" t="s">
        <v>154</v>
      </c>
      <c r="E1268" s="63">
        <v>548</v>
      </c>
      <c r="F1268" s="64">
        <f>(Таблица1[[#This Row],[Предел текучести, Н/мм²]]-SUMIF('Сводный отчет'!$B$7:$B$17,Таблица1[[#This Row],[Профиль / размер]],'Сводный отчет'!$F$7:$F$17))^2</f>
        <v>15.606411136163352</v>
      </c>
      <c r="G1268" s="63">
        <v>645</v>
      </c>
      <c r="H1268" s="64">
        <f>(Таблица1[[#This Row],[Временное сопротивление, Н/мм²]]-SUMIF('Сводный отчет'!$B$7:$B$17,Таблица1[[#This Row],[Профиль / размер]],'Сводный отчет'!$I$7:$I$17))^2</f>
        <v>1.1223409469659575</v>
      </c>
      <c r="I1268" s="65">
        <f>Таблица1[[#This Row],[Временное сопротивление, Н/мм²]]/Таблица1[[#This Row],[Предел текучести, Н/мм²]]</f>
        <v>1.1770072992700731</v>
      </c>
      <c r="J1268" s="66">
        <f>(Таблица1[[#This Row],[σв/σт]]-SUMIF('Сводный отчет'!$B$7:$B$17,Таблица1[[#This Row],[Профиль / размер]],'Сводный отчет'!$L$7:$L$17))^2</f>
        <v>1.0447348326866585E-4</v>
      </c>
      <c r="K1268" s="63">
        <v>20.3</v>
      </c>
      <c r="L1268" s="64">
        <f>(Таблица1[[#This Row],[Относительное удлинение, %]]-SUMIF('Сводный отчет'!$B$7:$B$17,Таблица1[[#This Row],[Профиль / размер]],'Сводный отчет'!$O$7:$O$17))^2</f>
        <v>3.0400166650328684</v>
      </c>
      <c r="M1268" s="63">
        <v>7.4</v>
      </c>
      <c r="N126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1.0861354377021926</v>
      </c>
      <c r="O1268" s="67">
        <v>7.7</v>
      </c>
      <c r="P126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1.2056474855406325</v>
      </c>
      <c r="Q1268" s="69">
        <v>8.5999999999999993E-2</v>
      </c>
      <c r="R1268" s="70">
        <f>(Таблица1[[#This Row],[fr]]-SUMIF('Сводный отчет'!$B$7:$B$17,Таблица1[[#This Row],[Профиль / размер]],'Сводный отчет'!$X$7:$X$17))^2</f>
        <v>1.068836780707743E-5</v>
      </c>
    </row>
    <row r="1269" spans="1:18" ht="11.25" customHeight="1" x14ac:dyDescent="0.25">
      <c r="A1269" s="62" t="s">
        <v>991</v>
      </c>
      <c r="B1269" s="62" t="str">
        <f>LEFT(Таблица1[[#This Row],[Номер плавки]],7)</f>
        <v>2063384</v>
      </c>
      <c r="C1269" s="62" t="s">
        <v>8</v>
      </c>
      <c r="D1269" s="62" t="s">
        <v>154</v>
      </c>
      <c r="E1269" s="63">
        <v>563</v>
      </c>
      <c r="F1269" s="64">
        <f>(Таблица1[[#This Row],[Предел текучести, Н/мм²]]-SUMIF('Сводный отчет'!$B$7:$B$17,Таблица1[[#This Row],[Профиль / размер]],'Сводный отчет'!$F$7:$F$17))^2</f>
        <v>122.09155965101397</v>
      </c>
      <c r="G1269" s="63">
        <v>656</v>
      </c>
      <c r="H1269" s="64">
        <f>(Таблица1[[#This Row],[Временное сопротивление, Н/мм²]]-SUMIF('Сводный отчет'!$B$7:$B$17,Таблица1[[#This Row],[Профиль / размер]],'Сводный отчет'!$I$7:$I$17))^2</f>
        <v>145.42927164003498</v>
      </c>
      <c r="I1269" s="65">
        <f>Таблица1[[#This Row],[Временное сопротивление, Н/мм²]]/Таблица1[[#This Row],[Предел текучести, Н/мм²]]</f>
        <v>1.1651865008880995</v>
      </c>
      <c r="J1269" s="66">
        <f>(Таблица1[[#This Row],[σв/σт]]-SUMIF('Сводный отчет'!$B$7:$B$17,Таблица1[[#This Row],[Профиль / размер]],'Сводный отчет'!$L$7:$L$17))^2</f>
        <v>2.5586283113273073E-6</v>
      </c>
      <c r="K1269" s="63">
        <v>24.5</v>
      </c>
      <c r="L1269" s="64">
        <f>(Таблица1[[#This Row],[Относительное удлинение, %]]-SUMIF('Сводный отчет'!$B$7:$B$17,Таблица1[[#This Row],[Профиль / размер]],'Сводный отчет'!$O$7:$O$17))^2</f>
        <v>6.0340760709733905</v>
      </c>
      <c r="M1269" s="63">
        <v>8.1999999999999993</v>
      </c>
      <c r="N126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5.8650289187336613E-2</v>
      </c>
      <c r="O1269" s="67">
        <v>8.5</v>
      </c>
      <c r="P126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8.881580237231633E-2</v>
      </c>
      <c r="Q1269" s="69">
        <v>7.0000000000000007E-2</v>
      </c>
      <c r="R1269" s="70">
        <f>(Таблица1[[#This Row],[fr]]-SUMIF('Сводный отчет'!$B$7:$B$17,Таблица1[[#This Row],[Профиль / размер]],'Сводный отчет'!$X$7:$X$17))^2</f>
        <v>1.6207054602490037E-4</v>
      </c>
    </row>
    <row r="1270" spans="1:18" ht="11.25" customHeight="1" x14ac:dyDescent="0.25">
      <c r="A1270" s="62" t="s">
        <v>992</v>
      </c>
      <c r="B1270" s="62" t="str">
        <f>LEFT(Таблица1[[#This Row],[Номер плавки]],7)</f>
        <v>2063384</v>
      </c>
      <c r="C1270" s="62" t="s">
        <v>8</v>
      </c>
      <c r="D1270" s="62" t="s">
        <v>154</v>
      </c>
      <c r="E1270" s="63">
        <v>571</v>
      </c>
      <c r="F1270" s="64">
        <f>(Таблица1[[#This Row],[Предел текучести, Н/мм²]]-SUMIF('Сводный отчет'!$B$7:$B$17,Таблица1[[#This Row],[Профиль / размер]],'Сводный отчет'!$F$7:$F$17))^2</f>
        <v>362.88363885893426</v>
      </c>
      <c r="G1270" s="63">
        <v>662</v>
      </c>
      <c r="H1270" s="64">
        <f>(Таблица1[[#This Row],[Временное сопротивление, Н/мм²]]-SUMIF('Сводный отчет'!$B$7:$B$17,Таблица1[[#This Row],[Профиль / размер]],'Сводный отчет'!$I$7:$I$17))^2</f>
        <v>326.14214292716355</v>
      </c>
      <c r="I1270" s="65">
        <f>Таблица1[[#This Row],[Временное сопротивление, Н/мм²]]/Таблица1[[#This Row],[Предел текучести, Н/мм²]]</f>
        <v>1.159369527145359</v>
      </c>
      <c r="J1270" s="66">
        <f>(Таблица1[[#This Row],[σв/σт]]-SUMIF('Сводный отчет'!$B$7:$B$17,Таблица1[[#This Row],[Профиль / размер]],'Сводный отчет'!$L$7:$L$17))^2</f>
        <v>5.5005140220511728E-5</v>
      </c>
      <c r="K1270" s="63">
        <v>22.3</v>
      </c>
      <c r="L1270" s="64">
        <f>(Таблица1[[#This Row],[Относительное удлинение, %]]-SUMIF('Сводный отчет'!$B$7:$B$17,Таблица1[[#This Row],[Профиль / размер]],'Сводный отчет'!$O$7:$O$17))^2</f>
        <v>6.5759239290261451E-2</v>
      </c>
      <c r="M1270" s="63">
        <v>6.8</v>
      </c>
      <c r="N127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2.6967492990883368</v>
      </c>
      <c r="O1270" s="67">
        <v>7.1</v>
      </c>
      <c r="P127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2.8832712479168716</v>
      </c>
      <c r="Q1270" s="69">
        <v>7.3999999999999996E-2</v>
      </c>
      <c r="R1270" s="70">
        <f>(Таблица1[[#This Row],[fr]]-SUMIF('Сводный отчет'!$B$7:$B$17,Таблица1[[#This Row],[Профиль / размер]],'Сводный отчет'!$X$7:$X$17))^2</f>
        <v>7.6225001470444842E-5</v>
      </c>
    </row>
    <row r="1271" spans="1:18" ht="11.25" customHeight="1" x14ac:dyDescent="0.25">
      <c r="A1271" s="62" t="s">
        <v>993</v>
      </c>
      <c r="B1271" s="62" t="str">
        <f>LEFT(Таблица1[[#This Row],[Номер плавки]],7)</f>
        <v>2063386</v>
      </c>
      <c r="C1271" s="62" t="s">
        <v>8</v>
      </c>
      <c r="D1271" s="62" t="s">
        <v>154</v>
      </c>
      <c r="E1271" s="63">
        <v>546</v>
      </c>
      <c r="F1271" s="64">
        <f>(Таблица1[[#This Row],[Предел текучести, Н/мм²]]-SUMIF('Сводный отчет'!$B$7:$B$17,Таблица1[[#This Row],[Профиль / размер]],'Сводный отчет'!$F$7:$F$17))^2</f>
        <v>35.408391334183271</v>
      </c>
      <c r="G1271" s="63">
        <v>643</v>
      </c>
      <c r="H1271" s="64">
        <f>(Таблица1[[#This Row],[Временное сопротивление, Н/мм²]]-SUMIF('Сводный отчет'!$B$7:$B$17,Таблица1[[#This Row],[Профиль / размер]],'Сводный отчет'!$I$7:$I$17))^2</f>
        <v>0.88471718458976945</v>
      </c>
      <c r="I1271" s="65">
        <f>Таблица1[[#This Row],[Временное сопротивление, Н/мм²]]/Таблица1[[#This Row],[Предел текучести, Н/мм²]]</f>
        <v>1.1776556776556777</v>
      </c>
      <c r="J1271" s="66">
        <f>(Таблица1[[#This Row],[σв/σт]]-SUMIF('Сводный отчет'!$B$7:$B$17,Таблица1[[#This Row],[Профиль / размер]],'Сводный отчет'!$L$7:$L$17))^2</f>
        <v>1.1814832324135741E-4</v>
      </c>
      <c r="K1271" s="63">
        <v>23.2</v>
      </c>
      <c r="L1271" s="64">
        <f>(Таблица1[[#This Row],[Относительное удлинение, %]]-SUMIF('Сводный отчет'!$B$7:$B$17,Таблица1[[#This Row],[Профиль / размер]],'Сводный отчет'!$O$7:$O$17))^2</f>
        <v>1.3373433977060849</v>
      </c>
      <c r="M1271" s="63">
        <v>7.1</v>
      </c>
      <c r="N127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1.8014423683952656</v>
      </c>
      <c r="O1271" s="67">
        <v>7.4</v>
      </c>
      <c r="P127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1.9544593667287506</v>
      </c>
      <c r="Q1271" s="69">
        <v>8.1000000000000003E-2</v>
      </c>
      <c r="R1271" s="70">
        <f>(Таблица1[[#This Row],[fr]]-SUMIF('Сводный отчет'!$B$7:$B$17,Таблица1[[#This Row],[Профиль / размер]],'Сводный отчет'!$X$7:$X$17))^2</f>
        <v>2.9952985001471745E-6</v>
      </c>
    </row>
    <row r="1272" spans="1:18" ht="11.25" customHeight="1" x14ac:dyDescent="0.25">
      <c r="A1272" s="62" t="s">
        <v>994</v>
      </c>
      <c r="B1272" s="62" t="str">
        <f>LEFT(Таблица1[[#This Row],[Номер плавки]],7)</f>
        <v>2063390</v>
      </c>
      <c r="C1272" s="62" t="s">
        <v>8</v>
      </c>
      <c r="D1272" s="62" t="s">
        <v>154</v>
      </c>
      <c r="E1272" s="63">
        <v>541</v>
      </c>
      <c r="F1272" s="64">
        <f>(Таблица1[[#This Row],[Предел текучести, Н/мм²]]-SUMIF('Сводный отчет'!$B$7:$B$17,Таблица1[[#This Row],[Профиль / размер]],'Сводный отчет'!$F$7:$F$17))^2</f>
        <v>119.91334182923308</v>
      </c>
      <c r="G1272" s="63">
        <v>631</v>
      </c>
      <c r="H1272" s="64">
        <f>(Таблица1[[#This Row],[Временное сопротивление, Н/мм²]]-SUMIF('Сводный отчет'!$B$7:$B$17,Таблица1[[#This Row],[Профиль / размер]],'Сводный отчет'!$I$7:$I$17))^2</f>
        <v>167.45897461033263</v>
      </c>
      <c r="I1272" s="65">
        <f>Таблица1[[#This Row],[Временное сопротивление, Н/мм²]]/Таблица1[[#This Row],[Предел текучести, Н/мм²]]</f>
        <v>1.1663585951940851</v>
      </c>
      <c r="J1272" s="66">
        <f>(Таблица1[[#This Row],[σв/σт]]-SUMIF('Сводный отчет'!$B$7:$B$17,Таблица1[[#This Row],[Профиль / размер]],'Сводный отчет'!$L$7:$L$17))^2</f>
        <v>1.8273657173775779E-7</v>
      </c>
      <c r="K1272" s="63">
        <v>18.5</v>
      </c>
      <c r="L1272" s="64">
        <f>(Таблица1[[#This Row],[Относительное удлинение, %]]-SUMIF('Сводный отчет'!$B$7:$B$17,Таблица1[[#This Row],[Профиль / размер]],'Сводный отчет'!$O$7:$O$17))^2</f>
        <v>12.556848348201219</v>
      </c>
      <c r="M1272" s="63">
        <v>7.8</v>
      </c>
      <c r="N127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0.41239286344476506</v>
      </c>
      <c r="O1272" s="67">
        <v>8.1</v>
      </c>
      <c r="P127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0.48723164395647511</v>
      </c>
      <c r="Q1272" s="69">
        <v>8.5000000000000006E-2</v>
      </c>
      <c r="R1272" s="70">
        <f>(Таблица1[[#This Row],[fr]]-SUMIF('Сводный отчет'!$B$7:$B$17,Таблица1[[#This Row],[Профиль / размер]],'Сводный отчет'!$X$7:$X$17))^2</f>
        <v>5.1497539456914444E-6</v>
      </c>
    </row>
    <row r="1273" spans="1:18" ht="11.25" customHeight="1" x14ac:dyDescent="0.25">
      <c r="A1273" s="62" t="s">
        <v>995</v>
      </c>
      <c r="B1273" s="62" t="str">
        <f>LEFT(Таблица1[[#This Row],[Номер плавки]],7)</f>
        <v>2063390</v>
      </c>
      <c r="C1273" s="62" t="s">
        <v>8</v>
      </c>
      <c r="D1273" s="62" t="s">
        <v>154</v>
      </c>
      <c r="E1273" s="63">
        <v>530</v>
      </c>
      <c r="F1273" s="64">
        <f>(Таблица1[[#This Row],[Предел текучести, Н/мм²]]-SUMIF('Сводный отчет'!$B$7:$B$17,Таблица1[[#This Row],[Профиль / размер]],'Сводный отчет'!$F$7:$F$17))^2</f>
        <v>481.8242329183426</v>
      </c>
      <c r="G1273" s="63">
        <v>621</v>
      </c>
      <c r="H1273" s="64">
        <f>(Таблица1[[#This Row],[Временное сопротивление, Н/мм²]]-SUMIF('Сводный отчет'!$B$7:$B$17,Таблица1[[#This Row],[Профиль / размер]],'Сводный отчет'!$I$7:$I$17))^2</f>
        <v>526.27085579845175</v>
      </c>
      <c r="I1273" s="65">
        <f>Таблица1[[#This Row],[Временное сопротивление, Н/мм²]]/Таблица1[[#This Row],[Предел текучести, Н/мм²]]</f>
        <v>1.1716981132075472</v>
      </c>
      <c r="J1273" s="66">
        <f>(Таблица1[[#This Row],[σв/σт]]-SUMIF('Сводный отчет'!$B$7:$B$17,Таблица1[[#This Row],[Профиль / размер]],'Сводный отчет'!$L$7:$L$17))^2</f>
        <v>2.4128147076405884E-5</v>
      </c>
      <c r="K1273" s="63">
        <v>20.7</v>
      </c>
      <c r="L1273" s="64">
        <f>(Таблица1[[#This Row],[Относительное удлинение, %]]-SUMIF('Сводный отчет'!$B$7:$B$17,Таблица1[[#This Row],[Профиль / размер]],'Сводный отчет'!$O$7:$O$17))^2</f>
        <v>1.8051651798843509</v>
      </c>
      <c r="M1273" s="63">
        <v>9.3000000000000007</v>
      </c>
      <c r="N127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0.73585820997940898</v>
      </c>
      <c r="O1273" s="67">
        <v>9.6</v>
      </c>
      <c r="P127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0.64317223801588053</v>
      </c>
      <c r="Q1273" s="69">
        <v>8.4000000000000005E-2</v>
      </c>
      <c r="R1273" s="70">
        <f>(Таблица1[[#This Row],[fr]]-SUMIF('Сводный отчет'!$B$7:$B$17,Таблица1[[#This Row],[Профиль / размер]],'Сводный отчет'!$X$7:$X$17))^2</f>
        <v>1.6111400843053715E-6</v>
      </c>
    </row>
    <row r="1274" spans="1:18" ht="11.25" customHeight="1" x14ac:dyDescent="0.25">
      <c r="A1274" s="62" t="s">
        <v>996</v>
      </c>
      <c r="B1274" s="62" t="str">
        <f>LEFT(Таблица1[[#This Row],[Номер плавки]],7)</f>
        <v>2063390</v>
      </c>
      <c r="C1274" s="62" t="s">
        <v>8</v>
      </c>
      <c r="D1274" s="62" t="s">
        <v>154</v>
      </c>
      <c r="E1274" s="63">
        <v>546</v>
      </c>
      <c r="F1274" s="64">
        <f>(Таблица1[[#This Row],[Предел текучести, Н/мм²]]-SUMIF('Сводный отчет'!$B$7:$B$17,Таблица1[[#This Row],[Профиль / размер]],'Сводный отчет'!$F$7:$F$17))^2</f>
        <v>35.408391334183271</v>
      </c>
      <c r="G1274" s="63">
        <v>635</v>
      </c>
      <c r="H1274" s="64">
        <f>(Таблица1[[#This Row],[Временное сопротивление, Н/мм²]]-SUMIF('Сводный отчет'!$B$7:$B$17,Таблица1[[#This Row],[Профиль / размер]],'Сводный отчет'!$I$7:$I$17))^2</f>
        <v>79.934222135085022</v>
      </c>
      <c r="I1274" s="65">
        <f>Таблица1[[#This Row],[Временное сопротивление, Н/мм²]]/Таблица1[[#This Row],[Предел текучести, Н/мм²]]</f>
        <v>1.1630036630036631</v>
      </c>
      <c r="J1274" s="66">
        <f>(Таблица1[[#This Row],[σв/σт]]-SUMIF('Сводный отчет'!$B$7:$B$17,Таблица1[[#This Row],[Профиль / размер]],'Сводный отчет'!$L$7:$L$17))^2</f>
        <v>1.4306619161761239E-5</v>
      </c>
      <c r="K1274" s="63">
        <v>22</v>
      </c>
      <c r="L1274" s="64">
        <f>(Таблица1[[#This Row],[Относительное удлинение, %]]-SUMIF('Сводный отчет'!$B$7:$B$17,Таблица1[[#This Row],[Профиль / размер]],'Сводный отчет'!$O$7:$O$17))^2</f>
        <v>1.897853151652576E-3</v>
      </c>
      <c r="M1274" s="63">
        <v>9</v>
      </c>
      <c r="N127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0.31116514067247919</v>
      </c>
      <c r="O1274" s="67">
        <v>9.3000000000000007</v>
      </c>
      <c r="P127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0.25198411920400049</v>
      </c>
      <c r="Q1274" s="69">
        <v>8.4000000000000005E-2</v>
      </c>
      <c r="R1274" s="70">
        <f>(Таблица1[[#This Row],[fr]]-SUMIF('Сводный отчет'!$B$7:$B$17,Таблица1[[#This Row],[Профиль / размер]],'Сводный отчет'!$X$7:$X$17))^2</f>
        <v>1.6111400843053715E-6</v>
      </c>
    </row>
    <row r="1275" spans="1:18" ht="11.25" customHeight="1" x14ac:dyDescent="0.25">
      <c r="A1275" s="62" t="s">
        <v>997</v>
      </c>
      <c r="B1275" s="62" t="str">
        <f>LEFT(Таблица1[[#This Row],[Номер плавки]],7)</f>
        <v>2063392</v>
      </c>
      <c r="C1275" s="62" t="s">
        <v>8</v>
      </c>
      <c r="D1275" s="62" t="s">
        <v>154</v>
      </c>
      <c r="E1275" s="63">
        <v>518</v>
      </c>
      <c r="F1275" s="64">
        <f>(Таблица1[[#This Row],[Предел текучести, Н/мм²]]-SUMIF('Сводный отчет'!$B$7:$B$17,Таблица1[[#This Row],[Профиль / размер]],'Сводный отчет'!$F$7:$F$17))^2</f>
        <v>1152.6361141064622</v>
      </c>
      <c r="G1275" s="63">
        <v>603</v>
      </c>
      <c r="H1275" s="64">
        <f>(Таблица1[[#This Row],[Временное сопротивление, Н/мм²]]-SUMIF('Сводный отчет'!$B$7:$B$17,Таблица1[[#This Row],[Профиль / размер]],'Сводный отчет'!$I$7:$I$17))^2</f>
        <v>1676.1322419370661</v>
      </c>
      <c r="I1275" s="65">
        <f>Таблица1[[#This Row],[Временное сопротивление, Н/мм²]]/Таблица1[[#This Row],[Предел текучести, Н/мм²]]</f>
        <v>1.1640926640926641</v>
      </c>
      <c r="J1275" s="66">
        <f>(Таблица1[[#This Row],[σв/σт]]-SUMIF('Сводный отчет'!$B$7:$B$17,Таблица1[[#This Row],[Профиль / размер]],'Сводный отчет'!$L$7:$L$17))^2</f>
        <v>7.2544471139058726E-6</v>
      </c>
      <c r="K1275" s="63">
        <v>22.3</v>
      </c>
      <c r="L1275" s="64">
        <f>(Таблица1[[#This Row],[Относительное удлинение, %]]-SUMIF('Сводный отчет'!$B$7:$B$17,Таблица1[[#This Row],[Профиль / размер]],'Сводный отчет'!$O$7:$O$17))^2</f>
        <v>6.5759239290261451E-2</v>
      </c>
      <c r="M1275" s="63">
        <v>8.1999999999999993</v>
      </c>
      <c r="N127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5.8650289187336613E-2</v>
      </c>
      <c r="O1275" s="67">
        <v>8.5</v>
      </c>
      <c r="P127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8.881580237231633E-2</v>
      </c>
      <c r="Q1275" s="69">
        <v>8.5999999999999993E-2</v>
      </c>
      <c r="R1275" s="70">
        <f>(Таблица1[[#This Row],[fr]]-SUMIF('Сводный отчет'!$B$7:$B$17,Таблица1[[#This Row],[Профиль / размер]],'Сводный отчет'!$X$7:$X$17))^2</f>
        <v>1.068836780707743E-5</v>
      </c>
    </row>
    <row r="1276" spans="1:18" ht="11.25" customHeight="1" x14ac:dyDescent="0.25">
      <c r="A1276" s="62" t="s">
        <v>998</v>
      </c>
      <c r="B1276" s="62" t="str">
        <f>LEFT(Таблица1[[#This Row],[Номер плавки]],7)</f>
        <v>2063394</v>
      </c>
      <c r="C1276" s="62" t="s">
        <v>8</v>
      </c>
      <c r="D1276" s="62" t="s">
        <v>154</v>
      </c>
      <c r="E1276" s="63">
        <v>543</v>
      </c>
      <c r="F1276" s="64">
        <f>(Таблица1[[#This Row],[Предел текучести, Н/мм²]]-SUMIF('Сводный отчет'!$B$7:$B$17,Таблица1[[#This Row],[Профиль / размер]],'Сводный отчет'!$F$7:$F$17))^2</f>
        <v>80.111361631213157</v>
      </c>
      <c r="G1276" s="63">
        <v>639</v>
      </c>
      <c r="H1276" s="64">
        <f>(Таблица1[[#This Row],[Временное сопротивление, Н/мм²]]-SUMIF('Сводный отчет'!$B$7:$B$17,Таблица1[[#This Row],[Профиль / размер]],'Сводный отчет'!$I$7:$I$17))^2</f>
        <v>24.409469659837391</v>
      </c>
      <c r="I1276" s="65">
        <f>Таблица1[[#This Row],[Временное сопротивление, Н/мм²]]/Таблица1[[#This Row],[Предел текучести, Н/мм²]]</f>
        <v>1.1767955801104972</v>
      </c>
      <c r="J1276" s="66">
        <f>(Таблица1[[#This Row],[σв/σт]]-SUMIF('Сводный отчет'!$B$7:$B$17,Таблица1[[#This Row],[Профиль / размер]],'Сводный отчет'!$L$7:$L$17))^2</f>
        <v>1.0019024905164267E-4</v>
      </c>
      <c r="K1276" s="63">
        <v>21.8</v>
      </c>
      <c r="L1276" s="64">
        <f>(Таблица1[[#This Row],[Относительное удлинение, %]]-SUMIF('Сводный отчет'!$B$7:$B$17,Таблица1[[#This Row],[Профиль / размер]],'Сводный отчет'!$O$7:$O$17))^2</f>
        <v>5.9323595725913225E-2</v>
      </c>
      <c r="M1276" s="63">
        <v>8.6</v>
      </c>
      <c r="N127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2.4907714929907614E-2</v>
      </c>
      <c r="O1276" s="67">
        <v>8.9</v>
      </c>
      <c r="P127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1.0399960788158132E-2</v>
      </c>
      <c r="Q1276" s="69">
        <v>6.6000000000000003E-2</v>
      </c>
      <c r="R1276" s="70">
        <f>(Таблица1[[#This Row],[fr]]-SUMIF('Сводный отчет'!$B$7:$B$17,Таблица1[[#This Row],[Профиль / размер]],'Сводный отчет'!$X$7:$X$17))^2</f>
        <v>2.799160905793562E-4</v>
      </c>
    </row>
    <row r="1277" spans="1:18" ht="11.25" customHeight="1" x14ac:dyDescent="0.25">
      <c r="A1277" s="62" t="s">
        <v>999</v>
      </c>
      <c r="B1277" s="62" t="str">
        <f>LEFT(Таблица1[[#This Row],[Номер плавки]],7)</f>
        <v>2063394</v>
      </c>
      <c r="C1277" s="62" t="s">
        <v>8</v>
      </c>
      <c r="D1277" s="62" t="s">
        <v>154</v>
      </c>
      <c r="E1277" s="63">
        <v>533</v>
      </c>
      <c r="F1277" s="64">
        <f>(Таблица1[[#This Row],[Предел текучести, Н/мм²]]-SUMIF('Сводный отчет'!$B$7:$B$17,Таблица1[[#This Row],[Профиль / размер]],'Сводный отчет'!$F$7:$F$17))^2</f>
        <v>359.12126262131272</v>
      </c>
      <c r="G1277" s="63">
        <v>629</v>
      </c>
      <c r="H1277" s="64">
        <f>(Таблица1[[#This Row],[Временное сопротивление, Н/мм²]]-SUMIF('Сводный отчет'!$B$7:$B$17,Таблица1[[#This Row],[Профиль / размер]],'Сводный отчет'!$I$7:$I$17))^2</f>
        <v>223.22135084795644</v>
      </c>
      <c r="I1277" s="65">
        <f>Таблица1[[#This Row],[Временное сопротивление, Н/мм²]]/Таблица1[[#This Row],[Предел текучести, Н/мм²]]</f>
        <v>1.1801125703564728</v>
      </c>
      <c r="J1277" s="66">
        <f>(Таблица1[[#This Row],[σв/σт]]-SUMIF('Сводный отчет'!$B$7:$B$17,Таблица1[[#This Row],[Профиль / размер]],'Сводный отчет'!$L$7:$L$17))^2</f>
        <v>1.775955537020598E-4</v>
      </c>
      <c r="K1277" s="63">
        <v>21.3</v>
      </c>
      <c r="L1277" s="64">
        <f>(Таблица1[[#This Row],[Относительное удлинение, %]]-SUMIF('Сводный отчет'!$B$7:$B$17,Таблица1[[#This Row],[Профиль / размер]],'Сводный отчет'!$O$7:$O$17))^2</f>
        <v>0.55288795216156494</v>
      </c>
      <c r="M1277" s="63">
        <v>8.6</v>
      </c>
      <c r="N127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2.4907714929907614E-2</v>
      </c>
      <c r="O1277" s="67">
        <v>8.9</v>
      </c>
      <c r="P127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1.0399960788158132E-2</v>
      </c>
      <c r="Q1277" s="69">
        <v>9.2999999999999999E-2</v>
      </c>
      <c r="R1277" s="70">
        <f>(Таблица1[[#This Row],[fr]]-SUMIF('Сводный отчет'!$B$7:$B$17,Таблица1[[#This Row],[Профиль / размер]],'Сводный отчет'!$X$7:$X$17))^2</f>
        <v>1.0545866483677987E-4</v>
      </c>
    </row>
    <row r="1278" spans="1:18" ht="11.25" customHeight="1" x14ac:dyDescent="0.25">
      <c r="A1278" s="62" t="s">
        <v>1000</v>
      </c>
      <c r="B1278" s="62" t="str">
        <f>LEFT(Таблица1[[#This Row],[Номер плавки]],7)</f>
        <v>2063394</v>
      </c>
      <c r="C1278" s="62" t="s">
        <v>8</v>
      </c>
      <c r="D1278" s="62" t="s">
        <v>154</v>
      </c>
      <c r="E1278" s="63">
        <v>552</v>
      </c>
      <c r="F1278" s="64">
        <f>(Таблица1[[#This Row],[Предел текучести, Н/мм²]]-SUMIF('Сводный отчет'!$B$7:$B$17,Таблица1[[#This Row],[Профиль / размер]],'Сводный отчет'!$F$7:$F$17))^2</f>
        <v>2.4507401235144047E-3</v>
      </c>
      <c r="G1278" s="63">
        <v>640</v>
      </c>
      <c r="H1278" s="64">
        <f>(Таблица1[[#This Row],[Временное сопротивление, Н/мм²]]-SUMIF('Сводный отчет'!$B$7:$B$17,Таблица1[[#This Row],[Профиль / размер]],'Сводный отчет'!$I$7:$I$17))^2</f>
        <v>15.528281541025487</v>
      </c>
      <c r="I1278" s="65">
        <f>Таблица1[[#This Row],[Временное сопротивление, Н/мм²]]/Таблица1[[#This Row],[Предел текучести, Н/мм²]]</f>
        <v>1.1594202898550725</v>
      </c>
      <c r="J1278" s="66">
        <f>(Таблица1[[#This Row],[σв/σт]]-SUMIF('Сводный отчет'!$B$7:$B$17,Таблица1[[#This Row],[Профиль / размер]],'Сводный отчет'!$L$7:$L$17))^2</f>
        <v>5.425474922807584E-5</v>
      </c>
      <c r="K1278" s="63">
        <v>20</v>
      </c>
      <c r="L1278" s="64">
        <f>(Таблица1[[#This Row],[Относительное удлинение, %]]-SUMIF('Сводный отчет'!$B$7:$B$17,Таблица1[[#This Row],[Профиль / размер]],'Сводный отчет'!$O$7:$O$17))^2</f>
        <v>4.1761552788942629</v>
      </c>
      <c r="M1278" s="63">
        <v>7</v>
      </c>
      <c r="N127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2.0798780119596221</v>
      </c>
      <c r="O1278" s="67">
        <v>7.3</v>
      </c>
      <c r="P127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2.2440633271247918</v>
      </c>
      <c r="Q1278" s="69">
        <v>6.6000000000000003E-2</v>
      </c>
      <c r="R1278" s="70">
        <f>(Таблица1[[#This Row],[fr]]-SUMIF('Сводный отчет'!$B$7:$B$17,Таблица1[[#This Row],[Профиль / размер]],'Сводный отчет'!$X$7:$X$17))^2</f>
        <v>2.799160905793562E-4</v>
      </c>
    </row>
    <row r="1279" spans="1:18" ht="11.25" customHeight="1" x14ac:dyDescent="0.25">
      <c r="A1279" s="62" t="s">
        <v>1001</v>
      </c>
      <c r="B1279" s="62" t="str">
        <f>LEFT(Таблица1[[#This Row],[Номер плавки]],7)</f>
        <v>2063396</v>
      </c>
      <c r="C1279" s="62" t="s">
        <v>8</v>
      </c>
      <c r="D1279" s="62" t="s">
        <v>154</v>
      </c>
      <c r="E1279" s="63">
        <v>533</v>
      </c>
      <c r="F1279" s="64">
        <f>(Таблица1[[#This Row],[Предел текучести, Н/мм²]]-SUMIF('Сводный отчет'!$B$7:$B$17,Таблица1[[#This Row],[Профиль / размер]],'Сводный отчет'!$F$7:$F$17))^2</f>
        <v>359.12126262131272</v>
      </c>
      <c r="G1279" s="63">
        <v>638</v>
      </c>
      <c r="H1279" s="64">
        <f>(Таблица1[[#This Row],[Временное сопротивление, Н/мм²]]-SUMIF('Сводный отчет'!$B$7:$B$17,Таблица1[[#This Row],[Профиль / размер]],'Сводный отчет'!$I$7:$I$17))^2</f>
        <v>35.290657778649297</v>
      </c>
      <c r="I1279" s="65">
        <f>Таблица1[[#This Row],[Временное сопротивление, Н/мм²]]/Таблица1[[#This Row],[Предел текучести, Н/мм²]]</f>
        <v>1.1969981238273921</v>
      </c>
      <c r="J1279" s="66">
        <f>(Таблица1[[#This Row],[σв/σт]]-SUMIF('Сводный отчет'!$B$7:$B$17,Таблица1[[#This Row],[Профиль / размер]],'Сводный отчет'!$L$7:$L$17))^2</f>
        <v>9.1276806486830723E-4</v>
      </c>
      <c r="K1279" s="63">
        <v>22.7</v>
      </c>
      <c r="L1279" s="64">
        <f>(Таблица1[[#This Row],[Относительное удлинение, %]]-SUMIF('Сводный отчет'!$B$7:$B$17,Таблица1[[#This Row],[Профиль / размер]],'Сводный отчет'!$O$7:$O$17))^2</f>
        <v>0.43090775414173815</v>
      </c>
      <c r="M1279" s="63">
        <v>7.4</v>
      </c>
      <c r="N127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1.0861354377021926</v>
      </c>
      <c r="O1279" s="67">
        <v>7.7</v>
      </c>
      <c r="P127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1.2056474855406325</v>
      </c>
      <c r="Q1279" s="69">
        <v>9.2999999999999999E-2</v>
      </c>
      <c r="R1279" s="70">
        <f>(Таблица1[[#This Row],[fr]]-SUMIF('Сводный отчет'!$B$7:$B$17,Таблица1[[#This Row],[Профиль / размер]],'Сводный отчет'!$X$7:$X$17))^2</f>
        <v>1.0545866483677987E-4</v>
      </c>
    </row>
    <row r="1280" spans="1:18" ht="11.25" customHeight="1" x14ac:dyDescent="0.25">
      <c r="A1280" s="62" t="s">
        <v>1002</v>
      </c>
      <c r="B1280" s="62" t="str">
        <f>LEFT(Таблица1[[#This Row],[Номер плавки]],7)</f>
        <v>2063396</v>
      </c>
      <c r="C1280" s="62" t="s">
        <v>8</v>
      </c>
      <c r="D1280" s="62" t="s">
        <v>154</v>
      </c>
      <c r="E1280" s="63">
        <v>525</v>
      </c>
      <c r="F1280" s="64">
        <f>(Таблица1[[#This Row],[Предел текучести, Н/мм²]]-SUMIF('Сводный отчет'!$B$7:$B$17,Таблица1[[#This Row],[Профиль / размер]],'Сводный отчет'!$F$7:$F$17))^2</f>
        <v>726.32918341339246</v>
      </c>
      <c r="G1280" s="63">
        <v>614</v>
      </c>
      <c r="H1280" s="64">
        <f>(Таблица1[[#This Row],[Временное сопротивление, Н/мм²]]-SUMIF('Сводный отчет'!$B$7:$B$17,Таблица1[[#This Row],[Профиль / размер]],'Сводный отчет'!$I$7:$I$17))^2</f>
        <v>896.43917263013509</v>
      </c>
      <c r="I1280" s="65">
        <f>Таблица1[[#This Row],[Временное сопротивление, Н/мм²]]/Таблица1[[#This Row],[Предел текучести, Н/мм²]]</f>
        <v>1.1695238095238096</v>
      </c>
      <c r="J1280" s="66">
        <f>(Таблица1[[#This Row],[σв/σт]]-SUMIF('Сводный отчет'!$B$7:$B$17,Таблица1[[#This Row],[Профиль / размер]],'Сводный отчет'!$L$7:$L$17))^2</f>
        <v>7.4952057748917713E-6</v>
      </c>
      <c r="K1280" s="63">
        <v>22.2</v>
      </c>
      <c r="L1280" s="64">
        <f>(Таблица1[[#This Row],[Относительное удлинение, %]]-SUMIF('Сводный отчет'!$B$7:$B$17,Таблица1[[#This Row],[Профиль / размер]],'Сводный отчет'!$O$7:$O$17))^2</f>
        <v>2.4472110577391359E-2</v>
      </c>
      <c r="M1280" s="63">
        <v>6.4</v>
      </c>
      <c r="N128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4.170491873345763</v>
      </c>
      <c r="O1280" s="67">
        <v>7.7</v>
      </c>
      <c r="P128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1.2056474855406325</v>
      </c>
      <c r="Q1280" s="69">
        <v>8.3000000000000004E-2</v>
      </c>
      <c r="R1280" s="70">
        <f>(Таблица1[[#This Row],[fr]]-SUMIF('Сводный отчет'!$B$7:$B$17,Таблица1[[#This Row],[Профиль / размер]],'Сводный отчет'!$X$7:$X$17))^2</f>
        <v>7.2526222919302336E-8</v>
      </c>
    </row>
    <row r="1281" spans="1:18" ht="11.25" customHeight="1" x14ac:dyDescent="0.25">
      <c r="A1281" s="62" t="s">
        <v>1003</v>
      </c>
      <c r="B1281" s="62" t="str">
        <f>LEFT(Таблица1[[#This Row],[Номер плавки]],7)</f>
        <v>2050777</v>
      </c>
      <c r="C1281" s="62" t="s">
        <v>1004</v>
      </c>
      <c r="D1281" s="62" t="s">
        <v>154</v>
      </c>
      <c r="E1281" s="63">
        <v>530</v>
      </c>
      <c r="F1281" s="64">
        <f>(Таблица1[[#This Row],[Предел текучести, Н/мм²]]-SUMIF('Сводный отчет'!$B$7:$B$17,Таблица1[[#This Row],[Профиль / размер]],'Сводный отчет'!$F$7:$F$17))^2</f>
        <v>481.8242329183426</v>
      </c>
      <c r="G1281" s="63">
        <v>617</v>
      </c>
      <c r="H1281" s="64">
        <f>(Таблица1[[#This Row],[Временное сопротивление, Н/мм²]]-SUMIF('Сводный отчет'!$B$7:$B$17,Таблица1[[#This Row],[Профиль / размер]],'Сводный отчет'!$I$7:$I$17))^2</f>
        <v>725.79560827369937</v>
      </c>
      <c r="I1281" s="65">
        <f>Таблица1[[#This Row],[Временное сопротивление, Н/мм²]]/Таблица1[[#This Row],[Предел текучести, Н/мм²]]</f>
        <v>1.1641509433962265</v>
      </c>
      <c r="J1281" s="66">
        <f>(Таблица1[[#This Row],[σв/σт]]-SUMIF('Сводный отчет'!$B$7:$B$17,Таблица1[[#This Row],[Профиль / размер]],'Сводный отчет'!$L$7:$L$17))^2</f>
        <v>6.9439036962895501E-6</v>
      </c>
      <c r="K1281" s="63">
        <v>19.100000000000001</v>
      </c>
      <c r="L1281" s="64">
        <f>(Таблица1[[#This Row],[Относительное удлинение, %]]-SUMIF('Сводный отчет'!$B$7:$B$17,Таблица1[[#This Row],[Профиль / размер]],'Сводный отчет'!$O$7:$O$17))^2</f>
        <v>8.6645711204784295</v>
      </c>
      <c r="M1281" s="63">
        <v>9</v>
      </c>
      <c r="N128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0.31116514067247919</v>
      </c>
      <c r="O1281" s="67">
        <v>9.3000000000000007</v>
      </c>
      <c r="P128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0.25198411920400049</v>
      </c>
      <c r="Q1281" s="69">
        <v>6.6000000000000003E-2</v>
      </c>
      <c r="R1281" s="70">
        <f>(Таблица1[[#This Row],[fr]]-SUMIF('Сводный отчет'!$B$7:$B$17,Таблица1[[#This Row],[Профиль / размер]],'Сводный отчет'!$X$7:$X$17))^2</f>
        <v>2.799160905793562E-4</v>
      </c>
    </row>
    <row r="1282" spans="1:18" ht="11.25" customHeight="1" x14ac:dyDescent="0.25">
      <c r="A1282" s="62" t="s">
        <v>1005</v>
      </c>
      <c r="B1282" s="62" t="str">
        <f>LEFT(Таблица1[[#This Row],[Номер плавки]],7)</f>
        <v>2050777</v>
      </c>
      <c r="C1282" s="62" t="s">
        <v>1004</v>
      </c>
      <c r="D1282" s="62" t="s">
        <v>154</v>
      </c>
      <c r="E1282" s="63">
        <v>539</v>
      </c>
      <c r="F1282" s="64">
        <f>(Таблица1[[#This Row],[Предел текучести, Н/мм²]]-SUMIF('Сводный отчет'!$B$7:$B$17,Таблица1[[#This Row],[Профиль / размер]],'Сводный отчет'!$F$7:$F$17))^2</f>
        <v>167.71532202725299</v>
      </c>
      <c r="G1282" s="63">
        <v>624</v>
      </c>
      <c r="H1282" s="64">
        <f>(Таблица1[[#This Row],[Временное сопротивление, Н/мм²]]-SUMIF('Сводный отчет'!$B$7:$B$17,Таблица1[[#This Row],[Профиль / размер]],'Сводный отчет'!$I$7:$I$17))^2</f>
        <v>397.62729144201597</v>
      </c>
      <c r="I1282" s="65">
        <f>Таблица1[[#This Row],[Временное сопротивление, Н/мм²]]/Таблица1[[#This Row],[Предел текучести, Н/мм²]]</f>
        <v>1.1576994434137291</v>
      </c>
      <c r="J1282" s="66">
        <f>(Таблица1[[#This Row],[σв/σт]]-SUMIF('Сводный отчет'!$B$7:$B$17,Таблица1[[#This Row],[Профиль / размер]],'Сводный отчет'!$L$7:$L$17))^2</f>
        <v>8.2566822298842199E-5</v>
      </c>
      <c r="K1282" s="63">
        <v>21.8</v>
      </c>
      <c r="L1282" s="64">
        <f>(Таблица1[[#This Row],[Относительное удлинение, %]]-SUMIF('Сводный отчет'!$B$7:$B$17,Таблица1[[#This Row],[Профиль / размер]],'Сводный отчет'!$O$7:$O$17))^2</f>
        <v>5.9323595725913225E-2</v>
      </c>
      <c r="M1282" s="63">
        <v>9.5</v>
      </c>
      <c r="N128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1.1189869228506935</v>
      </c>
      <c r="O1282" s="67">
        <v>9.8000000000000007</v>
      </c>
      <c r="P128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1.0039643172238033</v>
      </c>
      <c r="Q1282" s="69">
        <v>9.6000000000000002E-2</v>
      </c>
      <c r="R1282" s="70">
        <f>(Таблица1[[#This Row],[fr]]-SUMIF('Сводный отчет'!$B$7:$B$17,Таблица1[[#This Row],[Профиль / размер]],'Сводный отчет'!$X$7:$X$17))^2</f>
        <v>1.7607450642093811E-4</v>
      </c>
    </row>
    <row r="1283" spans="1:18" ht="11.25" customHeight="1" x14ac:dyDescent="0.25">
      <c r="A1283" s="62" t="s">
        <v>1006</v>
      </c>
      <c r="B1283" s="62" t="str">
        <f>LEFT(Таблица1[[#This Row],[Номер плавки]],7)</f>
        <v>2050777</v>
      </c>
      <c r="C1283" s="62" t="s">
        <v>1004</v>
      </c>
      <c r="D1283" s="62" t="s">
        <v>154</v>
      </c>
      <c r="E1283" s="63">
        <v>521</v>
      </c>
      <c r="F1283" s="64">
        <f>(Таблица1[[#This Row],[Предел текучести, Н/мм²]]-SUMIF('Сводный отчет'!$B$7:$B$17,Таблица1[[#This Row],[Профиль / размер]],'Сводный отчет'!$F$7:$F$17))^2</f>
        <v>957.93314380943229</v>
      </c>
      <c r="G1283" s="63">
        <v>613</v>
      </c>
      <c r="H1283" s="64">
        <f>(Таблица1[[#This Row],[Временное сопротивление, Н/мм²]]-SUMIF('Сводный отчет'!$B$7:$B$17,Таблица1[[#This Row],[Профиль / размер]],'Сводный отчет'!$I$7:$I$17))^2</f>
        <v>957.320360748947</v>
      </c>
      <c r="I1283" s="65">
        <f>Таблица1[[#This Row],[Временное сопротивление, Н/мм²]]/Таблица1[[#This Row],[Предел текучести, Н/мм²]]</f>
        <v>1.1765834932821497</v>
      </c>
      <c r="J1283" s="66">
        <f>(Таблица1[[#This Row],[σв/σт]]-SUMIF('Сводный отчет'!$B$7:$B$17,Таблица1[[#This Row],[Профиль / размер]],'Сводный отчет'!$L$7:$L$17))^2</f>
        <v>9.5989460292936733E-5</v>
      </c>
      <c r="K1283" s="63">
        <v>21.2</v>
      </c>
      <c r="L1283" s="64">
        <f>(Таблица1[[#This Row],[Относительное удлинение, %]]-SUMIF('Сводный отчет'!$B$7:$B$17,Таблица1[[#This Row],[Профиль / размер]],'Сводный отчет'!$O$7:$O$17))^2</f>
        <v>0.71160082344869779</v>
      </c>
      <c r="M1283" s="63">
        <v>6.9</v>
      </c>
      <c r="N128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2.3783136555239781</v>
      </c>
      <c r="O1283" s="67">
        <v>7.2</v>
      </c>
      <c r="P128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2.5536672875208302</v>
      </c>
      <c r="Q1283" s="69">
        <v>7.0999999999999994E-2</v>
      </c>
      <c r="R1283" s="70">
        <f>(Таблица1[[#This Row],[fr]]-SUMIF('Сводный отчет'!$B$7:$B$17,Таблица1[[#This Row],[Профиль / размер]],'Сводный отчет'!$X$7:$X$17))^2</f>
        <v>1.3760915988628674E-4</v>
      </c>
    </row>
    <row r="1284" spans="1:18" ht="11.25" customHeight="1" x14ac:dyDescent="0.25">
      <c r="A1284" s="62" t="s">
        <v>1007</v>
      </c>
      <c r="B1284" s="62" t="str">
        <f>LEFT(Таблица1[[#This Row],[Номер плавки]],7)</f>
        <v>2050778</v>
      </c>
      <c r="C1284" s="62" t="s">
        <v>8</v>
      </c>
      <c r="D1284" s="62" t="s">
        <v>154</v>
      </c>
      <c r="E1284" s="63">
        <v>532</v>
      </c>
      <c r="F1284" s="64">
        <f>(Таблица1[[#This Row],[Предел текучести, Н/мм²]]-SUMIF('Сводный отчет'!$B$7:$B$17,Таблица1[[#This Row],[Профиль / размер]],'Сводный отчет'!$F$7:$F$17))^2</f>
        <v>398.02225272032268</v>
      </c>
      <c r="G1284" s="63">
        <v>615</v>
      </c>
      <c r="H1284" s="64">
        <f>(Таблица1[[#This Row],[Временное сопротивление, Н/мм²]]-SUMIF('Сводный отчет'!$B$7:$B$17,Таблица1[[#This Row],[Профиль / размер]],'Сводный отчет'!$I$7:$I$17))^2</f>
        <v>837.55798451132318</v>
      </c>
      <c r="I1284" s="65">
        <f>Таблица1[[#This Row],[Временное сопротивление, Н/мм²]]/Таблица1[[#This Row],[Предел текучести, Н/мм²]]</f>
        <v>1.1560150375939851</v>
      </c>
      <c r="J1284" s="66">
        <f>(Таблица1[[#This Row],[σв/σт]]-SUMIF('Сводный отчет'!$B$7:$B$17,Таблица1[[#This Row],[Профиль / размер]],'Сводный отчет'!$L$7:$L$17))^2</f>
        <v>1.1601518600905857E-4</v>
      </c>
      <c r="K1284" s="63">
        <v>21</v>
      </c>
      <c r="L1284" s="64">
        <f>(Таблица1[[#This Row],[Относительное удлинение, %]]-SUMIF('Сводный отчет'!$B$7:$B$17,Таблица1[[#This Row],[Профиль / размер]],'Сводный отчет'!$O$7:$O$17))^2</f>
        <v>1.0890265660229574</v>
      </c>
      <c r="M1284" s="63">
        <v>8.8000000000000007</v>
      </c>
      <c r="N128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0.12803642780119395</v>
      </c>
      <c r="O1284" s="67">
        <v>9.1</v>
      </c>
      <c r="P128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9.1192039996078708E-2</v>
      </c>
      <c r="Q1284" s="69">
        <v>7.8E-2</v>
      </c>
      <c r="R1284" s="70">
        <f>(Таблица1[[#This Row],[fr]]-SUMIF('Сводный отчет'!$B$7:$B$17,Таблица1[[#This Row],[Профиль / размер]],'Сводный отчет'!$X$7:$X$17))^2</f>
        <v>2.237945691598901E-5</v>
      </c>
    </row>
    <row r="1285" spans="1:18" ht="11.25" customHeight="1" x14ac:dyDescent="0.25">
      <c r="A1285" s="62" t="s">
        <v>1008</v>
      </c>
      <c r="B1285" s="62" t="str">
        <f>LEFT(Таблица1[[#This Row],[Номер плавки]],7)</f>
        <v>2050778</v>
      </c>
      <c r="C1285" s="62" t="s">
        <v>8</v>
      </c>
      <c r="D1285" s="62" t="s">
        <v>154</v>
      </c>
      <c r="E1285" s="63">
        <v>532</v>
      </c>
      <c r="F1285" s="64">
        <f>(Таблица1[[#This Row],[Предел текучести, Н/мм²]]-SUMIF('Сводный отчет'!$B$7:$B$17,Таблица1[[#This Row],[Профиль / размер]],'Сводный отчет'!$F$7:$F$17))^2</f>
        <v>398.02225272032268</v>
      </c>
      <c r="G1285" s="63">
        <v>616</v>
      </c>
      <c r="H1285" s="64">
        <f>(Таблица1[[#This Row],[Временное сопротивление, Н/мм²]]-SUMIF('Сводный отчет'!$B$7:$B$17,Таблица1[[#This Row],[Профиль / размер]],'Сводный отчет'!$I$7:$I$17))^2</f>
        <v>780.67679639251128</v>
      </c>
      <c r="I1285" s="65">
        <f>Таблица1[[#This Row],[Временное сопротивление, Н/мм²]]/Таблица1[[#This Row],[Предел текучести, Н/мм²]]</f>
        <v>1.1578947368421053</v>
      </c>
      <c r="J1285" s="66">
        <f>(Таблица1[[#This Row],[σв/σт]]-SUMIF('Сводный отчет'!$B$7:$B$17,Таблица1[[#This Row],[Профиль / размер]],'Сводный отчет'!$L$7:$L$17))^2</f>
        <v>7.9055844054514359E-5</v>
      </c>
      <c r="K1285" s="63">
        <v>20.8</v>
      </c>
      <c r="L1285" s="64">
        <f>(Таблица1[[#This Row],[Относительное удлинение, %]]-SUMIF('Сводный отчет'!$B$7:$B$17,Таблица1[[#This Row],[Профиль / размер]],'Сводный отчет'!$O$7:$O$17))^2</f>
        <v>1.5464523085972168</v>
      </c>
      <c r="M1285" s="63">
        <v>8</v>
      </c>
      <c r="N128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0.19552157631605055</v>
      </c>
      <c r="O1285" s="67">
        <v>8.3000000000000007</v>
      </c>
      <c r="P128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0.24802372316439475</v>
      </c>
      <c r="Q1285" s="69">
        <v>7.9000000000000001E-2</v>
      </c>
      <c r="R1285" s="70">
        <f>(Таблица1[[#This Row],[fr]]-SUMIF('Сводный отчет'!$B$7:$B$17,Таблица1[[#This Row],[Профиль / размер]],'Сводный отчет'!$X$7:$X$17))^2</f>
        <v>1.3918070777375061E-5</v>
      </c>
    </row>
    <row r="1286" spans="1:18" ht="11.25" customHeight="1" x14ac:dyDescent="0.25">
      <c r="A1286" s="62" t="s">
        <v>1009</v>
      </c>
      <c r="B1286" s="62" t="str">
        <f>LEFT(Таблица1[[#This Row],[Номер плавки]],7)</f>
        <v>2050779</v>
      </c>
      <c r="C1286" s="62" t="s">
        <v>8</v>
      </c>
      <c r="D1286" s="62" t="s">
        <v>154</v>
      </c>
      <c r="E1286" s="63">
        <v>553</v>
      </c>
      <c r="F1286" s="64">
        <f>(Таблица1[[#This Row],[Предел текучести, Н/мм²]]-SUMIF('Сводный отчет'!$B$7:$B$17,Таблица1[[#This Row],[Профиль / размер]],'Сводный отчет'!$F$7:$F$17))^2</f>
        <v>1.1014606411135548</v>
      </c>
      <c r="G1286" s="63">
        <v>645</v>
      </c>
      <c r="H1286" s="64">
        <f>(Таблица1[[#This Row],[Временное сопротивление, Н/мм²]]-SUMIF('Сводный отчет'!$B$7:$B$17,Таблица1[[#This Row],[Профиль / размер]],'Сводный отчет'!$I$7:$I$17))^2</f>
        <v>1.1223409469659575</v>
      </c>
      <c r="I1286" s="65">
        <f>Таблица1[[#This Row],[Временное сопротивление, Н/мм²]]/Таблица1[[#This Row],[Предел текучести, Н/мм²]]</f>
        <v>1.166365280289331</v>
      </c>
      <c r="J1286" s="66">
        <f>(Таблица1[[#This Row],[σв/σт]]-SUMIF('Сводный отчет'!$B$7:$B$17,Таблица1[[#This Row],[Профиль / размер]],'Сводный отчет'!$L$7:$L$17))^2</f>
        <v>1.7706581353108501E-7</v>
      </c>
      <c r="K1286" s="63">
        <v>21.3</v>
      </c>
      <c r="L1286" s="64">
        <f>(Таблица1[[#This Row],[Относительное удлинение, %]]-SUMIF('Сводный отчет'!$B$7:$B$17,Таблица1[[#This Row],[Профиль / размер]],'Сводный отчет'!$O$7:$O$17))^2</f>
        <v>0.55288795216156494</v>
      </c>
      <c r="M1286" s="63">
        <v>7.6</v>
      </c>
      <c r="N128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0.70926415057347969</v>
      </c>
      <c r="O1286" s="67">
        <v>7.9</v>
      </c>
      <c r="P128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0.80643956474855305</v>
      </c>
      <c r="Q1286" s="69">
        <v>7.0999999999999994E-2</v>
      </c>
      <c r="R1286" s="70">
        <f>(Таблица1[[#This Row],[fr]]-SUMIF('Сводный отчет'!$B$7:$B$17,Таблица1[[#This Row],[Профиль / размер]],'Сводный отчет'!$X$7:$X$17))^2</f>
        <v>1.3760915988628674E-4</v>
      </c>
    </row>
    <row r="1287" spans="1:18" ht="11.25" customHeight="1" x14ac:dyDescent="0.25">
      <c r="A1287" s="62" t="s">
        <v>1010</v>
      </c>
      <c r="B1287" s="62" t="str">
        <f>LEFT(Таблица1[[#This Row],[Номер плавки]],7)</f>
        <v>2050779</v>
      </c>
      <c r="C1287" s="62" t="s">
        <v>8</v>
      </c>
      <c r="D1287" s="62" t="s">
        <v>154</v>
      </c>
      <c r="E1287" s="63">
        <v>564</v>
      </c>
      <c r="F1287" s="64">
        <f>(Таблица1[[#This Row],[Предел текучести, Н/мм²]]-SUMIF('Сводный отчет'!$B$7:$B$17,Таблица1[[#This Row],[Профиль / размер]],'Сводный отчет'!$F$7:$F$17))^2</f>
        <v>145.19056955200401</v>
      </c>
      <c r="G1287" s="63">
        <v>656</v>
      </c>
      <c r="H1287" s="64">
        <f>(Таблица1[[#This Row],[Временное сопротивление, Н/мм²]]-SUMIF('Сводный отчет'!$B$7:$B$17,Таблица1[[#This Row],[Профиль / размер]],'Сводный отчет'!$I$7:$I$17))^2</f>
        <v>145.42927164003498</v>
      </c>
      <c r="I1287" s="65">
        <f>Таблица1[[#This Row],[Временное сопротивление, Н/мм²]]/Таблица1[[#This Row],[Предел текучести, Н/мм²]]</f>
        <v>1.1631205673758864</v>
      </c>
      <c r="J1287" s="66">
        <f>(Таблица1[[#This Row],[σв/σт]]-SUMIF('Сводный отчет'!$B$7:$B$17,Таблица1[[#This Row],[Профиль / размер]],'Сводный отчет'!$L$7:$L$17))^2</f>
        <v>1.3435925453981601E-5</v>
      </c>
      <c r="K1287" s="63">
        <v>20</v>
      </c>
      <c r="L1287" s="64">
        <f>(Таблица1[[#This Row],[Относительное удлинение, %]]-SUMIF('Сводный отчет'!$B$7:$B$17,Таблица1[[#This Row],[Профиль / размер]],'Сводный отчет'!$O$7:$O$17))^2</f>
        <v>4.1761552788942629</v>
      </c>
      <c r="M1287" s="63">
        <v>8.1</v>
      </c>
      <c r="N128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0.11708593275169366</v>
      </c>
      <c r="O1287" s="67">
        <v>8.4</v>
      </c>
      <c r="P128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0.15841976276835562</v>
      </c>
      <c r="Q1287" s="69">
        <v>6.6000000000000003E-2</v>
      </c>
      <c r="R1287" s="70">
        <f>(Таблица1[[#This Row],[fr]]-SUMIF('Сводный отчет'!$B$7:$B$17,Таблица1[[#This Row],[Профиль / размер]],'Сводный отчет'!$X$7:$X$17))^2</f>
        <v>2.799160905793562E-4</v>
      </c>
    </row>
    <row r="1288" spans="1:18" ht="11.25" customHeight="1" x14ac:dyDescent="0.25">
      <c r="A1288" s="62" t="s">
        <v>1011</v>
      </c>
      <c r="B1288" s="62" t="str">
        <f>LEFT(Таблица1[[#This Row],[Номер плавки]],7)</f>
        <v>2050779</v>
      </c>
      <c r="C1288" s="62" t="s">
        <v>8</v>
      </c>
      <c r="D1288" s="62" t="s">
        <v>154</v>
      </c>
      <c r="E1288" s="63">
        <v>568</v>
      </c>
      <c r="F1288" s="64">
        <f>(Таблица1[[#This Row],[Предел текучести, Н/мм²]]-SUMIF('Сводный отчет'!$B$7:$B$17,Таблица1[[#This Row],[Профиль / размер]],'Сводный отчет'!$F$7:$F$17))^2</f>
        <v>257.58660915596414</v>
      </c>
      <c r="G1288" s="63">
        <v>658</v>
      </c>
      <c r="H1288" s="64">
        <f>(Таблица1[[#This Row],[Временное сопротивление, Н/мм²]]-SUMIF('Сводный отчет'!$B$7:$B$17,Таблица1[[#This Row],[Профиль / размер]],'Сводный отчет'!$I$7:$I$17))^2</f>
        <v>197.66689540241117</v>
      </c>
      <c r="I1288" s="65">
        <f>Таблица1[[#This Row],[Временное сопротивление, Н/мм²]]/Таблица1[[#This Row],[Предел текучести, Н/мм²]]</f>
        <v>1.158450704225352</v>
      </c>
      <c r="J1288" s="66">
        <f>(Таблица1[[#This Row],[σв/σт]]-SUMIF('Сводный отчет'!$B$7:$B$17,Таблица1[[#This Row],[Профиль / размер]],'Сводный отчет'!$L$7:$L$17))^2</f>
        <v>6.947835890526689E-5</v>
      </c>
      <c r="K1288" s="63">
        <v>18.3</v>
      </c>
      <c r="L1288" s="64">
        <f>(Таблица1[[#This Row],[Относительное удлинение, %]]-SUMIF('Сводный отчет'!$B$7:$B$17,Таблица1[[#This Row],[Профиль / размер]],'Сводный отчет'!$O$7:$O$17))^2</f>
        <v>14.014274090775476</v>
      </c>
      <c r="M1288" s="63">
        <v>9.1</v>
      </c>
      <c r="N128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0.43272949710812159</v>
      </c>
      <c r="O1288" s="67">
        <v>9.4</v>
      </c>
      <c r="P128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0.36238015880796065</v>
      </c>
      <c r="Q1288" s="69">
        <v>6.7000000000000004E-2</v>
      </c>
      <c r="R1288" s="70">
        <f>(Таблица1[[#This Row],[fr]]-SUMIF('Сводный отчет'!$B$7:$B$17,Таблица1[[#This Row],[Профиль / размер]],'Сводный отчет'!$X$7:$X$17))^2</f>
        <v>2.4745470444074226E-4</v>
      </c>
    </row>
    <row r="1289" spans="1:18" ht="11.25" customHeight="1" x14ac:dyDescent="0.25">
      <c r="A1289" s="62" t="s">
        <v>1012</v>
      </c>
      <c r="B1289" s="62" t="str">
        <f>LEFT(Таблица1[[#This Row],[Номер плавки]],7)</f>
        <v>2050780</v>
      </c>
      <c r="C1289" s="62" t="s">
        <v>8</v>
      </c>
      <c r="D1289" s="62" t="s">
        <v>154</v>
      </c>
      <c r="E1289" s="63">
        <v>545</v>
      </c>
      <c r="F1289" s="64">
        <f>(Таблица1[[#This Row],[Предел текучести, Н/мм²]]-SUMIF('Сводный отчет'!$B$7:$B$17,Таблица1[[#This Row],[Профиль / размер]],'Сводный отчет'!$F$7:$F$17))^2</f>
        <v>48.309381433193231</v>
      </c>
      <c r="G1289" s="63">
        <v>635</v>
      </c>
      <c r="H1289" s="64">
        <f>(Таблица1[[#This Row],[Временное сопротивление, Н/мм²]]-SUMIF('Сводный отчет'!$B$7:$B$17,Таблица1[[#This Row],[Профиль / размер]],'Сводный отчет'!$I$7:$I$17))^2</f>
        <v>79.934222135085022</v>
      </c>
      <c r="I1289" s="65">
        <f>Таблица1[[#This Row],[Временное сопротивление, Н/мм²]]/Таблица1[[#This Row],[Предел текучести, Н/мм²]]</f>
        <v>1.165137614678899</v>
      </c>
      <c r="J1289" s="66">
        <f>(Таблица1[[#This Row],[σв/σт]]-SUMIF('Сводный отчет'!$B$7:$B$17,Таблица1[[#This Row],[Профиль / размер]],'Сводный отчет'!$L$7:$L$17))^2</f>
        <v>2.7174121261912526E-6</v>
      </c>
      <c r="K1289" s="63">
        <v>21.7</v>
      </c>
      <c r="L1289" s="64">
        <f>(Таблица1[[#This Row],[Относительное удлинение, %]]-SUMIF('Сводный отчет'!$B$7:$B$17,Таблица1[[#This Row],[Профиль / размер]],'Сводный отчет'!$O$7:$O$17))^2</f>
        <v>0.11803646701304456</v>
      </c>
      <c r="M1289" s="63">
        <v>8.5</v>
      </c>
      <c r="N128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3.3433584942648632E-3</v>
      </c>
      <c r="O1289" s="67">
        <v>8.8000000000000007</v>
      </c>
      <c r="P128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3.9211841976312081E-6</v>
      </c>
      <c r="Q1289" s="69">
        <v>8.8999999999999996E-2</v>
      </c>
      <c r="R1289" s="70">
        <f>(Таблица1[[#This Row],[fr]]-SUMIF('Сводный отчет'!$B$7:$B$17,Таблица1[[#This Row],[Профиль / размер]],'Сводный отчет'!$X$7:$X$17))^2</f>
        <v>3.9304209391235594E-5</v>
      </c>
    </row>
    <row r="1290" spans="1:18" ht="11.25" customHeight="1" x14ac:dyDescent="0.25">
      <c r="A1290" s="62" t="s">
        <v>1013</v>
      </c>
      <c r="B1290" s="62" t="str">
        <f>LEFT(Таблица1[[#This Row],[Номер плавки]],7)</f>
        <v>2050780</v>
      </c>
      <c r="C1290" s="62" t="s">
        <v>8</v>
      </c>
      <c r="D1290" s="62" t="s">
        <v>154</v>
      </c>
      <c r="E1290" s="63">
        <v>534</v>
      </c>
      <c r="F1290" s="64">
        <f>(Таблица1[[#This Row],[Предел текучести, Н/мм²]]-SUMIF('Сводный отчет'!$B$7:$B$17,Таблица1[[#This Row],[Профиль / размер]],'Сводный отчет'!$F$7:$F$17))^2</f>
        <v>322.22027252230276</v>
      </c>
      <c r="G1290" s="63">
        <v>626</v>
      </c>
      <c r="H1290" s="64">
        <f>(Таблица1[[#This Row],[Временное сопротивление, Н/мм²]]-SUMIF('Сводный отчет'!$B$7:$B$17,Таблица1[[#This Row],[Профиль / размер]],'Сводный отчет'!$I$7:$I$17))^2</f>
        <v>321.86491520439216</v>
      </c>
      <c r="I1290" s="65">
        <f>Таблица1[[#This Row],[Временное сопротивление, Н/мм²]]/Таблица1[[#This Row],[Предел текучести, Н/мм²]]</f>
        <v>1.1722846441947565</v>
      </c>
      <c r="J1290" s="66">
        <f>(Таблица1[[#This Row],[σв/σт]]-SUMIF('Сводный отчет'!$B$7:$B$17,Таблица1[[#This Row],[Профиль / размер]],'Сводный отчет'!$L$7:$L$17))^2</f>
        <v>3.0234294223962108E-5</v>
      </c>
      <c r="K1290" s="63">
        <v>22.7</v>
      </c>
      <c r="L1290" s="64">
        <f>(Таблица1[[#This Row],[Относительное удлинение, %]]-SUMIF('Сводный отчет'!$B$7:$B$17,Таблица1[[#This Row],[Профиль / размер]],'Сводный отчет'!$O$7:$O$17))^2</f>
        <v>0.43090775414173815</v>
      </c>
      <c r="M1290" s="63">
        <v>9.3000000000000007</v>
      </c>
      <c r="N129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0.73585820997940898</v>
      </c>
      <c r="O1290" s="67">
        <v>9.6</v>
      </c>
      <c r="P129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0.64317223801588053</v>
      </c>
      <c r="Q1290" s="69">
        <v>9.9000000000000005E-2</v>
      </c>
      <c r="R1290" s="70">
        <f>(Таблица1[[#This Row],[fr]]-SUMIF('Сводный отчет'!$B$7:$B$17,Таблица1[[#This Row],[Профиль / размер]],'Сводный отчет'!$X$7:$X$17))^2</f>
        <v>2.6469034800509641E-4</v>
      </c>
    </row>
    <row r="1291" spans="1:18" ht="11.25" customHeight="1" x14ac:dyDescent="0.25">
      <c r="A1291" s="62" t="s">
        <v>1014</v>
      </c>
      <c r="B1291" s="62" t="str">
        <f>LEFT(Таблица1[[#This Row],[Номер плавки]],7)</f>
        <v>2050780</v>
      </c>
      <c r="C1291" s="62" t="s">
        <v>8</v>
      </c>
      <c r="D1291" s="62" t="s">
        <v>154</v>
      </c>
      <c r="E1291" s="63">
        <v>539</v>
      </c>
      <c r="F1291" s="64">
        <f>(Таблица1[[#This Row],[Предел текучести, Н/мм²]]-SUMIF('Сводный отчет'!$B$7:$B$17,Таблица1[[#This Row],[Профиль / размер]],'Сводный отчет'!$F$7:$F$17))^2</f>
        <v>167.71532202725299</v>
      </c>
      <c r="G1291" s="63">
        <v>629</v>
      </c>
      <c r="H1291" s="64">
        <f>(Таблица1[[#This Row],[Временное сопротивление, Н/мм²]]-SUMIF('Сводный отчет'!$B$7:$B$17,Таблица1[[#This Row],[Профиль / размер]],'Сводный отчет'!$I$7:$I$17))^2</f>
        <v>223.22135084795644</v>
      </c>
      <c r="I1291" s="65">
        <f>Таблица1[[#This Row],[Временное сопротивление, Н/мм²]]/Таблица1[[#This Row],[Предел текучести, Н/мм²]]</f>
        <v>1.1669758812615956</v>
      </c>
      <c r="J1291" s="66">
        <f>(Таблица1[[#This Row],[σв/σт]]-SUMIF('Сводный отчет'!$B$7:$B$17,Таблица1[[#This Row],[Профиль / размер]],'Сводный отчет'!$L$7:$L$17))^2</f>
        <v>3.6027488232792671E-8</v>
      </c>
      <c r="K1291" s="63">
        <v>22.2</v>
      </c>
      <c r="L1291" s="64">
        <f>(Таблица1[[#This Row],[Относительное удлинение, %]]-SUMIF('Сводный отчет'!$B$7:$B$17,Таблица1[[#This Row],[Профиль / размер]],'Сводный отчет'!$O$7:$O$17))^2</f>
        <v>2.4472110577391359E-2</v>
      </c>
      <c r="M1291" s="63">
        <v>9.1999999999999993</v>
      </c>
      <c r="N129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0.57429385354376383</v>
      </c>
      <c r="O1291" s="67">
        <v>9.5</v>
      </c>
      <c r="P129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0.49277619841192066</v>
      </c>
      <c r="Q1291" s="69">
        <v>9.9000000000000005E-2</v>
      </c>
      <c r="R1291" s="70">
        <f>(Таблица1[[#This Row],[fr]]-SUMIF('Сводный отчет'!$B$7:$B$17,Таблица1[[#This Row],[Профиль / размер]],'Сводный отчет'!$X$7:$X$17))^2</f>
        <v>2.6469034800509641E-4</v>
      </c>
    </row>
    <row r="1292" spans="1:18" ht="11.25" customHeight="1" x14ac:dyDescent="0.25">
      <c r="A1292" s="62" t="s">
        <v>1015</v>
      </c>
      <c r="B1292" s="62" t="str">
        <f>LEFT(Таблица1[[#This Row],[Номер плавки]],7)</f>
        <v>2003352</v>
      </c>
      <c r="C1292" s="62" t="s">
        <v>8</v>
      </c>
      <c r="D1292" s="62" t="s">
        <v>154</v>
      </c>
      <c r="E1292" s="63">
        <v>535</v>
      </c>
      <c r="F1292" s="64">
        <f>(Таблица1[[#This Row],[Предел текучести, Н/мм²]]-SUMIF('Сводный отчет'!$B$7:$B$17,Таблица1[[#This Row],[Профиль / размер]],'Сводный отчет'!$F$7:$F$17))^2</f>
        <v>287.3192824232928</v>
      </c>
      <c r="G1292" s="63">
        <v>622</v>
      </c>
      <c r="H1292" s="64">
        <f>(Таблица1[[#This Row],[Временное сопротивление, Н/мм²]]-SUMIF('Сводный отчет'!$B$7:$B$17,Таблица1[[#This Row],[Профиль / размер]],'Сводный отчет'!$I$7:$I$17))^2</f>
        <v>481.38966767963979</v>
      </c>
      <c r="I1292" s="65">
        <f>Таблица1[[#This Row],[Временное сопротивление, Н/мм²]]/Таблица1[[#This Row],[Предел текучести, Н/мм²]]</f>
        <v>1.1626168224299065</v>
      </c>
      <c r="J1292" s="66">
        <f>(Таблица1[[#This Row],[σв/σт]]-SUMIF('Сводный отчет'!$B$7:$B$17,Таблица1[[#This Row],[Профиль / размер]],'Сводный отчет'!$L$7:$L$17))^2</f>
        <v>1.738264346159552E-5</v>
      </c>
      <c r="K1292" s="63">
        <v>21.5</v>
      </c>
      <c r="L1292" s="64">
        <f>(Таблица1[[#This Row],[Относительное удлинение, %]]-SUMIF('Сводный отчет'!$B$7:$B$17,Таблица1[[#This Row],[Профиль / размер]],'Сводный отчет'!$O$7:$O$17))^2</f>
        <v>0.29546220958730507</v>
      </c>
      <c r="M1292" s="63">
        <v>10.3</v>
      </c>
      <c r="N129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3.4515017743358389</v>
      </c>
      <c r="O1292" s="67">
        <v>10.6</v>
      </c>
      <c r="P129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3.2471326340554842</v>
      </c>
      <c r="Q1292" s="69">
        <v>6.8000000000000005E-2</v>
      </c>
      <c r="R1292" s="70">
        <f>(Таблица1[[#This Row],[fr]]-SUMIF('Сводный отчет'!$B$7:$B$17,Таблица1[[#This Row],[Профиль / размер]],'Сводный отчет'!$X$7:$X$17))^2</f>
        <v>2.1699331830212829E-4</v>
      </c>
    </row>
    <row r="1293" spans="1:18" ht="11.25" customHeight="1" x14ac:dyDescent="0.25">
      <c r="A1293" s="62" t="s">
        <v>1016</v>
      </c>
      <c r="B1293" s="62" t="str">
        <f>LEFT(Таблица1[[#This Row],[Номер плавки]],7)</f>
        <v>2003352</v>
      </c>
      <c r="C1293" s="62" t="s">
        <v>8</v>
      </c>
      <c r="D1293" s="62" t="s">
        <v>154</v>
      </c>
      <c r="E1293" s="63">
        <v>527</v>
      </c>
      <c r="F1293" s="64">
        <f>(Таблица1[[#This Row],[Предел текучести, Н/мм²]]-SUMIF('Сводный отчет'!$B$7:$B$17,Таблица1[[#This Row],[Профиль / размер]],'Сводный отчет'!$F$7:$F$17))^2</f>
        <v>622.52720321537254</v>
      </c>
      <c r="G1293" s="63">
        <v>618</v>
      </c>
      <c r="H1293" s="64">
        <f>(Таблица1[[#This Row],[Временное сопротивление, Н/мм²]]-SUMIF('Сводный отчет'!$B$7:$B$17,Таблица1[[#This Row],[Профиль / размер]],'Сводный отчет'!$I$7:$I$17))^2</f>
        <v>672.91442015488747</v>
      </c>
      <c r="I1293" s="65">
        <f>Таблица1[[#This Row],[Временное сопротивление, Н/мм²]]/Таблица1[[#This Row],[Предел текучести, Н/мм²]]</f>
        <v>1.1726755218216318</v>
      </c>
      <c r="J1293" s="66">
        <f>(Таблица1[[#This Row],[σв/σт]]-SUMIF('Сводный отчет'!$B$7:$B$17,Таблица1[[#This Row],[Профиль / размер]],'Сводный отчет'!$L$7:$L$17))^2</f>
        <v>3.4685617105414889E-5</v>
      </c>
      <c r="K1293" s="63">
        <v>22.3</v>
      </c>
      <c r="L1293" s="64">
        <f>(Таблица1[[#This Row],[Относительное удлинение, %]]-SUMIF('Сводный отчет'!$B$7:$B$17,Таблица1[[#This Row],[Профиль / размер]],'Сводный отчет'!$O$7:$O$17))^2</f>
        <v>6.5759239290261451E-2</v>
      </c>
      <c r="M1293" s="63">
        <v>8.1999999999999993</v>
      </c>
      <c r="N129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5.8650289187336613E-2</v>
      </c>
      <c r="O1293" s="67">
        <v>8.5</v>
      </c>
      <c r="P129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8.881580237231633E-2</v>
      </c>
      <c r="Q1293" s="69">
        <v>8.4000000000000005E-2</v>
      </c>
      <c r="R1293" s="70">
        <f>(Таблица1[[#This Row],[fr]]-SUMIF('Сводный отчет'!$B$7:$B$17,Таблица1[[#This Row],[Профиль / размер]],'Сводный отчет'!$X$7:$X$17))^2</f>
        <v>1.6111400843053715E-6</v>
      </c>
    </row>
    <row r="1294" spans="1:18" ht="11.25" customHeight="1" x14ac:dyDescent="0.25">
      <c r="A1294" s="62" t="s">
        <v>1017</v>
      </c>
      <c r="B1294" s="62" t="str">
        <f>LEFT(Таблица1[[#This Row],[Номер плавки]],7)</f>
        <v>2003352</v>
      </c>
      <c r="C1294" s="62" t="s">
        <v>8</v>
      </c>
      <c r="D1294" s="62" t="s">
        <v>154</v>
      </c>
      <c r="E1294" s="63">
        <v>548</v>
      </c>
      <c r="F1294" s="64">
        <f>(Таблица1[[#This Row],[Предел текучести, Н/мм²]]-SUMIF('Сводный отчет'!$B$7:$B$17,Таблица1[[#This Row],[Профиль / размер]],'Сводный отчет'!$F$7:$F$17))^2</f>
        <v>15.606411136163352</v>
      </c>
      <c r="G1294" s="63">
        <v>637</v>
      </c>
      <c r="H1294" s="64">
        <f>(Таблица1[[#This Row],[Временное сопротивление, Н/мм²]]-SUMIF('Сводный отчет'!$B$7:$B$17,Таблица1[[#This Row],[Профиль / размер]],'Сводный отчет'!$I$7:$I$17))^2</f>
        <v>48.171845897461203</v>
      </c>
      <c r="I1294" s="65">
        <f>Таблица1[[#This Row],[Временное сопротивление, Н/мм²]]/Таблица1[[#This Row],[Предел текучести, Н/мм²]]</f>
        <v>1.1624087591240877</v>
      </c>
      <c r="J1294" s="66">
        <f>(Таблица1[[#This Row],[σв/σт]]-SUMIF('Сводный отчет'!$B$7:$B$17,Таблица1[[#This Row],[Профиль / размер]],'Сводный отчет'!$L$7:$L$17))^2</f>
        <v>1.9160869571549718E-5</v>
      </c>
      <c r="K1294" s="63">
        <v>22.2</v>
      </c>
      <c r="L1294" s="64">
        <f>(Таблица1[[#This Row],[Относительное удлинение, %]]-SUMIF('Сводный отчет'!$B$7:$B$17,Таблица1[[#This Row],[Профиль / размер]],'Сводный отчет'!$O$7:$O$17))^2</f>
        <v>2.4472110577391359E-2</v>
      </c>
      <c r="M1294" s="63">
        <v>8</v>
      </c>
      <c r="N129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0.19552157631605055</v>
      </c>
      <c r="O1294" s="67">
        <v>8.3000000000000007</v>
      </c>
      <c r="P129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0.24802372316439475</v>
      </c>
      <c r="Q1294" s="69">
        <v>7.3999999999999996E-2</v>
      </c>
      <c r="R1294" s="70">
        <f>(Таблица1[[#This Row],[fr]]-SUMIF('Сводный отчет'!$B$7:$B$17,Таблица1[[#This Row],[Профиль / размер]],'Сводный отчет'!$X$7:$X$17))^2</f>
        <v>7.6225001470444842E-5</v>
      </c>
    </row>
    <row r="1295" spans="1:18" ht="11.25" customHeight="1" x14ac:dyDescent="0.25">
      <c r="A1295" s="62" t="s">
        <v>1018</v>
      </c>
      <c r="B1295" s="62" t="str">
        <f>LEFT(Таблица1[[#This Row],[Номер плавки]],7)</f>
        <v>2050782</v>
      </c>
      <c r="C1295" s="62" t="s">
        <v>8</v>
      </c>
      <c r="D1295" s="62" t="s">
        <v>154</v>
      </c>
      <c r="E1295" s="63">
        <v>553</v>
      </c>
      <c r="F1295" s="64">
        <f>(Таблица1[[#This Row],[Предел текучести, Н/мм²]]-SUMIF('Сводный отчет'!$B$7:$B$17,Таблица1[[#This Row],[Профиль / размер]],'Сводный отчет'!$F$7:$F$17))^2</f>
        <v>1.1014606411135548</v>
      </c>
      <c r="G1295" s="63">
        <v>641</v>
      </c>
      <c r="H1295" s="64">
        <f>(Таблица1[[#This Row],[Временное сопротивление, Н/мм²]]-SUMIF('Сводный отчет'!$B$7:$B$17,Таблица1[[#This Row],[Профиль / размер]],'Сводный отчет'!$I$7:$I$17))^2</f>
        <v>8.6470934222135813</v>
      </c>
      <c r="I1295" s="65">
        <f>Таблица1[[#This Row],[Временное сопротивление, Н/мм²]]/Таблица1[[#This Row],[Предел текучести, Н/мм²]]</f>
        <v>1.1591320072332731</v>
      </c>
      <c r="J1295" s="66">
        <f>(Таблица1[[#This Row],[σв/σт]]-SUMIF('Сводный отчет'!$B$7:$B$17,Таблица1[[#This Row],[Профиль / размер]],'Сводный отчет'!$L$7:$L$17))^2</f>
        <v>5.8584710177394804E-5</v>
      </c>
      <c r="K1295" s="63">
        <v>23</v>
      </c>
      <c r="L1295" s="64">
        <f>(Таблица1[[#This Row],[Относительное удлинение, %]]-SUMIF('Сводный отчет'!$B$7:$B$17,Таблица1[[#This Row],[Профиль / размер]],'Сводный отчет'!$O$7:$O$17))^2</f>
        <v>0.91476914028034761</v>
      </c>
      <c r="M1295" s="63">
        <v>7.6</v>
      </c>
      <c r="N129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0.70926415057347969</v>
      </c>
      <c r="O1295" s="67">
        <v>7.9</v>
      </c>
      <c r="P129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0.80643956474855305</v>
      </c>
      <c r="Q1295" s="69">
        <v>7.2999999999999995E-2</v>
      </c>
      <c r="R1295" s="70">
        <f>(Таблица1[[#This Row],[fr]]-SUMIF('Сводный отчет'!$B$7:$B$17,Таблица1[[#This Row],[Профиль / размер]],'Сводный отчет'!$X$7:$X$17))^2</f>
        <v>9.4686387609058803E-5</v>
      </c>
    </row>
    <row r="1296" spans="1:18" ht="11.25" customHeight="1" x14ac:dyDescent="0.25">
      <c r="A1296" s="62" t="s">
        <v>1019</v>
      </c>
      <c r="B1296" s="62" t="str">
        <f>LEFT(Таблица1[[#This Row],[Номер плавки]],7)</f>
        <v>2050782</v>
      </c>
      <c r="C1296" s="62" t="s">
        <v>8</v>
      </c>
      <c r="D1296" s="62" t="s">
        <v>154</v>
      </c>
      <c r="E1296" s="63">
        <v>538</v>
      </c>
      <c r="F1296" s="64">
        <f>(Таблица1[[#This Row],[Предел текучести, Н/мм²]]-SUMIF('Сводный отчет'!$B$7:$B$17,Таблица1[[#This Row],[Профиль / размер]],'Сводный отчет'!$F$7:$F$17))^2</f>
        <v>194.61631212626295</v>
      </c>
      <c r="G1296" s="63">
        <v>631</v>
      </c>
      <c r="H1296" s="64">
        <f>(Таблица1[[#This Row],[Временное сопротивление, Н/мм²]]-SUMIF('Сводный отчет'!$B$7:$B$17,Таблица1[[#This Row],[Профиль / размер]],'Сводный отчет'!$I$7:$I$17))^2</f>
        <v>167.45897461033263</v>
      </c>
      <c r="I1296" s="65">
        <f>Таблица1[[#This Row],[Временное сопротивление, Н/мм²]]/Таблица1[[#This Row],[Предел текучести, Н/мм²]]</f>
        <v>1.1728624535315986</v>
      </c>
      <c r="J1296" s="66">
        <f>(Таблица1[[#This Row],[σв/σт]]-SUMIF('Сводный отчет'!$B$7:$B$17,Таблица1[[#This Row],[Профиль / размер]],'Сводный отчет'!$L$7:$L$17))^2</f>
        <v>3.6922410354917489E-5</v>
      </c>
      <c r="K1296" s="63">
        <v>23.7</v>
      </c>
      <c r="L1296" s="64">
        <f>(Таблица1[[#This Row],[Относительное удлинение, %]]-SUMIF('Сводный отчет'!$B$7:$B$17,Таблица1[[#This Row],[Профиль / размер]],'Сводный отчет'!$O$7:$O$17))^2</f>
        <v>2.7437790412704319</v>
      </c>
      <c r="M1296" s="63">
        <v>9.6</v>
      </c>
      <c r="N129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1.3405512792863354</v>
      </c>
      <c r="O1296" s="67">
        <v>9.9</v>
      </c>
      <c r="P129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1.2143603568277632</v>
      </c>
      <c r="Q1296" s="69">
        <v>7.6999999999999999E-2</v>
      </c>
      <c r="R1296" s="70">
        <f>(Таблица1[[#This Row],[fr]]-SUMIF('Сводный отчет'!$B$7:$B$17,Таблица1[[#This Row],[Профиль / размер]],'Сводный отчет'!$X$7:$X$17))^2</f>
        <v>3.2840843054602959E-5</v>
      </c>
    </row>
    <row r="1297" spans="1:18" ht="11.25" customHeight="1" x14ac:dyDescent="0.25">
      <c r="A1297" s="62" t="s">
        <v>1020</v>
      </c>
      <c r="B1297" s="62" t="str">
        <f>LEFT(Таблица1[[#This Row],[Номер плавки]],7)</f>
        <v>2050782</v>
      </c>
      <c r="C1297" s="62" t="s">
        <v>8</v>
      </c>
      <c r="D1297" s="62" t="s">
        <v>154</v>
      </c>
      <c r="E1297" s="63">
        <v>549</v>
      </c>
      <c r="F1297" s="64">
        <f>(Таблица1[[#This Row],[Предел текучести, Н/мм²]]-SUMIF('Сводный отчет'!$B$7:$B$17,Таблица1[[#This Row],[Профиль / размер]],'Сводный отчет'!$F$7:$F$17))^2</f>
        <v>8.7054210371533927</v>
      </c>
      <c r="G1297" s="63">
        <v>636</v>
      </c>
      <c r="H1297" s="64">
        <f>(Таблица1[[#This Row],[Временное сопротивление, Н/мм²]]-SUMIF('Сводный отчет'!$B$7:$B$17,Таблица1[[#This Row],[Профиль / размер]],'Сводный отчет'!$I$7:$I$17))^2</f>
        <v>63.053034016273109</v>
      </c>
      <c r="I1297" s="65">
        <f>Таблица1[[#This Row],[Временное сопротивление, Н/мм²]]/Таблица1[[#This Row],[Предел текучести, Н/мм²]]</f>
        <v>1.1584699453551912</v>
      </c>
      <c r="J1297" s="66">
        <f>(Таблица1[[#This Row],[σв/σт]]-SUMIF('Сводный отчет'!$B$7:$B$17,Таблица1[[#This Row],[Профиль / размер]],'Сводный отчет'!$L$7:$L$17))^2</f>
        <v>6.9157965332277373E-5</v>
      </c>
      <c r="K1297" s="63">
        <v>22.2</v>
      </c>
      <c r="L1297" s="64">
        <f>(Таблица1[[#This Row],[Относительное удлинение, %]]-SUMIF('Сводный отчет'!$B$7:$B$17,Таблица1[[#This Row],[Профиль / размер]],'Сводный отчет'!$O$7:$O$17))^2</f>
        <v>2.4472110577391359E-2</v>
      </c>
      <c r="M1297" s="63">
        <v>7.8</v>
      </c>
      <c r="N129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0.41239286344476506</v>
      </c>
      <c r="O1297" s="67">
        <v>8.1</v>
      </c>
      <c r="P129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0.48723164395647511</v>
      </c>
      <c r="Q1297" s="69">
        <v>8.8999999999999996E-2</v>
      </c>
      <c r="R1297" s="70">
        <f>(Таблица1[[#This Row],[fr]]-SUMIF('Сводный отчет'!$B$7:$B$17,Таблица1[[#This Row],[Профиль / размер]],'Сводный отчет'!$X$7:$X$17))^2</f>
        <v>3.9304209391235594E-5</v>
      </c>
    </row>
    <row r="1298" spans="1:18" ht="11.25" customHeight="1" x14ac:dyDescent="0.25">
      <c r="A1298" s="62" t="s">
        <v>1021</v>
      </c>
      <c r="B1298" s="62" t="str">
        <f>LEFT(Таблица1[[#This Row],[Номер плавки]],7)</f>
        <v>2050791</v>
      </c>
      <c r="C1298" s="62" t="s">
        <v>8</v>
      </c>
      <c r="D1298" s="62" t="s">
        <v>171</v>
      </c>
      <c r="E1298" s="63">
        <v>543</v>
      </c>
      <c r="F1298" s="64">
        <f>(Таблица1[[#This Row],[Предел текучести, Н/мм²]]-SUMIF('Сводный отчет'!$B$7:$B$17,Таблица1[[#This Row],[Профиль / размер]],'Сводный отчет'!$F$7:$F$17))^2</f>
        <v>10.010481053480213</v>
      </c>
      <c r="G1298" s="63">
        <v>638</v>
      </c>
      <c r="H1298" s="64">
        <f>(Таблица1[[#This Row],[Временное сопротивление, Н/мм²]]-SUMIF('Сводный отчет'!$B$7:$B$17,Таблица1[[#This Row],[Профиль / размер]],'Сводный отчет'!$I$7:$I$17))^2</f>
        <v>0.78366030636924233</v>
      </c>
      <c r="I1298" s="65">
        <f>Таблица1[[#This Row],[Временное сопротивление, Н/мм²]]/Таблица1[[#This Row],[Предел текучести, Н/мм²]]</f>
        <v>1.1749539594843463</v>
      </c>
      <c r="J1298" s="66">
        <f>(Таблица1[[#This Row],[σв/σт]]-SUMIF('Сводный отчет'!$B$7:$B$17,Таблица1[[#This Row],[Профиль / размер]],'Сводный отчет'!$L$7:$L$17))^2</f>
        <v>6.9564832409085725E-5</v>
      </c>
      <c r="K1298" s="63">
        <v>20.399999999999999</v>
      </c>
      <c r="L1298" s="64">
        <f>(Таблица1[[#This Row],[Относительное удлинение, %]]-SUMIF('Сводный отчет'!$B$7:$B$17,Таблица1[[#This Row],[Профиль / размер]],'Сводный отчет'!$O$7:$O$17))^2</f>
        <v>0.38501007793603959</v>
      </c>
      <c r="M1298" s="63">
        <v>7.6</v>
      </c>
      <c r="N129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2.2303708680462297</v>
      </c>
      <c r="O1298" s="67">
        <v>7.9</v>
      </c>
      <c r="P129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2.3143886052136486</v>
      </c>
      <c r="Q1298" s="69">
        <v>8.2000000000000003E-2</v>
      </c>
      <c r="R1298" s="70">
        <f>(Таблица1[[#This Row],[fr]]-SUMIF('Сводный отчет'!$B$7:$B$17,Таблица1[[#This Row],[Профиль / размер]],'Сводный отчет'!$X$7:$X$17))^2</f>
        <v>4.2999193765142046E-9</v>
      </c>
    </row>
    <row r="1299" spans="1:18" ht="11.25" customHeight="1" x14ac:dyDescent="0.25">
      <c r="A1299" s="62" t="s">
        <v>1021</v>
      </c>
      <c r="B1299" s="62" t="str">
        <f>LEFT(Таблица1[[#This Row],[Номер плавки]],7)</f>
        <v>2050791</v>
      </c>
      <c r="C1299" s="62" t="s">
        <v>8</v>
      </c>
      <c r="D1299" s="62" t="s">
        <v>171</v>
      </c>
      <c r="E1299" s="63">
        <v>550</v>
      </c>
      <c r="F1299" s="64">
        <f>(Таблица1[[#This Row],[Предел текучести, Н/мм²]]-SUMIF('Сводный отчет'!$B$7:$B$17,Таблица1[[#This Row],[Профиль / размер]],'Сводный отчет'!$F$7:$F$17))^2</f>
        <v>14.715399086267176</v>
      </c>
      <c r="G1299" s="63">
        <v>640</v>
      </c>
      <c r="H1299" s="64">
        <f>(Таблица1[[#This Row],[Временное сопротивление, Н/мм²]]-SUMIF('Сводный отчет'!$B$7:$B$17,Таблица1[[#This Row],[Профиль / размер]],'Сводный отчет'!$I$7:$I$17))^2</f>
        <v>8.3246439129265895</v>
      </c>
      <c r="I1299" s="65">
        <f>Таблица1[[#This Row],[Временное сопротивление, Н/мм²]]/Таблица1[[#This Row],[Предел текучести, Н/мм²]]</f>
        <v>1.1636363636363636</v>
      </c>
      <c r="J1299" s="66">
        <f>(Таблица1[[#This Row],[σв/σт]]-SUMIF('Сводный отчет'!$B$7:$B$17,Таблица1[[#This Row],[Профиль / размер]],'Сводный отчет'!$L$7:$L$17))^2</f>
        <v>8.8627812406525879E-6</v>
      </c>
      <c r="K1299" s="63">
        <v>18.100000000000001</v>
      </c>
      <c r="L1299" s="64">
        <f>(Таблица1[[#This Row],[Относительное удлинение, %]]-SUMIF('Сводный отчет'!$B$7:$B$17,Таблица1[[#This Row],[Профиль / размер]],'Сводный отчет'!$O$7:$O$17))^2</f>
        <v>8.529272373017994</v>
      </c>
      <c r="M1299" s="63">
        <v>6.9</v>
      </c>
      <c r="N129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4.8111905401773765</v>
      </c>
      <c r="O1299" s="67">
        <v>7.2</v>
      </c>
      <c r="P129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4.934224670787418</v>
      </c>
      <c r="Q1299" s="69">
        <v>0.1</v>
      </c>
      <c r="R1299" s="70">
        <f>(Таблица1[[#This Row],[fr]]-SUMIF('Сводный отчет'!$B$7:$B$17,Таблица1[[#This Row],[Профиль / размер]],'Сводный отчет'!$X$7:$X$17))^2</f>
        <v>3.2636495565708222E-4</v>
      </c>
    </row>
    <row r="1300" spans="1:18" ht="11.25" customHeight="1" x14ac:dyDescent="0.25">
      <c r="A1300" s="62" t="s">
        <v>1022</v>
      </c>
      <c r="B1300" s="62" t="str">
        <f>LEFT(Таблица1[[#This Row],[Номер плавки]],7)</f>
        <v>2050791</v>
      </c>
      <c r="C1300" s="62" t="s">
        <v>8</v>
      </c>
      <c r="D1300" s="62" t="s">
        <v>171</v>
      </c>
      <c r="E1300" s="63">
        <v>546</v>
      </c>
      <c r="F1300" s="64">
        <f>(Таблица1[[#This Row],[Предел текучести, Н/мм²]]-SUMIF('Сводный отчет'!$B$7:$B$17,Таблица1[[#This Row],[Профиль / размер]],'Сводный отчет'!$F$7:$F$17))^2</f>
        <v>2.6874496103196231E-2</v>
      </c>
      <c r="G1300" s="63">
        <v>635</v>
      </c>
      <c r="H1300" s="64">
        <f>(Таблица1[[#This Row],[Временное сопротивление, Н/мм²]]-SUMIF('Сводный отчет'!$B$7:$B$17,Таблица1[[#This Row],[Профиль / размер]],'Сводный отчет'!$I$7:$I$17))^2</f>
        <v>4.4721848965332214</v>
      </c>
      <c r="I1300" s="65">
        <f>Таблица1[[#This Row],[Временное сопротивление, Н/мм²]]/Таблица1[[#This Row],[Предел текучести, Н/мм²]]</f>
        <v>1.1630036630036631</v>
      </c>
      <c r="J1300" s="66">
        <f>(Таблица1[[#This Row],[σв/σт]]-SUMIF('Сводный отчет'!$B$7:$B$17,Таблица1[[#This Row],[Профиль / размер]],'Сводный отчет'!$L$7:$L$17))^2</f>
        <v>1.3030244506595603E-5</v>
      </c>
      <c r="K1300" s="63">
        <v>19.899999999999999</v>
      </c>
      <c r="L1300" s="64">
        <f>(Таблица1[[#This Row],[Относительное удлинение, %]]-SUMIF('Сводный отчет'!$B$7:$B$17,Таблица1[[#This Row],[Профиль / размер]],'Сводный отчет'!$O$7:$O$17))^2</f>
        <v>1.2555018812147289</v>
      </c>
      <c r="M1300" s="63">
        <v>7.8</v>
      </c>
      <c r="N130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1.6729938188659006</v>
      </c>
      <c r="O1300" s="67">
        <v>8.1</v>
      </c>
      <c r="P130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1.7458640150497167</v>
      </c>
      <c r="Q1300" s="69">
        <v>7.0999999999999994E-2</v>
      </c>
      <c r="R1300" s="70">
        <f>(Таблица1[[#This Row],[fr]]-SUMIF('Сводный отчет'!$B$7:$B$17,Таблица1[[#This Row],[Профиль / размер]],'Сводный отчет'!$X$7:$X$17))^2</f>
        <v>1.1956167696855664E-4</v>
      </c>
    </row>
    <row r="1301" spans="1:18" ht="11.25" customHeight="1" x14ac:dyDescent="0.25">
      <c r="A1301" s="62" t="s">
        <v>1022</v>
      </c>
      <c r="B1301" s="62" t="str">
        <f>LEFT(Таблица1[[#This Row],[Номер плавки]],7)</f>
        <v>2050791</v>
      </c>
      <c r="C1301" s="62" t="s">
        <v>8</v>
      </c>
      <c r="D1301" s="62" t="s">
        <v>171</v>
      </c>
      <c r="E1301" s="63">
        <v>547</v>
      </c>
      <c r="F1301" s="64">
        <f>(Таблица1[[#This Row],[Предел текучести, Н/мм²]]-SUMIF('Сводный отчет'!$B$7:$B$17,Таблица1[[#This Row],[Профиль / размер]],'Сводный отчет'!$F$7:$F$17))^2</f>
        <v>0.69900564364419104</v>
      </c>
      <c r="G1301" s="63">
        <v>636</v>
      </c>
      <c r="H1301" s="64">
        <f>(Таблица1[[#This Row],[Временное сопротивление, Н/мм²]]-SUMIF('Сводный отчет'!$B$7:$B$17,Таблица1[[#This Row],[Профиль / размер]],'Сводный отчет'!$I$7:$I$17))^2</f>
        <v>1.2426766998118952</v>
      </c>
      <c r="I1301" s="65">
        <f>Таблица1[[#This Row],[Временное сопротивление, Н/мм²]]/Таблица1[[#This Row],[Предел текучести, Н/мм²]]</f>
        <v>1.1627056672760512</v>
      </c>
      <c r="J1301" s="66">
        <f>(Таблица1[[#This Row],[σв/σт]]-SUMIF('Сводный отчет'!$B$7:$B$17,Таблица1[[#This Row],[Профиль / размер]],'Сводный отчет'!$L$7:$L$17))^2</f>
        <v>1.5270421942218616E-5</v>
      </c>
      <c r="K1301" s="63">
        <v>19.600000000000001</v>
      </c>
      <c r="L1301" s="64">
        <f>(Таблица1[[#This Row],[Относительное удлинение, %]]-SUMIF('Сводный отчет'!$B$7:$B$17,Таблица1[[#This Row],[Профиль / размер]],'Сводный отчет'!$O$7:$O$17))^2</f>
        <v>2.0177969631819344</v>
      </c>
      <c r="M1301" s="63">
        <v>6.4</v>
      </c>
      <c r="N130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7.2546331631281973</v>
      </c>
      <c r="O1301" s="67">
        <v>7.7</v>
      </c>
      <c r="P130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2.9629131953775834</v>
      </c>
      <c r="Q1301" s="69">
        <v>9.5000000000000001E-2</v>
      </c>
      <c r="R1301" s="70">
        <f>(Таблица1[[#This Row],[fr]]-SUMIF('Сводный отчет'!$B$7:$B$17,Таблица1[[#This Row],[Профиль / размер]],'Сводный отчет'!$X$7:$X$17))^2</f>
        <v>1.7070921795216384E-4</v>
      </c>
    </row>
    <row r="1302" spans="1:18" ht="11.25" customHeight="1" x14ac:dyDescent="0.25">
      <c r="A1302" s="62" t="s">
        <v>1023</v>
      </c>
      <c r="B1302" s="62" t="str">
        <f>LEFT(Таблица1[[#This Row],[Номер плавки]],7)</f>
        <v>2050792</v>
      </c>
      <c r="C1302" s="62" t="s">
        <v>8</v>
      </c>
      <c r="D1302" s="62" t="s">
        <v>171</v>
      </c>
      <c r="E1302" s="63">
        <v>530</v>
      </c>
      <c r="F1302" s="64">
        <f>(Таблица1[[#This Row],[Предел текучести, Н/мм²]]-SUMIF('Сводный отчет'!$B$7:$B$17,Таблица1[[#This Row],[Профиль / размер]],'Сводный отчет'!$F$7:$F$17))^2</f>
        <v>261.27277613544726</v>
      </c>
      <c r="G1302" s="63">
        <v>622</v>
      </c>
      <c r="H1302" s="64">
        <f>(Таблица1[[#This Row],[Временное сопротивление, Н/мм²]]-SUMIF('Сводный отчет'!$B$7:$B$17,Таблица1[[#This Row],[Профиль / размер]],'Сводный отчет'!$I$7:$I$17))^2</f>
        <v>228.45579145391048</v>
      </c>
      <c r="I1302" s="65">
        <f>Таблица1[[#This Row],[Временное сопротивление, Н/мм²]]/Таблица1[[#This Row],[Предел текучести, Н/мм²]]</f>
        <v>1.1735849056603773</v>
      </c>
      <c r="J1302" s="66">
        <f>(Таблица1[[#This Row],[σв/σт]]-SUMIF('Сводный отчет'!$B$7:$B$17,Таблица1[[#This Row],[Профиль / размер]],'Сводный отчет'!$L$7:$L$17))^2</f>
        <v>4.8601807501136979E-5</v>
      </c>
      <c r="K1302" s="63">
        <v>19</v>
      </c>
      <c r="L1302" s="64">
        <f>(Таблица1[[#This Row],[Относительное удлинение, %]]-SUMIF('Сводный отчет'!$B$7:$B$17,Таблица1[[#This Row],[Профиль / размер]],'Сводный отчет'!$O$7:$O$17))^2</f>
        <v>4.0823871271163634</v>
      </c>
      <c r="M1302" s="63">
        <v>8.5</v>
      </c>
      <c r="N130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0.3521741467347505</v>
      </c>
      <c r="O1302" s="67">
        <v>8.8000000000000007</v>
      </c>
      <c r="P130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0.38602794947594543</v>
      </c>
      <c r="Q1302" s="69">
        <v>6.8000000000000005E-2</v>
      </c>
      <c r="R1302" s="70">
        <f>(Таблица1[[#This Row],[fr]]-SUMIF('Сводный отчет'!$B$7:$B$17,Таблица1[[#This Row],[Профиль / размер]],'Сводный отчет'!$X$7:$X$17))^2</f>
        <v>1.9416823434560544E-4</v>
      </c>
    </row>
    <row r="1303" spans="1:18" ht="11.25" customHeight="1" x14ac:dyDescent="0.25">
      <c r="A1303" s="62" t="s">
        <v>1024</v>
      </c>
      <c r="B1303" s="62" t="str">
        <f>LEFT(Таблица1[[#This Row],[Номер плавки]],7)</f>
        <v>2050793</v>
      </c>
      <c r="C1303" s="62" t="s">
        <v>8</v>
      </c>
      <c r="D1303" s="62" t="s">
        <v>171</v>
      </c>
      <c r="E1303" s="63">
        <v>539</v>
      </c>
      <c r="F1303" s="64">
        <f>(Таблица1[[#This Row],[Предел текучести, Н/мм²]]-SUMIF('Сводный отчет'!$B$7:$B$17,Таблица1[[#This Row],[Профиль / размер]],'Сводный отчет'!$F$7:$F$17))^2</f>
        <v>51.321956463316234</v>
      </c>
      <c r="G1303" s="63">
        <v>632</v>
      </c>
      <c r="H1303" s="64">
        <f>(Таблица1[[#This Row],[Временное сопротивление, Н/мм²]]-SUMIF('Сводный отчет'!$B$7:$B$17,Таблица1[[#This Row],[Профиль / размер]],'Сводный отчет'!$I$7:$I$17))^2</f>
        <v>26.160709486697201</v>
      </c>
      <c r="I1303" s="65">
        <f>Таблица1[[#This Row],[Временное сопротивление, Н/мм²]]/Таблица1[[#This Row],[Предел текучести, Н/мм²]]</f>
        <v>1.1725417439703154</v>
      </c>
      <c r="J1303" s="66">
        <f>(Таблица1[[#This Row],[σв/σт]]-SUMIF('Сводный отчет'!$B$7:$B$17,Таблица1[[#This Row],[Профиль / размер]],'Сводный отчет'!$L$7:$L$17))^2</f>
        <v>3.5145191078799962E-5</v>
      </c>
      <c r="K1303" s="63">
        <v>21.3</v>
      </c>
      <c r="L1303" s="64">
        <f>(Таблица1[[#This Row],[Относительное удлинение, %]]-SUMIF('Сводный отчет'!$B$7:$B$17,Таблица1[[#This Row],[Профиль / размер]],'Сводный отчет'!$O$7:$O$17))^2</f>
        <v>7.8124832034400141E-2</v>
      </c>
      <c r="M1303" s="63">
        <v>8.6</v>
      </c>
      <c r="N130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0.24348562214458663</v>
      </c>
      <c r="O1303" s="67">
        <v>8.9</v>
      </c>
      <c r="P130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0.27176565439397893</v>
      </c>
      <c r="Q1303" s="69">
        <v>8.5000000000000006E-2</v>
      </c>
      <c r="R1303" s="70">
        <f>(Таблица1[[#This Row],[fr]]-SUMIF('Сводный отчет'!$B$7:$B$17,Таблица1[[#This Row],[Профиль / размер]],'Сводный отчет'!$X$7:$X$17))^2</f>
        <v>9.3977425423274657E-6</v>
      </c>
    </row>
    <row r="1304" spans="1:18" ht="11.25" customHeight="1" x14ac:dyDescent="0.25">
      <c r="A1304" s="62" t="s">
        <v>1024</v>
      </c>
      <c r="B1304" s="62" t="str">
        <f>LEFT(Таблица1[[#This Row],[Номер плавки]],7)</f>
        <v>2050793</v>
      </c>
      <c r="C1304" s="62" t="s">
        <v>8</v>
      </c>
      <c r="D1304" s="62" t="s">
        <v>171</v>
      </c>
      <c r="E1304" s="63">
        <v>545</v>
      </c>
      <c r="F1304" s="64">
        <f>(Таблица1[[#This Row],[Предел текучести, Н/мм²]]-SUMIF('Сводный отчет'!$B$7:$B$17,Таблица1[[#This Row],[Профиль / размер]],'Сводный отчет'!$F$7:$F$17))^2</f>
        <v>1.3547433485622014</v>
      </c>
      <c r="G1304" s="63">
        <v>640</v>
      </c>
      <c r="H1304" s="64">
        <f>(Таблица1[[#This Row],[Временное сопротивление, Н/мм²]]-SUMIF('Сводный отчет'!$B$7:$B$17,Таблица1[[#This Row],[Профиль / размер]],'Сводный отчет'!$I$7:$I$17))^2</f>
        <v>8.3246439129265895</v>
      </c>
      <c r="I1304" s="65">
        <f>Таблица1[[#This Row],[Временное сопротивление, Н/мм²]]/Таблица1[[#This Row],[Предел текучести, Н/мм²]]</f>
        <v>1.1743119266055047</v>
      </c>
      <c r="J1304" s="66">
        <f>(Таблица1[[#This Row],[σв/σт]]-SUMIF('Сводный отчет'!$B$7:$B$17,Таблица1[[#This Row],[Профиль / размер]],'Сводный отчет'!$L$7:$L$17))^2</f>
        <v>5.9267219498467335E-5</v>
      </c>
      <c r="K1304" s="63">
        <v>20.399999999999999</v>
      </c>
      <c r="L1304" s="64">
        <f>(Таблица1[[#This Row],[Относительное удлинение, %]]-SUMIF('Сводный отчет'!$B$7:$B$17,Таблица1[[#This Row],[Профиль / размер]],'Сводный отчет'!$O$7:$O$17))^2</f>
        <v>0.38501007793603959</v>
      </c>
      <c r="M1304" s="63">
        <v>8.4</v>
      </c>
      <c r="N130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0.48086267132491423</v>
      </c>
      <c r="O1304" s="67">
        <v>8.6999999999999993</v>
      </c>
      <c r="P130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0.52029024455791439</v>
      </c>
      <c r="Q1304" s="69">
        <v>6.9000000000000006E-2</v>
      </c>
      <c r="R1304" s="70">
        <f>(Таблица1[[#This Row],[fr]]-SUMIF('Сводный отчет'!$B$7:$B$17,Таблица1[[#This Row],[Профиль / размер]],'Сводный отчет'!$X$7:$X$17))^2</f>
        <v>1.6729938188658907E-4</v>
      </c>
    </row>
    <row r="1305" spans="1:18" ht="11.25" customHeight="1" x14ac:dyDescent="0.25">
      <c r="A1305" s="62" t="s">
        <v>1025</v>
      </c>
      <c r="B1305" s="62" t="str">
        <f>LEFT(Таблица1[[#This Row],[Номер плавки]],7)</f>
        <v>2050793</v>
      </c>
      <c r="C1305" s="62" t="s">
        <v>8</v>
      </c>
      <c r="D1305" s="62" t="s">
        <v>171</v>
      </c>
      <c r="E1305" s="63">
        <v>549</v>
      </c>
      <c r="F1305" s="64">
        <f>(Таблица1[[#This Row],[Предел текучести, Н/мм²]]-SUMIF('Сводный отчет'!$B$7:$B$17,Таблица1[[#This Row],[Профиль / размер]],'Сводный отчет'!$F$7:$F$17))^2</f>
        <v>8.0432679387261814</v>
      </c>
      <c r="G1305" s="63">
        <v>635</v>
      </c>
      <c r="H1305" s="64">
        <f>(Таблица1[[#This Row],[Временное сопротивление, Н/мм²]]-SUMIF('Сводный отчет'!$B$7:$B$17,Таблица1[[#This Row],[Профиль / размер]],'Сводный отчет'!$I$7:$I$17))^2</f>
        <v>4.4721848965332214</v>
      </c>
      <c r="I1305" s="65">
        <f>Таблица1[[#This Row],[Временное сопротивление, Н/мм²]]/Таблица1[[#This Row],[Предел текучести, Н/мм²]]</f>
        <v>1.156648451730419</v>
      </c>
      <c r="J1305" s="66">
        <f>(Таблица1[[#This Row],[σв/σт]]-SUMIF('Сводный отчет'!$B$7:$B$17,Таблица1[[#This Row],[Профиль / размер]],'Сводный отчет'!$L$7:$L$17))^2</f>
        <v>9.930031361414377E-5</v>
      </c>
      <c r="K1305" s="63">
        <v>21.9</v>
      </c>
      <c r="L1305" s="64">
        <f>(Таблица1[[#This Row],[Относительное удлинение, %]]-SUMIF('Сводный отчет'!$B$7:$B$17,Таблица1[[#This Row],[Профиль / размер]],'Сводный отчет'!$O$7:$O$17))^2</f>
        <v>0.77353466809997184</v>
      </c>
      <c r="M1305" s="63">
        <v>9.6</v>
      </c>
      <c r="N130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0.25660037624294357</v>
      </c>
      <c r="O1305" s="67">
        <v>9.9</v>
      </c>
      <c r="P130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0.22914270357430908</v>
      </c>
      <c r="Q1305" s="69">
        <v>8.7999999999999995E-2</v>
      </c>
      <c r="R1305" s="70">
        <f>(Таблица1[[#This Row],[fr]]-SUMIF('Сводный отчет'!$B$7:$B$17,Таблица1[[#This Row],[Профиль / размер]],'Сводный отчет'!$X$7:$X$17))^2</f>
        <v>3.679118516527828E-5</v>
      </c>
    </row>
    <row r="1306" spans="1:18" ht="11.25" customHeight="1" x14ac:dyDescent="0.25">
      <c r="A1306" s="62" t="s">
        <v>1026</v>
      </c>
      <c r="B1306" s="62" t="str">
        <f>LEFT(Таблица1[[#This Row],[Номер плавки]],7)</f>
        <v>2050794</v>
      </c>
      <c r="C1306" s="62" t="s">
        <v>8</v>
      </c>
      <c r="D1306" s="62" t="s">
        <v>171</v>
      </c>
      <c r="E1306" s="63">
        <v>552</v>
      </c>
      <c r="F1306" s="64">
        <f>(Таблица1[[#This Row],[Предел текучести, Н/мм²]]-SUMIF('Сводный отчет'!$B$7:$B$17,Таблица1[[#This Row],[Профиль / размер]],'Сводный отчет'!$F$7:$F$17))^2</f>
        <v>34.059661381349166</v>
      </c>
      <c r="G1306" s="63">
        <v>646</v>
      </c>
      <c r="H1306" s="64">
        <f>(Таблица1[[#This Row],[Временное сопротивление, Н/мм²]]-SUMIF('Сводный отчет'!$B$7:$B$17,Таблица1[[#This Row],[Профиль / размер]],'Сводный отчет'!$I$7:$I$17))^2</f>
        <v>78.947594732598631</v>
      </c>
      <c r="I1306" s="65">
        <f>Таблица1[[#This Row],[Временное сопротивление, Н/мм²]]/Таблица1[[#This Row],[Предел текучести, Н/мм²]]</f>
        <v>1.1702898550724639</v>
      </c>
      <c r="J1306" s="66">
        <f>(Таблица1[[#This Row],[σв/σт]]-SUMIF('Сводный отчет'!$B$7:$B$17,Таблица1[[#This Row],[Профиль / размер]],'Сводный отчет'!$L$7:$L$17))^2</f>
        <v>1.3516277775298916E-5</v>
      </c>
      <c r="K1306" s="63">
        <v>22.9</v>
      </c>
      <c r="L1306" s="64">
        <f>(Таблица1[[#This Row],[Относительное удлинение, %]]-SUMIF('Сводный отчет'!$B$7:$B$17,Таблица1[[#This Row],[Профиль / размер]],'Сводный отчет'!$O$7:$O$17))^2</f>
        <v>3.5325510615425935</v>
      </c>
      <c r="M1306" s="63">
        <v>8.3000000000000007</v>
      </c>
      <c r="N130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0.6295511959150778</v>
      </c>
      <c r="O1306" s="67">
        <v>8.6</v>
      </c>
      <c r="P130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0.67455253963988104</v>
      </c>
      <c r="Q1306" s="69">
        <v>7.5999999999999998E-2</v>
      </c>
      <c r="R1306" s="70">
        <f>(Таблица1[[#This Row],[fr]]-SUMIF('Сводный отчет'!$B$7:$B$17,Таблица1[[#This Row],[Профиль / размер]],'Сводный отчет'!$X$7:$X$17))^2</f>
        <v>3.5217414673474708E-5</v>
      </c>
    </row>
    <row r="1307" spans="1:18" ht="11.25" customHeight="1" x14ac:dyDescent="0.25">
      <c r="A1307" s="62" t="s">
        <v>1027</v>
      </c>
      <c r="B1307" s="62" t="str">
        <f>LEFT(Таблица1[[#This Row],[Номер плавки]],7)</f>
        <v>2050794</v>
      </c>
      <c r="C1307" s="62" t="s">
        <v>8</v>
      </c>
      <c r="D1307" s="62" t="s">
        <v>171</v>
      </c>
      <c r="E1307" s="63">
        <v>539</v>
      </c>
      <c r="F1307" s="64">
        <f>(Таблица1[[#This Row],[Предел текучести, Н/мм²]]-SUMIF('Сводный отчет'!$B$7:$B$17,Таблица1[[#This Row],[Профиль / размер]],'Сводный отчет'!$F$7:$F$17))^2</f>
        <v>51.321956463316234</v>
      </c>
      <c r="G1307" s="63">
        <v>642</v>
      </c>
      <c r="H1307" s="64">
        <f>(Таблица1[[#This Row],[Временное сопротивление, Н/мм²]]-SUMIF('Сводный отчет'!$B$7:$B$17,Таблица1[[#This Row],[Профиль / размер]],'Сводный отчет'!$I$7:$I$17))^2</f>
        <v>23.865627519483937</v>
      </c>
      <c r="I1307" s="65">
        <f>Таблица1[[#This Row],[Временное сопротивление, Н/мм²]]/Таблица1[[#This Row],[Предел текучести, Н/мм²]]</f>
        <v>1.1910946196660481</v>
      </c>
      <c r="J1307" s="66">
        <f>(Таблица1[[#This Row],[σв/σт]]-SUMIF('Сводный отчет'!$B$7:$B$17,Таблица1[[#This Row],[Профиль / размер]],'Сводный отчет'!$L$7:$L$17))^2</f>
        <v>5.9932982251528039E-4</v>
      </c>
      <c r="K1307" s="63">
        <v>21.6</v>
      </c>
      <c r="L1307" s="64">
        <f>(Таблица1[[#This Row],[Относительное удлинение, %]]-SUMIF('Сводный отчет'!$B$7:$B$17,Таблица1[[#This Row],[Профиль / размер]],'Сводный отчет'!$O$7:$O$17))^2</f>
        <v>0.33582975006718868</v>
      </c>
      <c r="M1307" s="63">
        <v>10.8</v>
      </c>
      <c r="N130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2.9123380811609754</v>
      </c>
      <c r="O1307" s="67">
        <v>11.1</v>
      </c>
      <c r="P130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2.8179951625907029</v>
      </c>
      <c r="Q1307" s="69">
        <v>9.7000000000000003E-2</v>
      </c>
      <c r="R1307" s="70">
        <f>(Таблица1[[#This Row],[fr]]-SUMIF('Сводный отчет'!$B$7:$B$17,Таблица1[[#This Row],[Профиль / размер]],'Сводный отчет'!$X$7:$X$17))^2</f>
        <v>2.2697151303413117E-4</v>
      </c>
    </row>
    <row r="1308" spans="1:18" ht="11.25" customHeight="1" x14ac:dyDescent="0.25">
      <c r="A1308" s="62" t="s">
        <v>1028</v>
      </c>
      <c r="B1308" s="62" t="str">
        <f>LEFT(Таблица1[[#This Row],[Номер плавки]],7)</f>
        <v>2050796</v>
      </c>
      <c r="C1308" s="62" t="s">
        <v>8</v>
      </c>
      <c r="D1308" s="62" t="s">
        <v>171</v>
      </c>
      <c r="E1308" s="63">
        <v>547</v>
      </c>
      <c r="F1308" s="64">
        <f>(Таблица1[[#This Row],[Предел текучести, Н/мм²]]-SUMIF('Сводный отчет'!$B$7:$B$17,Таблица1[[#This Row],[Профиль / размер]],'Сводный отчет'!$F$7:$F$17))^2</f>
        <v>0.69900564364419104</v>
      </c>
      <c r="G1308" s="63">
        <v>633</v>
      </c>
      <c r="H1308" s="64">
        <f>(Таблица1[[#This Row],[Временное сопротивление, Н/мм²]]-SUMIF('Сводный отчет'!$B$7:$B$17,Таблица1[[#This Row],[Профиль / размер]],'Сводный отчет'!$I$7:$I$17))^2</f>
        <v>16.931201289975874</v>
      </c>
      <c r="I1308" s="65">
        <f>Таблица1[[#This Row],[Временное сопротивление, Н/мм²]]/Таблица1[[#This Row],[Предел текучести, Н/мм²]]</f>
        <v>1.1572212065813527</v>
      </c>
      <c r="J1308" s="66">
        <f>(Таблица1[[#This Row],[σв/σт]]-SUMIF('Сводный отчет'!$B$7:$B$17,Таблица1[[#This Row],[Профиль / размер]],'Сводный отчет'!$L$7:$L$17))^2</f>
        <v>8.8213409937830931E-5</v>
      </c>
      <c r="K1308" s="63">
        <v>20.399999999999999</v>
      </c>
      <c r="L1308" s="64">
        <f>(Таблица1[[#This Row],[Относительное удлинение, %]]-SUMIF('Сводный отчет'!$B$7:$B$17,Таблица1[[#This Row],[Профиль / размер]],'Сводный отчет'!$O$7:$O$17))^2</f>
        <v>0.38501007793603959</v>
      </c>
      <c r="M1308" s="63">
        <v>9.1999999999999993</v>
      </c>
      <c r="N130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1.1354474603600711E-2</v>
      </c>
      <c r="O1308" s="67">
        <v>9.5</v>
      </c>
      <c r="P130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6.1918839021769595E-3</v>
      </c>
      <c r="Q1308" s="69">
        <v>0.08</v>
      </c>
      <c r="R1308" s="70">
        <f>(Таблица1[[#This Row],[fr]]-SUMIF('Сводный отчет'!$B$7:$B$17,Таблица1[[#This Row],[Профиль / размер]],'Сводный отчет'!$X$7:$X$17))^2</f>
        <v>3.7420048374092313E-6</v>
      </c>
    </row>
    <row r="1309" spans="1:18" ht="11.25" customHeight="1" x14ac:dyDescent="0.25">
      <c r="A1309" s="62" t="s">
        <v>1029</v>
      </c>
      <c r="B1309" s="62" t="str">
        <f>LEFT(Таблица1[[#This Row],[Номер плавки]],7)</f>
        <v>2003120</v>
      </c>
      <c r="C1309" s="62" t="s">
        <v>8</v>
      </c>
      <c r="D1309" s="62" t="s">
        <v>171</v>
      </c>
      <c r="E1309" s="63">
        <v>532</v>
      </c>
      <c r="F1309" s="64">
        <f>(Таблица1[[#This Row],[Предел текучести, Н/мм²]]-SUMIF('Сводный отчет'!$B$7:$B$17,Таблица1[[#This Row],[Профиль / размер]],'Сводный отчет'!$F$7:$F$17))^2</f>
        <v>200.61703843052928</v>
      </c>
      <c r="G1309" s="63">
        <v>624</v>
      </c>
      <c r="H1309" s="64">
        <f>(Таблица1[[#This Row],[Временное сопротивление, Н/мм²]]-SUMIF('Сводный отчет'!$B$7:$B$17,Таблица1[[#This Row],[Профиль / размер]],'Сводный отчет'!$I$7:$I$17))^2</f>
        <v>171.99677506046783</v>
      </c>
      <c r="I1309" s="65">
        <f>Таблица1[[#This Row],[Временное сопротивление, Н/мм²]]/Таблица1[[#This Row],[Предел текучести, Н/мм²]]</f>
        <v>1.1729323308270676</v>
      </c>
      <c r="J1309" s="66">
        <f>(Таблица1[[#This Row],[σв/σт]]-SUMIF('Сводный отчет'!$B$7:$B$17,Таблица1[[#This Row],[Профиль / размер]],'Сводный отчет'!$L$7:$L$17))^2</f>
        <v>3.9928810957891309E-5</v>
      </c>
      <c r="K1309" s="63">
        <v>20.399999999999999</v>
      </c>
      <c r="L1309" s="64">
        <f>(Таблица1[[#This Row],[Относительное удлинение, %]]-SUMIF('Сводный отчет'!$B$7:$B$17,Таблица1[[#This Row],[Профиль / размер]],'Сводный отчет'!$O$7:$O$17))^2</f>
        <v>0.38501007793603959</v>
      </c>
      <c r="M1309" s="63">
        <v>11.5</v>
      </c>
      <c r="N130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5.7915184090298233</v>
      </c>
      <c r="O1309" s="67">
        <v>11.8</v>
      </c>
      <c r="P130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5.658159097016938</v>
      </c>
      <c r="Q1309" s="69">
        <v>7.0000000000000007E-2</v>
      </c>
      <c r="R1309" s="70">
        <f>(Таблица1[[#This Row],[fr]]-SUMIF('Сводный отчет'!$B$7:$B$17,Таблица1[[#This Row],[Профиль / размер]],'Сводный отчет'!$X$7:$X$17))^2</f>
        <v>1.4243052942757269E-4</v>
      </c>
    </row>
    <row r="1310" spans="1:18" ht="11.25" customHeight="1" x14ac:dyDescent="0.25">
      <c r="A1310" s="62" t="s">
        <v>1030</v>
      </c>
      <c r="B1310" s="62" t="str">
        <f>LEFT(Таблица1[[#This Row],[Номер плавки]],7)</f>
        <v>2003120</v>
      </c>
      <c r="C1310" s="62" t="s">
        <v>8</v>
      </c>
      <c r="D1310" s="62" t="s">
        <v>171</v>
      </c>
      <c r="E1310" s="63">
        <v>531</v>
      </c>
      <c r="F1310" s="64">
        <f>(Таблица1[[#This Row],[Предел текучести, Н/мм²]]-SUMIF('Сводный отчет'!$B$7:$B$17,Таблица1[[#This Row],[Профиль / размер]],'Сводный отчет'!$F$7:$F$17))^2</f>
        <v>229.94490728298828</v>
      </c>
      <c r="G1310" s="63">
        <v>614</v>
      </c>
      <c r="H1310" s="64">
        <f>(Таблица1[[#This Row],[Временное сопротивление, Н/мм²]]-SUMIF('Сводный отчет'!$B$7:$B$17,Таблица1[[#This Row],[Профиль / размер]],'Сводный отчет'!$I$7:$I$17))^2</f>
        <v>534.29185702768109</v>
      </c>
      <c r="I1310" s="65">
        <f>Таблица1[[#This Row],[Временное сопротивление, Н/мм²]]/Таблица1[[#This Row],[Предел текучести, Н/мм²]]</f>
        <v>1.1563088512241055</v>
      </c>
      <c r="J1310" s="66">
        <f>(Таблица1[[#This Row],[σв/σт]]-SUMIF('Сводный отчет'!$B$7:$B$17,Таблица1[[#This Row],[Профиль / размер]],'Сводный отчет'!$L$7:$L$17))^2</f>
        <v>1.0618384914936974E-4</v>
      </c>
      <c r="K1310" s="63">
        <v>24.6</v>
      </c>
      <c r="L1310" s="64">
        <f>(Таблица1[[#This Row],[Относительное удлинение, %]]-SUMIF('Сводный отчет'!$B$7:$B$17,Таблица1[[#This Row],[Профиль / размер]],'Сводный отчет'!$O$7:$O$17))^2</f>
        <v>12.812878930395071</v>
      </c>
      <c r="M1310" s="63">
        <v>10.8</v>
      </c>
      <c r="N131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2.9123380811609754</v>
      </c>
      <c r="O1310" s="67">
        <v>11.1</v>
      </c>
      <c r="P131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2.8179951625907029</v>
      </c>
      <c r="Q1310" s="69">
        <v>8.5000000000000006E-2</v>
      </c>
      <c r="R1310" s="70">
        <f>(Таблица1[[#This Row],[fr]]-SUMIF('Сводный отчет'!$B$7:$B$17,Таблица1[[#This Row],[Профиль / размер]],'Сводный отчет'!$X$7:$X$17))^2</f>
        <v>9.3977425423274657E-6</v>
      </c>
    </row>
    <row r="1311" spans="1:18" ht="11.25" customHeight="1" x14ac:dyDescent="0.25">
      <c r="A1311" s="62" t="s">
        <v>1031</v>
      </c>
      <c r="B1311" s="62" t="str">
        <f>LEFT(Таблица1[[#This Row],[Номер плавки]],7)</f>
        <v>2050797</v>
      </c>
      <c r="C1311" s="62" t="s">
        <v>8</v>
      </c>
      <c r="D1311" s="62" t="s">
        <v>202</v>
      </c>
      <c r="E1311" s="63">
        <v>512</v>
      </c>
      <c r="F1311" s="64">
        <f>(Таблица1[[#This Row],[Предел текучести, Н/мм²]]-SUMIF('Сводный отчет'!$B$7:$B$17,Таблица1[[#This Row],[Профиль / размер]],'Сводный отчет'!$F$7:$F$17))^2</f>
        <v>981.37610946745667</v>
      </c>
      <c r="G1311" s="63">
        <v>607</v>
      </c>
      <c r="H1311" s="64">
        <f>(Таблица1[[#This Row],[Временное сопротивление, Н/мм²]]-SUMIF('Сводный отчет'!$B$7:$B$17,Таблица1[[#This Row],[Профиль / размер]],'Сводный отчет'!$I$7:$I$17))^2</f>
        <v>713.50628698224807</v>
      </c>
      <c r="I1311" s="65">
        <f>Таблица1[[#This Row],[Временное сопротивление, Н/мм²]]/Таблица1[[#This Row],[Предел текучести, Н/мм²]]</f>
        <v>1.185546875</v>
      </c>
      <c r="J1311" s="66">
        <f>(Таблица1[[#This Row],[σв/σт]]-SUMIF('Сводный отчет'!$B$7:$B$17,Таблица1[[#This Row],[Профиль / размер]],'Сводный отчет'!$L$7:$L$17))^2</f>
        <v>3.6593338887595182E-4</v>
      </c>
      <c r="K1311" s="63">
        <v>19.899999999999999</v>
      </c>
      <c r="L1311" s="64">
        <f>(Таблица1[[#This Row],[Относительное удлинение, %]]-SUMIF('Сводный отчет'!$B$7:$B$17,Таблица1[[#This Row],[Профиль / размер]],'Сводный отчет'!$O$7:$O$17))^2</f>
        <v>0.55030718380178822</v>
      </c>
      <c r="M1311" s="63">
        <v>7.5</v>
      </c>
      <c r="N131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3.4528071838017675</v>
      </c>
      <c r="O1311" s="67">
        <v>7.8</v>
      </c>
      <c r="P131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3.4742809264053327</v>
      </c>
      <c r="Q1311" s="69">
        <v>9.6000000000000002E-2</v>
      </c>
      <c r="R1311" s="70">
        <f>(Таблица1[[#This Row],[fr]]-SUMIF('Сводный отчет'!$B$7:$B$17,Таблица1[[#This Row],[Профиль / размер]],'Сводный отчет'!$X$7:$X$17))^2</f>
        <v>1.4666607340976454E-4</v>
      </c>
    </row>
    <row r="1312" spans="1:18" ht="11.25" customHeight="1" x14ac:dyDescent="0.25">
      <c r="A1312" s="62" t="s">
        <v>1031</v>
      </c>
      <c r="B1312" s="62" t="str">
        <f>LEFT(Таблица1[[#This Row],[Номер плавки]],7)</f>
        <v>2050797</v>
      </c>
      <c r="C1312" s="62" t="s">
        <v>8</v>
      </c>
      <c r="D1312" s="62" t="s">
        <v>202</v>
      </c>
      <c r="E1312" s="63">
        <v>515</v>
      </c>
      <c r="F1312" s="64">
        <f>(Таблица1[[#This Row],[Предел текучести, Н/мм²]]-SUMIF('Сводный отчет'!$B$7:$B$17,Таблица1[[#This Row],[Профиль / размер]],'Сводный отчет'!$F$7:$F$17))^2</f>
        <v>802.41457100591811</v>
      </c>
      <c r="G1312" s="63">
        <v>611</v>
      </c>
      <c r="H1312" s="64">
        <f>(Таблица1[[#This Row],[Временное сопротивление, Н/мм²]]-SUMIF('Сводный отчет'!$B$7:$B$17,Таблица1[[#This Row],[Профиль / размер]],'Сводный отчет'!$I$7:$I$17))^2</f>
        <v>515.81397928994045</v>
      </c>
      <c r="I1312" s="65">
        <f>Таблица1[[#This Row],[Временное сопротивление, Н/мм²]]/Таблица1[[#This Row],[Предел текучести, Н/мм²]]</f>
        <v>1.1864077669902913</v>
      </c>
      <c r="J1312" s="66">
        <f>(Таблица1[[#This Row],[σв/σт]]-SUMIF('Сводный отчет'!$B$7:$B$17,Таблица1[[#This Row],[Профиль / размер]],'Сводный отчет'!$L$7:$L$17))^2</f>
        <v>3.9961119337426004E-4</v>
      </c>
      <c r="K1312" s="63">
        <v>20.8</v>
      </c>
      <c r="L1312" s="64">
        <f>(Таблица1[[#This Row],[Относительное удлинение, %]]-SUMIF('Сводный отчет'!$B$7:$B$17,Таблица1[[#This Row],[Профиль / размер]],'Сводный отчет'!$O$7:$O$17))^2</f>
        <v>2.5018722263311501E-2</v>
      </c>
      <c r="M1312" s="63">
        <v>8.4</v>
      </c>
      <c r="N131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0.91809564534023202</v>
      </c>
      <c r="O1312" s="67">
        <v>8.6999999999999993</v>
      </c>
      <c r="P131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0.92918477255917631</v>
      </c>
      <c r="Q1312" s="69">
        <v>8.7999999999999995E-2</v>
      </c>
      <c r="R1312" s="70">
        <f>(Таблица1[[#This Row],[fr]]-SUMIF('Сводный отчет'!$B$7:$B$17,Таблица1[[#This Row],[Профиль / размер]],'Сводный отчет'!$X$7:$X$17))^2</f>
        <v>1.6896842640532903E-5</v>
      </c>
    </row>
    <row r="1313" spans="1:18" ht="11.25" customHeight="1" x14ac:dyDescent="0.25">
      <c r="A1313" s="62" t="s">
        <v>1032</v>
      </c>
      <c r="B1313" s="62" t="str">
        <f>LEFT(Таблица1[[#This Row],[Номер плавки]],7)</f>
        <v>2050797</v>
      </c>
      <c r="C1313" s="62" t="s">
        <v>8</v>
      </c>
      <c r="D1313" s="62" t="s">
        <v>202</v>
      </c>
      <c r="E1313" s="63">
        <v>556</v>
      </c>
      <c r="F1313" s="64">
        <f>(Таблица1[[#This Row],[Предел текучести, Н/мм²]]-SUMIF('Сводный отчет'!$B$7:$B$17,Таблица1[[#This Row],[Профиль / размер]],'Сводный отчет'!$F$7:$F$17))^2</f>
        <v>160.60687869822442</v>
      </c>
      <c r="G1313" s="63">
        <v>644</v>
      </c>
      <c r="H1313" s="64">
        <f>(Таблица1[[#This Row],[Временное сопротивление, Н/мм²]]-SUMIF('Сводный отчет'!$B$7:$B$17,Таблица1[[#This Row],[Профиль / размер]],'Сводный отчет'!$I$7:$I$17))^2</f>
        <v>105.85244082840255</v>
      </c>
      <c r="I1313" s="65">
        <f>Таблица1[[#This Row],[Временное сопротивление, Н/мм²]]/Таблица1[[#This Row],[Предел текучести, Н/мм²]]</f>
        <v>1.1582733812949639</v>
      </c>
      <c r="J1313" s="66">
        <f>(Таблица1[[#This Row],[σв/σт]]-SUMIF('Сводный отчет'!$B$7:$B$17,Таблица1[[#This Row],[Профиль / размер]],'Сводный отчет'!$L$7:$L$17))^2</f>
        <v>6.6326498766830668E-5</v>
      </c>
      <c r="K1313" s="63">
        <v>21.9</v>
      </c>
      <c r="L1313" s="64">
        <f>(Таблица1[[#This Row],[Относительное удлинение, %]]-SUMIF('Сводный отчет'!$B$7:$B$17,Таблица1[[#This Row],[Профиль / размер]],'Сводный отчет'!$O$7:$O$17))^2</f>
        <v>1.5829994914940606</v>
      </c>
      <c r="M1313" s="63">
        <v>10.199999999999999</v>
      </c>
      <c r="N131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0.70867256841716197</v>
      </c>
      <c r="O1313" s="67">
        <v>10.5</v>
      </c>
      <c r="P131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0.69899246486686095</v>
      </c>
      <c r="Q1313" s="69">
        <v>7.8E-2</v>
      </c>
      <c r="R1313" s="70">
        <f>(Таблица1[[#This Row],[fr]]-SUMIF('Сводный отчет'!$B$7:$B$17,Таблица1[[#This Row],[Профиль / размер]],'Сводный отчет'!$X$7:$X$17))^2</f>
        <v>3.4685304178993507E-5</v>
      </c>
    </row>
    <row r="1314" spans="1:18" ht="11.25" customHeight="1" x14ac:dyDescent="0.25">
      <c r="A1314" s="62" t="s">
        <v>1032</v>
      </c>
      <c r="B1314" s="62" t="str">
        <f>LEFT(Таблица1[[#This Row],[Номер плавки]],7)</f>
        <v>2050797</v>
      </c>
      <c r="C1314" s="62" t="s">
        <v>8</v>
      </c>
      <c r="D1314" s="62" t="s">
        <v>202</v>
      </c>
      <c r="E1314" s="63">
        <v>525</v>
      </c>
      <c r="F1314" s="64">
        <f>(Таблица1[[#This Row],[Предел текучести, Н/мм²]]-SUMIF('Сводный отчет'!$B$7:$B$17,Таблица1[[#This Row],[Профиль / размер]],'Сводный отчет'!$F$7:$F$17))^2</f>
        <v>335.87610946745627</v>
      </c>
      <c r="G1314" s="63">
        <v>620</v>
      </c>
      <c r="H1314" s="64">
        <f>(Таблица1[[#This Row],[Временное сопротивление, Н/мм²]]-SUMIF('Сводный отчет'!$B$7:$B$17,Таблица1[[#This Row],[Профиль / размер]],'Сводный отчет'!$I$7:$I$17))^2</f>
        <v>188.00628698224827</v>
      </c>
      <c r="I1314" s="65">
        <f>Таблица1[[#This Row],[Временное сопротивление, Н/мм²]]/Таблица1[[#This Row],[Предел текучести, Н/мм²]]</f>
        <v>1.180952380952381</v>
      </c>
      <c r="J1314" s="66">
        <f>(Таблица1[[#This Row],[σв/σт]]-SUMIF('Сводный отчет'!$B$7:$B$17,Таблица1[[#This Row],[Профиль / размер]],'Сводный отчет'!$L$7:$L$17))^2</f>
        <v>2.1126306897656876E-4</v>
      </c>
      <c r="K1314" s="63">
        <v>20.3</v>
      </c>
      <c r="L1314" s="64">
        <f>(Таблица1[[#This Row],[Относительное удлинение, %]]-SUMIF('Сводный отчет'!$B$7:$B$17,Таблица1[[#This Row],[Профиль / размер]],'Сводный отчет'!$O$7:$O$17))^2</f>
        <v>0.11684564534024125</v>
      </c>
      <c r="M1314" s="63">
        <v>9.3000000000000007</v>
      </c>
      <c r="N131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3.3841068786979035E-3</v>
      </c>
      <c r="O1314" s="67">
        <v>9.6</v>
      </c>
      <c r="P131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4.088618713018021E-3</v>
      </c>
      <c r="Q1314" s="69">
        <v>8.5000000000000006E-2</v>
      </c>
      <c r="R1314" s="70">
        <f>(Таблица1[[#This Row],[fr]]-SUMIF('Сводный отчет'!$B$7:$B$17,Таблица1[[#This Row],[Профиль / размер]],'Сводный отчет'!$X$7:$X$17))^2</f>
        <v>1.2333811020711279E-6</v>
      </c>
    </row>
    <row r="1315" spans="1:18" ht="11.25" customHeight="1" x14ac:dyDescent="0.25">
      <c r="A1315" s="62" t="s">
        <v>1033</v>
      </c>
      <c r="B1315" s="62" t="str">
        <f>LEFT(Таблица1[[#This Row],[Номер плавки]],7)</f>
        <v>2050797</v>
      </c>
      <c r="C1315" s="62" t="s">
        <v>8</v>
      </c>
      <c r="D1315" s="62" t="s">
        <v>202</v>
      </c>
      <c r="E1315" s="63">
        <v>533</v>
      </c>
      <c r="F1315" s="64">
        <f>(Таблица1[[#This Row],[Предел текучести, Н/мм²]]-SUMIF('Сводный отчет'!$B$7:$B$17,Таблица1[[#This Row],[Профиль / размер]],'Сводный отчет'!$F$7:$F$17))^2</f>
        <v>106.64534023668675</v>
      </c>
      <c r="G1315" s="63">
        <v>623</v>
      </c>
      <c r="H1315" s="64">
        <f>(Таблица1[[#This Row],[Временное сопротивление, Н/мм²]]-SUMIF('Сводный отчет'!$B$7:$B$17,Таблица1[[#This Row],[Профиль / размер]],'Сводный отчет'!$I$7:$I$17))^2</f>
        <v>114.73705621301757</v>
      </c>
      <c r="I1315" s="65">
        <f>Таблица1[[#This Row],[Временное сопротивление, Н/мм²]]/Таблица1[[#This Row],[Предел текучести, Н/мм²]]</f>
        <v>1.1688555347091933</v>
      </c>
      <c r="J1315" s="66">
        <f>(Таблица1[[#This Row],[σв/σт]]-SUMIF('Сводный отчет'!$B$7:$B$17,Таблица1[[#This Row],[Профиль / размер]],'Сводный отчет'!$L$7:$L$17))^2</f>
        <v>5.9440643488205583E-6</v>
      </c>
      <c r="K1315" s="63">
        <v>21.4</v>
      </c>
      <c r="L1315" s="64">
        <f>(Таблица1[[#This Row],[Относительное удлинение, %]]-SUMIF('Сводный отчет'!$B$7:$B$17,Таблица1[[#This Row],[Профиль / размер]],'Сводный отчет'!$O$7:$O$17))^2</f>
        <v>0.57482641457099259</v>
      </c>
      <c r="M1315" s="63">
        <v>9.9</v>
      </c>
      <c r="N131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0.29357641457100853</v>
      </c>
      <c r="O1315" s="67">
        <v>10.199999999999999</v>
      </c>
      <c r="P131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0.28735784948224591</v>
      </c>
      <c r="Q1315" s="69">
        <v>0.1</v>
      </c>
      <c r="R1315" s="70">
        <f>(Таблица1[[#This Row],[fr]]-SUMIF('Сводный отчет'!$B$7:$B$17,Таблица1[[#This Row],[Профиль / размер]],'Сводный отчет'!$X$7:$X$17))^2</f>
        <v>2.5955068879438047E-4</v>
      </c>
    </row>
    <row r="1316" spans="1:18" ht="11.25" customHeight="1" x14ac:dyDescent="0.25">
      <c r="A1316" s="62" t="s">
        <v>1033</v>
      </c>
      <c r="B1316" s="62" t="str">
        <f>LEFT(Таблица1[[#This Row],[Номер плавки]],7)</f>
        <v>2050797</v>
      </c>
      <c r="C1316" s="62" t="s">
        <v>8</v>
      </c>
      <c r="D1316" s="62" t="s">
        <v>202</v>
      </c>
      <c r="E1316" s="63">
        <v>549</v>
      </c>
      <c r="F1316" s="64">
        <f>(Таблица1[[#This Row],[Предел текучести, Н/мм²]]-SUMIF('Сводный отчет'!$B$7:$B$17,Таблица1[[#This Row],[Профиль / размер]],'Сводный отчет'!$F$7:$F$17))^2</f>
        <v>32.183801775147728</v>
      </c>
      <c r="G1316" s="63">
        <v>640</v>
      </c>
      <c r="H1316" s="64">
        <f>(Таблица1[[#This Row],[Временное сопротивление, Н/мм²]]-SUMIF('Сводный отчет'!$B$7:$B$17,Таблица1[[#This Row],[Профиль / размер]],'Сводный отчет'!$I$7:$I$17))^2</f>
        <v>39.544748520710172</v>
      </c>
      <c r="I1316" s="65">
        <f>Таблица1[[#This Row],[Временное сопротивление, Н/мм²]]/Таблица1[[#This Row],[Предел текучести, Н/мм²]]</f>
        <v>1.1657559198542806</v>
      </c>
      <c r="J1316" s="66">
        <f>(Таблица1[[#This Row],[σв/σт]]-SUMIF('Сводный отчет'!$B$7:$B$17,Таблица1[[#This Row],[Профиль / размер]],'Сводный отчет'!$L$7:$L$17))^2</f>
        <v>4.376744214409028E-7</v>
      </c>
      <c r="K1316" s="63">
        <v>21.3</v>
      </c>
      <c r="L1316" s="64">
        <f>(Таблица1[[#This Row],[Относительное удлинение, %]]-SUMIF('Сводный отчет'!$B$7:$B$17,Таблица1[[#This Row],[Профиль / размер]],'Сводный отчет'!$O$7:$O$17))^2</f>
        <v>0.43319179918638173</v>
      </c>
      <c r="M1316" s="63">
        <v>9.1</v>
      </c>
      <c r="N131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6.6653337647928121E-2</v>
      </c>
      <c r="O1316" s="67">
        <v>9.4</v>
      </c>
      <c r="P131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6.9665541789941568E-2</v>
      </c>
      <c r="Q1316" s="69">
        <v>6.7000000000000004E-2</v>
      </c>
      <c r="R1316" s="70">
        <f>(Таблица1[[#This Row],[fr]]-SUMIF('Сводный отчет'!$B$7:$B$17,Таблица1[[#This Row],[Профиль / размер]],'Сводный отчет'!$X$7:$X$17))^2</f>
        <v>2.8525261187129999E-4</v>
      </c>
    </row>
    <row r="1317" spans="1:18" ht="11.25" customHeight="1" x14ac:dyDescent="0.25">
      <c r="A1317" s="62" t="s">
        <v>1034</v>
      </c>
      <c r="B1317" s="62" t="str">
        <f>LEFT(Таблица1[[#This Row],[Номер плавки]],7)</f>
        <v>2050801</v>
      </c>
      <c r="C1317" s="62" t="s">
        <v>8</v>
      </c>
      <c r="D1317" s="62" t="s">
        <v>202</v>
      </c>
      <c r="E1317" s="63">
        <v>540</v>
      </c>
      <c r="F1317" s="64">
        <f>(Таблица1[[#This Row],[Предел текучести, Н/мм²]]-SUMIF('Сводный отчет'!$B$7:$B$17,Таблица1[[#This Row],[Профиль / размер]],'Сводный отчет'!$F$7:$F$17))^2</f>
        <v>11.068417159763429</v>
      </c>
      <c r="G1317" s="63">
        <v>635</v>
      </c>
      <c r="H1317" s="64">
        <f>(Таблица1[[#This Row],[Временное сопротивление, Н/мм²]]-SUMIF('Сводный отчет'!$B$7:$B$17,Таблица1[[#This Row],[Профиль / размер]],'Сводный отчет'!$I$7:$I$17))^2</f>
        <v>1.6601331360946971</v>
      </c>
      <c r="I1317" s="65">
        <f>Таблица1[[#This Row],[Временное сопротивление, Н/мм²]]/Таблица1[[#This Row],[Предел текучести, Н/мм²]]</f>
        <v>1.1759259259259258</v>
      </c>
      <c r="J1317" s="66">
        <f>(Таблица1[[#This Row],[σв/σт]]-SUMIF('Сводный отчет'!$B$7:$B$17,Таблица1[[#This Row],[Профиль / размер]],'Сводный отчет'!$L$7:$L$17))^2</f>
        <v>9.0410362902195433E-5</v>
      </c>
      <c r="K1317" s="63">
        <v>21</v>
      </c>
      <c r="L1317" s="64">
        <f>(Таблица1[[#This Row],[Относительное удлинение, %]]-SUMIF('Сводный отчет'!$B$7:$B$17,Таблица1[[#This Row],[Профиль / размер]],'Сводный отчет'!$O$7:$O$17))^2</f>
        <v>0.12828795303253909</v>
      </c>
      <c r="M1317" s="63">
        <v>7.5</v>
      </c>
      <c r="N131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3.4528071838017675</v>
      </c>
      <c r="O1317" s="67">
        <v>7.8</v>
      </c>
      <c r="P131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3.4742809264053327</v>
      </c>
      <c r="Q1317" s="69">
        <v>8.5000000000000006E-2</v>
      </c>
      <c r="R1317" s="70">
        <f>(Таблица1[[#This Row],[fr]]-SUMIF('Сводный отчет'!$B$7:$B$17,Таблица1[[#This Row],[Профиль / размер]],'Сводный отчет'!$X$7:$X$17))^2</f>
        <v>1.2333811020711279E-6</v>
      </c>
    </row>
    <row r="1318" spans="1:18" ht="11.25" customHeight="1" x14ac:dyDescent="0.25">
      <c r="A1318" s="62" t="s">
        <v>1035</v>
      </c>
      <c r="B1318" s="62" t="str">
        <f>LEFT(Таблица1[[#This Row],[Номер плавки]],7)</f>
        <v>2050802</v>
      </c>
      <c r="C1318" s="62" t="s">
        <v>8</v>
      </c>
      <c r="D1318" s="62" t="s">
        <v>202</v>
      </c>
      <c r="E1318" s="63">
        <v>552</v>
      </c>
      <c r="F1318" s="64">
        <f>(Таблица1[[#This Row],[Предел текучести, Н/мм²]]-SUMIF('Сводный отчет'!$B$7:$B$17,Таблица1[[#This Row],[Профиль / размер]],'Сводный отчет'!$F$7:$F$17))^2</f>
        <v>75.222263313609162</v>
      </c>
      <c r="G1318" s="63">
        <v>644</v>
      </c>
      <c r="H1318" s="64">
        <f>(Таблица1[[#This Row],[Временное сопротивление, Н/мм²]]-SUMIF('Сводный отчет'!$B$7:$B$17,Таблица1[[#This Row],[Профиль / размер]],'Сводный отчет'!$I$7:$I$17))^2</f>
        <v>105.85244082840255</v>
      </c>
      <c r="I1318" s="65">
        <f>Таблица1[[#This Row],[Временное сопротивление, Н/мм²]]/Таблица1[[#This Row],[Предел текучести, Н/мм²]]</f>
        <v>1.1666666666666667</v>
      </c>
      <c r="J1318" s="66">
        <f>(Таблица1[[#This Row],[σв/σт]]-SUMIF('Сводный отчет'!$B$7:$B$17,Таблица1[[#This Row],[Профиль / размер]],'Сводный отчет'!$L$7:$L$17))^2</f>
        <v>6.2089250857566637E-8</v>
      </c>
      <c r="K1318" s="63">
        <v>21.4</v>
      </c>
      <c r="L1318" s="64">
        <f>(Таблица1[[#This Row],[Относительное удлинение, %]]-SUMIF('Сводный отчет'!$B$7:$B$17,Таблица1[[#This Row],[Профиль / размер]],'Сводный отчет'!$O$7:$O$17))^2</f>
        <v>0.57482641457099259</v>
      </c>
      <c r="M1318" s="63">
        <v>9.4</v>
      </c>
      <c r="N131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1.7494914940830413E-3</v>
      </c>
      <c r="O1318" s="67">
        <v>9.6999999999999993</v>
      </c>
      <c r="P131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1.3001571745560356E-3</v>
      </c>
      <c r="Q1318" s="69">
        <v>7.0000000000000007E-2</v>
      </c>
      <c r="R1318" s="70">
        <f>(Таблица1[[#This Row],[fr]]-SUMIF('Сводный отчет'!$B$7:$B$17,Таблица1[[#This Row],[Профиль / размер]],'Сводный отчет'!$X$7:$X$17))^2</f>
        <v>1.9291607340976178E-4</v>
      </c>
    </row>
    <row r="1319" spans="1:18" ht="11.25" customHeight="1" x14ac:dyDescent="0.25">
      <c r="A1319" s="62" t="s">
        <v>1036</v>
      </c>
      <c r="B1319" s="62" t="str">
        <f>LEFT(Таблица1[[#This Row],[Номер плавки]],7)</f>
        <v>2050802</v>
      </c>
      <c r="C1319" s="62" t="s">
        <v>8</v>
      </c>
      <c r="D1319" s="62" t="s">
        <v>202</v>
      </c>
      <c r="E1319" s="63">
        <v>561</v>
      </c>
      <c r="F1319" s="64">
        <f>(Таблица1[[#This Row],[Предел текучести, Н/мм²]]-SUMIF('Сводный отчет'!$B$7:$B$17,Таблица1[[#This Row],[Профиль / размер]],'Сводный отчет'!$F$7:$F$17))^2</f>
        <v>312.33764792899348</v>
      </c>
      <c r="G1319" s="63">
        <v>659</v>
      </c>
      <c r="H1319" s="64">
        <f>(Таблица1[[#This Row],[Временное сопротивление, Н/мм²]]-SUMIF('Сводный отчет'!$B$7:$B$17,Таблица1[[#This Row],[Профиль / размер]],'Сводный отчет'!$I$7:$I$17))^2</f>
        <v>639.50628698224898</v>
      </c>
      <c r="I1319" s="65">
        <f>Таблица1[[#This Row],[Временное сопротивление, Н/мм²]]/Таблица1[[#This Row],[Предел текучести, Н/мм²]]</f>
        <v>1.1746880570409983</v>
      </c>
      <c r="J1319" s="66">
        <f>(Таблица1[[#This Row],[σв/σт]]-SUMIF('Сводный отчет'!$B$7:$B$17,Таблица1[[#This Row],[Профиль / размер]],'Сводный отчет'!$L$7:$L$17))^2</f>
        <v>6.8402287133883375E-5</v>
      </c>
      <c r="K1319" s="63">
        <v>20.8</v>
      </c>
      <c r="L1319" s="64">
        <f>(Таблица1[[#This Row],[Относительное удлинение, %]]-SUMIF('Сводный отчет'!$B$7:$B$17,Таблица1[[#This Row],[Профиль / размер]],'Сводный отчет'!$O$7:$O$17))^2</f>
        <v>2.5018722263311501E-2</v>
      </c>
      <c r="M1319" s="63">
        <v>8.8000000000000007</v>
      </c>
      <c r="N131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0.31155718380177205</v>
      </c>
      <c r="O1319" s="67">
        <v>9.1</v>
      </c>
      <c r="P131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0.31803092640532782</v>
      </c>
      <c r="Q1319" s="69">
        <v>8.5000000000000006E-2</v>
      </c>
      <c r="R1319" s="70">
        <f>(Таблица1[[#This Row],[fr]]-SUMIF('Сводный отчет'!$B$7:$B$17,Таблица1[[#This Row],[Профиль / размер]],'Сводный отчет'!$X$7:$X$17))^2</f>
        <v>1.2333811020711279E-6</v>
      </c>
    </row>
    <row r="1320" spans="1:18" ht="11.25" customHeight="1" x14ac:dyDescent="0.25">
      <c r="A1320" s="62" t="s">
        <v>1037</v>
      </c>
      <c r="B1320" s="62" t="str">
        <f>LEFT(Таблица1[[#This Row],[Номер плавки]],7)</f>
        <v>2050803</v>
      </c>
      <c r="C1320" s="62" t="s">
        <v>8</v>
      </c>
      <c r="D1320" s="62" t="s">
        <v>202</v>
      </c>
      <c r="E1320" s="63">
        <v>545</v>
      </c>
      <c r="F1320" s="64">
        <f>(Таблица1[[#This Row],[Предел текучести, Н/мм²]]-SUMIF('Сводный отчет'!$B$7:$B$17,Таблица1[[#This Row],[Профиль / размер]],'Сводный отчет'!$F$7:$F$17))^2</f>
        <v>2.7991863905324856</v>
      </c>
      <c r="G1320" s="63">
        <v>633</v>
      </c>
      <c r="H1320" s="64">
        <f>(Таблица1[[#This Row],[Временное сопротивление, Н/мм²]]-SUMIF('Сводный отчет'!$B$7:$B$17,Таблица1[[#This Row],[Профиль / размер]],'Сводный отчет'!$I$7:$I$17))^2</f>
        <v>0.50628698224850821</v>
      </c>
      <c r="I1320" s="65">
        <f>Таблица1[[#This Row],[Временное сопротивление, Н/мм²]]/Таблица1[[#This Row],[Предел текучести, Н/мм²]]</f>
        <v>1.1614678899082569</v>
      </c>
      <c r="J1320" s="66">
        <f>(Таблица1[[#This Row],[σв/σт]]-SUMIF('Сводный отчет'!$B$7:$B$17,Таблица1[[#This Row],[Профиль / размер]],'Сводный отчет'!$L$7:$L$17))^2</f>
        <v>2.4498536307895258E-5</v>
      </c>
      <c r="K1320" s="63">
        <v>22.4</v>
      </c>
      <c r="L1320" s="64">
        <f>(Таблица1[[#This Row],[Относительное удлинение, %]]-SUMIF('Сводный отчет'!$B$7:$B$17,Таблица1[[#This Row],[Профиль / размер]],'Сводный отчет'!$O$7:$O$17))^2</f>
        <v>3.0911725684171287</v>
      </c>
      <c r="M1320" s="63">
        <v>9.4</v>
      </c>
      <c r="N132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1.7494914940830413E-3</v>
      </c>
      <c r="O1320" s="67">
        <v>9.6999999999999993</v>
      </c>
      <c r="P132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1.3001571745560356E-3</v>
      </c>
      <c r="Q1320" s="69">
        <v>0.08</v>
      </c>
      <c r="R1320" s="70">
        <f>(Таблица1[[#This Row],[fr]]-SUMIF('Сводный отчет'!$B$7:$B$17,Таблица1[[#This Row],[Профиль / размер]],'Сводный отчет'!$X$7:$X$17))^2</f>
        <v>1.5127611871301382E-5</v>
      </c>
    </row>
    <row r="1321" spans="1:18" ht="11.25" customHeight="1" x14ac:dyDescent="0.25">
      <c r="A1321" s="62" t="s">
        <v>1037</v>
      </c>
      <c r="B1321" s="62" t="str">
        <f>LEFT(Таблица1[[#This Row],[Номер плавки]],7)</f>
        <v>2050803</v>
      </c>
      <c r="C1321" s="62" t="s">
        <v>8</v>
      </c>
      <c r="D1321" s="62" t="s">
        <v>202</v>
      </c>
      <c r="E1321" s="63">
        <v>548</v>
      </c>
      <c r="F1321" s="64">
        <f>(Таблица1[[#This Row],[Предел текучести, Н/мм²]]-SUMIF('Сводный отчет'!$B$7:$B$17,Таблица1[[#This Row],[Профиль / размер]],'Сводный отчет'!$F$7:$F$17))^2</f>
        <v>21.83764792899392</v>
      </c>
      <c r="G1321" s="63">
        <v>637</v>
      </c>
      <c r="H1321" s="64">
        <f>(Таблица1[[#This Row],[Временное сопротивление, Н/мм²]]-SUMIF('Сводный отчет'!$B$7:$B$17,Таблица1[[#This Row],[Профиль / размер]],'Сводный отчет'!$I$7:$I$17))^2</f>
        <v>10.813979289940885</v>
      </c>
      <c r="I1321" s="65">
        <f>Таблица1[[#This Row],[Временное сопротивление, Н/мм²]]/Таблица1[[#This Row],[Предел текучести, Н/мм²]]</f>
        <v>1.1624087591240877</v>
      </c>
      <c r="J1321" s="66">
        <f>(Таблица1[[#This Row],[σв/σт]]-SUMIF('Сводный отчет'!$B$7:$B$17,Таблица1[[#This Row],[Профиль / размер]],'Сводный отчет'!$L$7:$L$17))^2</f>
        <v>1.6069919380087423E-5</v>
      </c>
      <c r="K1321" s="63">
        <v>20.399999999999999</v>
      </c>
      <c r="L1321" s="64">
        <f>(Таблица1[[#This Row],[Относительное удлинение, %]]-SUMIF('Сводный отчет'!$B$7:$B$17,Таблица1[[#This Row],[Профиль / размер]],'Сводный отчет'!$O$7:$O$17))^2</f>
        <v>5.8480260724856327E-2</v>
      </c>
      <c r="M1321" s="63">
        <v>9.9</v>
      </c>
      <c r="N132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0.29357641457100853</v>
      </c>
      <c r="O1321" s="67">
        <v>10.199999999999999</v>
      </c>
      <c r="P132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0.28735784948224591</v>
      </c>
      <c r="Q1321" s="69">
        <v>7.9000000000000001E-2</v>
      </c>
      <c r="R1321" s="70">
        <f>(Таблица1[[#This Row],[fr]]-SUMIF('Сводный отчет'!$B$7:$B$17,Таблица1[[#This Row],[Профиль / размер]],'Сводный отчет'!$X$7:$X$17))^2</f>
        <v>2.3906458025147443E-5</v>
      </c>
    </row>
    <row r="1322" spans="1:18" ht="11.25" customHeight="1" x14ac:dyDescent="0.25">
      <c r="A1322" s="62" t="s">
        <v>1038</v>
      </c>
      <c r="B1322" s="62" t="str">
        <f>LEFT(Таблица1[[#This Row],[Номер плавки]],7)</f>
        <v>2050803</v>
      </c>
      <c r="C1322" s="62" t="s">
        <v>8</v>
      </c>
      <c r="D1322" s="62" t="s">
        <v>202</v>
      </c>
      <c r="E1322" s="63">
        <v>563</v>
      </c>
      <c r="F1322" s="64">
        <f>(Таблица1[[#This Row],[Предел текучести, Н/мм²]]-SUMIF('Сводный отчет'!$B$7:$B$17,Таблица1[[#This Row],[Профиль / размер]],'Сводный отчет'!$F$7:$F$17))^2</f>
        <v>387.0299556213011</v>
      </c>
      <c r="G1322" s="63">
        <v>652</v>
      </c>
      <c r="H1322" s="64">
        <f>(Таблица1[[#This Row],[Временное сопротивление, Н/мм²]]-SUMIF('Сводный отчет'!$B$7:$B$17,Таблица1[[#This Row],[Профиль / размер]],'Сводный отчет'!$I$7:$I$17))^2</f>
        <v>334.46782544378732</v>
      </c>
      <c r="I1322" s="65">
        <f>Таблица1[[#This Row],[Временное сопротивление, Н/мм²]]/Таблица1[[#This Row],[Предел текучести, Н/мм²]]</f>
        <v>1.1580817051509769</v>
      </c>
      <c r="J1322" s="66">
        <f>(Таблица1[[#This Row],[σв/σт]]-SUMIF('Сводный отчет'!$B$7:$B$17,Таблица1[[#This Row],[Профиль / размер]],'Сводный отчет'!$L$7:$L$17))^2</f>
        <v>6.9485301032245236E-5</v>
      </c>
      <c r="K1322" s="63">
        <v>19.8</v>
      </c>
      <c r="L1322" s="64">
        <f>(Таблица1[[#This Row],[Относительное удлинение, %]]-SUMIF('Сводный отчет'!$B$7:$B$17,Таблица1[[#This Row],[Профиль / размер]],'Сводный отчет'!$O$7:$O$17))^2</f>
        <v>0.70867256841717097</v>
      </c>
      <c r="M1322" s="63">
        <v>8.1</v>
      </c>
      <c r="N132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1.5829994914940786</v>
      </c>
      <c r="O1322" s="67">
        <v>8.4</v>
      </c>
      <c r="P132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1.5975501571745598</v>
      </c>
      <c r="Q1322" s="69">
        <v>7.0000000000000007E-2</v>
      </c>
      <c r="R1322" s="70">
        <f>(Таблица1[[#This Row],[fr]]-SUMIF('Сводный отчет'!$B$7:$B$17,Таблица1[[#This Row],[Профиль / размер]],'Сводный отчет'!$X$7:$X$17))^2</f>
        <v>1.9291607340976178E-4</v>
      </c>
    </row>
    <row r="1323" spans="1:18" ht="11.25" customHeight="1" x14ac:dyDescent="0.25">
      <c r="A1323" s="62" t="s">
        <v>1039</v>
      </c>
      <c r="B1323" s="62" t="str">
        <f>LEFT(Таблица1[[#This Row],[Номер плавки]],7)</f>
        <v>2050804</v>
      </c>
      <c r="C1323" s="62" t="s">
        <v>8</v>
      </c>
      <c r="D1323" s="62" t="s">
        <v>202</v>
      </c>
      <c r="E1323" s="63">
        <v>545</v>
      </c>
      <c r="F1323" s="64">
        <f>(Таблица1[[#This Row],[Предел текучести, Н/мм²]]-SUMIF('Сводный отчет'!$B$7:$B$17,Таблица1[[#This Row],[Профиль / размер]],'Сводный отчет'!$F$7:$F$17))^2</f>
        <v>2.7991863905324856</v>
      </c>
      <c r="G1323" s="63">
        <v>650</v>
      </c>
      <c r="H1323" s="64">
        <f>(Таблица1[[#This Row],[Временное сопротивление, Н/мм²]]-SUMIF('Сводный отчет'!$B$7:$B$17,Таблица1[[#This Row],[Профиль / размер]],'Сводный отчет'!$I$7:$I$17))^2</f>
        <v>265.31397928994113</v>
      </c>
      <c r="I1323" s="65">
        <f>Таблица1[[#This Row],[Временное сопротивление, Н/мм²]]/Таблица1[[#This Row],[Предел текучести, Н/мм²]]</f>
        <v>1.1926605504587156</v>
      </c>
      <c r="J1323" s="66">
        <f>(Таблица1[[#This Row],[σв/σт]]-SUMIF('Сводный отчет'!$B$7:$B$17,Таблица1[[#This Row],[Профиль / размер]],'Сводный отчет'!$L$7:$L$17))^2</f>
        <v>6.8869824747911897E-4</v>
      </c>
      <c r="K1323" s="63">
        <v>18.100000000000001</v>
      </c>
      <c r="L1323" s="64">
        <f>(Таблица1[[#This Row],[Относительное удлинение, %]]-SUMIF('Сводный отчет'!$B$7:$B$17,Таблица1[[#This Row],[Профиль / размер]],'Сводный отчет'!$O$7:$O$17))^2</f>
        <v>6.4608841068787282</v>
      </c>
      <c r="M1323" s="63">
        <v>7.4</v>
      </c>
      <c r="N132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3.8344417991863811</v>
      </c>
      <c r="O1323" s="67">
        <v>7.7</v>
      </c>
      <c r="P132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3.8570693879437932</v>
      </c>
      <c r="Q1323" s="69">
        <v>7.8E-2</v>
      </c>
      <c r="R1323" s="70">
        <f>(Таблица1[[#This Row],[fr]]-SUMIF('Сводный отчет'!$B$7:$B$17,Таблица1[[#This Row],[Профиль / размер]],'Сводный отчет'!$X$7:$X$17))^2</f>
        <v>3.4685304178993507E-5</v>
      </c>
    </row>
    <row r="1324" spans="1:18" ht="11.25" customHeight="1" x14ac:dyDescent="0.25">
      <c r="A1324" s="62" t="s">
        <v>1040</v>
      </c>
      <c r="B1324" s="62" t="str">
        <f>LEFT(Таблица1[[#This Row],[Номер плавки]],7)</f>
        <v>2063491</v>
      </c>
      <c r="C1324" s="62" t="s">
        <v>8</v>
      </c>
      <c r="D1324" s="62" t="s">
        <v>202</v>
      </c>
      <c r="E1324" s="63">
        <v>522</v>
      </c>
      <c r="F1324" s="64">
        <f>(Таблица1[[#This Row],[Предел текучести, Н/мм²]]-SUMIF('Сводный отчет'!$B$7:$B$17,Таблица1[[#This Row],[Профиль / размер]],'Сводный отчет'!$F$7:$F$17))^2</f>
        <v>454.83764792899484</v>
      </c>
      <c r="G1324" s="63">
        <v>616</v>
      </c>
      <c r="H1324" s="64">
        <f>(Таблица1[[#This Row],[Временное сопротивление, Н/мм²]]-SUMIF('Сводный отчет'!$B$7:$B$17,Таблица1[[#This Row],[Профиль / размер]],'Сводный отчет'!$I$7:$I$17))^2</f>
        <v>313.69859467455592</v>
      </c>
      <c r="I1324" s="65">
        <f>Таблица1[[#This Row],[Временное сопротивление, Н/мм²]]/Таблица1[[#This Row],[Предел текучести, Н/мм²]]</f>
        <v>1.1800766283524904</v>
      </c>
      <c r="J1324" s="66">
        <f>(Таблица1[[#This Row],[σв/σт]]-SUMIF('Сводный отчет'!$B$7:$B$17,Таблица1[[#This Row],[Профиль / размер]],'Сводный отчет'!$L$7:$L$17))^2</f>
        <v>1.8657207366917929E-4</v>
      </c>
      <c r="K1324" s="63">
        <v>20.6</v>
      </c>
      <c r="L1324" s="64">
        <f>(Таблица1[[#This Row],[Относительное удлинение, %]]-SUMIF('Сводный отчет'!$B$7:$B$17,Таблица1[[#This Row],[Профиль / размер]],'Сводный отчет'!$O$7:$O$17))^2</f>
        <v>1.7494914940833386E-3</v>
      </c>
      <c r="M1324" s="63">
        <v>9.1</v>
      </c>
      <c r="N132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6.6653337647928121E-2</v>
      </c>
      <c r="O1324" s="67">
        <v>9.4</v>
      </c>
      <c r="P132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6.9665541789941568E-2</v>
      </c>
      <c r="Q1324" s="69">
        <v>7.4999999999999997E-2</v>
      </c>
      <c r="R1324" s="70">
        <f>(Таблица1[[#This Row],[fr]]-SUMIF('Сводный отчет'!$B$7:$B$17,Таблица1[[#This Row],[Профиль / размер]],'Сводный отчет'!$X$7:$X$17))^2</f>
        <v>7.902184264053172E-5</v>
      </c>
    </row>
    <row r="1325" spans="1:18" ht="11.25" customHeight="1" x14ac:dyDescent="0.25">
      <c r="A1325" s="62" t="s">
        <v>1040</v>
      </c>
      <c r="B1325" s="62" t="str">
        <f>LEFT(Таблица1[[#This Row],[Номер плавки]],7)</f>
        <v>2063491</v>
      </c>
      <c r="C1325" s="62" t="s">
        <v>8</v>
      </c>
      <c r="D1325" s="62" t="s">
        <v>202</v>
      </c>
      <c r="E1325" s="63">
        <v>534</v>
      </c>
      <c r="F1325" s="64">
        <f>(Таблица1[[#This Row],[Предел текучести, Н/мм²]]-SUMIF('Сводный отчет'!$B$7:$B$17,Таблица1[[#This Row],[Профиль / размер]],'Сводный отчет'!$F$7:$F$17))^2</f>
        <v>86.991494082840561</v>
      </c>
      <c r="G1325" s="63">
        <v>627</v>
      </c>
      <c r="H1325" s="64">
        <f>(Таблица1[[#This Row],[Временное сопротивление, Н/мм²]]-SUMIF('Сводный отчет'!$B$7:$B$17,Таблица1[[#This Row],[Профиль / размер]],'Сводный отчет'!$I$7:$I$17))^2</f>
        <v>45.044748520709945</v>
      </c>
      <c r="I1325" s="65">
        <f>Таблица1[[#This Row],[Временное сопротивление, Н/мм²]]/Таблица1[[#This Row],[Предел текучести, Н/мм²]]</f>
        <v>1.1741573033707866</v>
      </c>
      <c r="J1325" s="66">
        <f>(Таблица1[[#This Row],[σв/σт]]-SUMIF('Сводный отчет'!$B$7:$B$17,Таблица1[[#This Row],[Профиль / размер]],'Сводный отчет'!$L$7:$L$17))^2</f>
        <v>5.990471845838932E-5</v>
      </c>
      <c r="K1325" s="63">
        <v>20.6</v>
      </c>
      <c r="L1325" s="64">
        <f>(Таблица1[[#This Row],[Относительное удлинение, %]]-SUMIF('Сводный отчет'!$B$7:$B$17,Таблица1[[#This Row],[Профиль / размер]],'Сводный отчет'!$O$7:$O$17))^2</f>
        <v>1.7494914940833386E-3</v>
      </c>
      <c r="M1325" s="63">
        <v>9.3000000000000007</v>
      </c>
      <c r="N132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3.3841068786979035E-3</v>
      </c>
      <c r="O1325" s="67">
        <v>9.6</v>
      </c>
      <c r="P132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4.088618713018021E-3</v>
      </c>
      <c r="Q1325" s="69">
        <v>0.09</v>
      </c>
      <c r="R1325" s="70">
        <f>(Таблица1[[#This Row],[fr]]-SUMIF('Сводный отчет'!$B$7:$B$17,Таблица1[[#This Row],[Профиль / размер]],'Сводный отчет'!$X$7:$X$17))^2</f>
        <v>3.733915033284079E-5</v>
      </c>
    </row>
    <row r="1326" spans="1:18" ht="11.25" customHeight="1" x14ac:dyDescent="0.25">
      <c r="A1326" s="62" t="s">
        <v>1041</v>
      </c>
      <c r="B1326" s="62" t="str">
        <f>LEFT(Таблица1[[#This Row],[Номер плавки]],7)</f>
        <v>2063491</v>
      </c>
      <c r="C1326" s="62" t="s">
        <v>8</v>
      </c>
      <c r="D1326" s="62" t="s">
        <v>202</v>
      </c>
      <c r="E1326" s="63">
        <v>528</v>
      </c>
      <c r="F1326" s="64">
        <f>(Таблица1[[#This Row],[Предел текучести, Н/мм²]]-SUMIF('Сводный отчет'!$B$7:$B$17,Таблица1[[#This Row],[Профиль / размер]],'Сводный отчет'!$F$7:$F$17))^2</f>
        <v>234.91457100591771</v>
      </c>
      <c r="G1326" s="63">
        <v>621</v>
      </c>
      <c r="H1326" s="64">
        <f>(Таблица1[[#This Row],[Временное сопротивление, Н/мм²]]-SUMIF('Сводный отчет'!$B$7:$B$17,Таблица1[[#This Row],[Профиль / размер]],'Сводный отчет'!$I$7:$I$17))^2</f>
        <v>161.58321005917136</v>
      </c>
      <c r="I1326" s="65">
        <f>Таблица1[[#This Row],[Временное сопротивление, Н/мм²]]/Таблица1[[#This Row],[Предел текучести, Н/мм²]]</f>
        <v>1.1761363636363635</v>
      </c>
      <c r="J1326" s="66">
        <f>(Таблица1[[#This Row],[σв/σт]]-SUMIF('Сводный отчет'!$B$7:$B$17,Таблица1[[#This Row],[Профиль / размер]],'Сводный отчет'!$L$7:$L$17))^2</f>
        <v>9.445651410674973E-5</v>
      </c>
      <c r="K1326" s="63">
        <v>20.8</v>
      </c>
      <c r="L1326" s="64">
        <f>(Таблица1[[#This Row],[Относительное удлинение, %]]-SUMIF('Сводный отчет'!$B$7:$B$17,Таблица1[[#This Row],[Профиль / размер]],'Сводный отчет'!$O$7:$O$17))^2</f>
        <v>2.5018722263311501E-2</v>
      </c>
      <c r="M1326" s="63">
        <v>8</v>
      </c>
      <c r="N132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1.8446341068786927</v>
      </c>
      <c r="O1326" s="67">
        <v>8.3000000000000007</v>
      </c>
      <c r="P132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1.8603386187130206</v>
      </c>
      <c r="Q1326" s="69">
        <v>7.6999999999999999E-2</v>
      </c>
      <c r="R1326" s="70">
        <f>(Таблица1[[#This Row],[fr]]-SUMIF('Сводный отчет'!$B$7:$B$17,Таблица1[[#This Row],[Профиль / размер]],'Сводный отчет'!$X$7:$X$17))^2</f>
        <v>4.7464150332839579E-5</v>
      </c>
    </row>
    <row r="1327" spans="1:18" ht="11.25" customHeight="1" x14ac:dyDescent="0.25">
      <c r="A1327" s="62" t="s">
        <v>1042</v>
      </c>
      <c r="B1327" s="62" t="str">
        <f>LEFT(Таблица1[[#This Row],[Номер плавки]],7)</f>
        <v>2063493</v>
      </c>
      <c r="C1327" s="62" t="s">
        <v>8</v>
      </c>
      <c r="D1327" s="62" t="s">
        <v>202</v>
      </c>
      <c r="E1327" s="63">
        <v>539</v>
      </c>
      <c r="F1327" s="64">
        <f>(Таблица1[[#This Row],[Предел текучести, Н/мм²]]-SUMIF('Сводный отчет'!$B$7:$B$17,Таблица1[[#This Row],[Профиль / размер]],'Сводный отчет'!$F$7:$F$17))^2</f>
        <v>18.72226331360962</v>
      </c>
      <c r="G1327" s="63">
        <v>625</v>
      </c>
      <c r="H1327" s="64">
        <f>(Таблица1[[#This Row],[Временное сопротивление, Н/мм²]]-SUMIF('Сводный отчет'!$B$7:$B$17,Таблица1[[#This Row],[Профиль / размер]],'Сводный отчет'!$I$7:$I$17))^2</f>
        <v>75.890902366863756</v>
      </c>
      <c r="I1327" s="65">
        <f>Таблица1[[#This Row],[Временное сопротивление, Н/мм²]]/Таблица1[[#This Row],[Предел текучести, Н/мм²]]</f>
        <v>1.1595547309833023</v>
      </c>
      <c r="J1327" s="66">
        <f>(Таблица1[[#This Row],[σв/σт]]-SUMIF('Сводный отчет'!$B$7:$B$17,Таблица1[[#This Row],[Профиль / размер]],'Сводный отчет'!$L$7:$L$17))^2</f>
        <v>4.7097454720992691E-5</v>
      </c>
      <c r="K1327" s="63">
        <v>19.3</v>
      </c>
      <c r="L1327" s="64">
        <f>(Таблица1[[#This Row],[Относительное удлинение, %]]-SUMIF('Сводный отчет'!$B$7:$B$17,Таблица1[[#This Row],[Профиль / размер]],'Сводный отчет'!$O$7:$O$17))^2</f>
        <v>1.8004994914941008</v>
      </c>
      <c r="M1327" s="63">
        <v>10.7</v>
      </c>
      <c r="N132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1.8004994914940864</v>
      </c>
      <c r="O1327" s="67">
        <v>11</v>
      </c>
      <c r="P132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1.7850501571745516</v>
      </c>
      <c r="Q1327" s="69">
        <v>8.5999999999999993E-2</v>
      </c>
      <c r="R1327" s="70">
        <f>(Таблица1[[#This Row],[fr]]-SUMIF('Сводный отчет'!$B$7:$B$17,Таблица1[[#This Row],[Профиль / размер]],'Сводный отчет'!$X$7:$X$17))^2</f>
        <v>4.4545349482250291E-6</v>
      </c>
    </row>
    <row r="1328" spans="1:18" ht="11.25" customHeight="1" x14ac:dyDescent="0.25">
      <c r="A1328" s="62" t="s">
        <v>1042</v>
      </c>
      <c r="B1328" s="62" t="str">
        <f>LEFT(Таблица1[[#This Row],[Номер плавки]],7)</f>
        <v>2063493</v>
      </c>
      <c r="C1328" s="62" t="s">
        <v>8</v>
      </c>
      <c r="D1328" s="62" t="s">
        <v>202</v>
      </c>
      <c r="E1328" s="63">
        <v>531</v>
      </c>
      <c r="F1328" s="64">
        <f>(Таблица1[[#This Row],[Предел текучести, Н/мм²]]-SUMIF('Сводный отчет'!$B$7:$B$17,Таблица1[[#This Row],[Профиль / размер]],'Сводный отчет'!$F$7:$F$17))^2</f>
        <v>151.95303254437914</v>
      </c>
      <c r="G1328" s="63">
        <v>615</v>
      </c>
      <c r="H1328" s="64">
        <f>(Таблица1[[#This Row],[Временное сопротивление, Н/мм²]]-SUMIF('Сводный отчет'!$B$7:$B$17,Таблица1[[#This Row],[Профиль / размер]],'Сводный отчет'!$I$7:$I$17))^2</f>
        <v>350.12167159763283</v>
      </c>
      <c r="I1328" s="65">
        <f>Таблица1[[#This Row],[Временное сопротивление, Н/мм²]]/Таблица1[[#This Row],[Предел текучести, Н/мм²]]</f>
        <v>1.1581920903954803</v>
      </c>
      <c r="J1328" s="66">
        <f>(Таблица1[[#This Row],[σв/σт]]-SUMIF('Сводный отчет'!$B$7:$B$17,Таблица1[[#This Row],[Профиль / размер]],'Сводный отчет'!$L$7:$L$17))^2</f>
        <v>6.7657190743237184E-5</v>
      </c>
      <c r="K1328" s="63">
        <v>20</v>
      </c>
      <c r="L1328" s="64">
        <f>(Таблица1[[#This Row],[Относительное удлинение, %]]-SUMIF('Сводный отчет'!$B$7:$B$17,Таблица1[[#This Row],[Профиль / размер]],'Сводный отчет'!$O$7:$O$17))^2</f>
        <v>0.4119417991864</v>
      </c>
      <c r="M1328" s="63">
        <v>7.2</v>
      </c>
      <c r="N132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4.6577110299556113</v>
      </c>
      <c r="O1328" s="67">
        <v>7.5</v>
      </c>
      <c r="P132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4.6826463110207177</v>
      </c>
      <c r="Q1328" s="69">
        <v>9.1999999999999998E-2</v>
      </c>
      <c r="R1328" s="70">
        <f>(Таблица1[[#This Row],[fr]]-SUMIF('Сводный отчет'!$B$7:$B$17,Таблица1[[#This Row],[Профиль / размер]],'Сводный отчет'!$X$7:$X$17))^2</f>
        <v>6.5781458025148692E-5</v>
      </c>
    </row>
    <row r="1329" spans="1:18" ht="11.25" customHeight="1" x14ac:dyDescent="0.25">
      <c r="A1329" s="62" t="s">
        <v>1043</v>
      </c>
      <c r="B1329" s="62" t="str">
        <f>LEFT(Таблица1[[#This Row],[Номер плавки]],7)</f>
        <v>2063493</v>
      </c>
      <c r="C1329" s="62" t="s">
        <v>8</v>
      </c>
      <c r="D1329" s="62" t="s">
        <v>202</v>
      </c>
      <c r="E1329" s="63">
        <v>516</v>
      </c>
      <c r="F1329" s="64">
        <f>(Таблица1[[#This Row],[Предел текучести, Н/мм²]]-SUMIF('Сводный отчет'!$B$7:$B$17,Таблица1[[#This Row],[Профиль / размер]],'Сводный отчет'!$F$7:$F$17))^2</f>
        <v>746.76072485207192</v>
      </c>
      <c r="G1329" s="63">
        <v>612</v>
      </c>
      <c r="H1329" s="64">
        <f>(Таблица1[[#This Row],[Временное сопротивление, Н/мм²]]-SUMIF('Сводный отчет'!$B$7:$B$17,Таблица1[[#This Row],[Профиль / размер]],'Сводный отчет'!$I$7:$I$17))^2</f>
        <v>471.39090236686354</v>
      </c>
      <c r="I1329" s="65">
        <f>Таблица1[[#This Row],[Временное сопротивление, Н/мм²]]/Таблица1[[#This Row],[Предел текучести, Н/мм²]]</f>
        <v>1.1860465116279071</v>
      </c>
      <c r="J1329" s="66">
        <f>(Таблица1[[#This Row],[σв/σт]]-SUMIF('Сводный отчет'!$B$7:$B$17,Таблица1[[#This Row],[Профиль / размер]],'Сводный отчет'!$L$7:$L$17))^2</f>
        <v>3.8529850894709753E-4</v>
      </c>
      <c r="K1329" s="63">
        <v>23.3</v>
      </c>
      <c r="L1329" s="64">
        <f>(Таблица1[[#This Row],[Относительное удлинение, %]]-SUMIF('Сводный отчет'!$B$7:$B$17,Таблица1[[#This Row],[Профиль / размер]],'Сводный отчет'!$O$7:$O$17))^2</f>
        <v>7.0658841068786629</v>
      </c>
      <c r="M1329" s="63">
        <v>10.6</v>
      </c>
      <c r="N132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1.5421341068787024</v>
      </c>
      <c r="O1329" s="67">
        <v>10.9</v>
      </c>
      <c r="P132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1.5278386187130144</v>
      </c>
      <c r="Q1329" s="69">
        <v>8.5000000000000006E-2</v>
      </c>
      <c r="R1329" s="70">
        <f>(Таблица1[[#This Row],[fr]]-SUMIF('Сводный отчет'!$B$7:$B$17,Таблица1[[#This Row],[Профиль / размер]],'Сводный отчет'!$X$7:$X$17))^2</f>
        <v>1.2333811020711279E-6</v>
      </c>
    </row>
    <row r="1330" spans="1:18" ht="11.25" customHeight="1" x14ac:dyDescent="0.25">
      <c r="A1330" s="62" t="s">
        <v>1044</v>
      </c>
      <c r="B1330" s="62" t="str">
        <f>LEFT(Таблица1[[#This Row],[Номер плавки]],7)</f>
        <v>2050806</v>
      </c>
      <c r="C1330" s="62" t="s">
        <v>8</v>
      </c>
      <c r="D1330" s="62" t="s">
        <v>62</v>
      </c>
      <c r="E1330" s="63">
        <v>532</v>
      </c>
      <c r="F1330" s="64">
        <f>(Таблица1[[#This Row],[Предел текучести, Н/мм²]]-SUMIF('Сводный отчет'!$B$7:$B$17,Таблица1[[#This Row],[Профиль / размер]],'Сводный отчет'!$F$7:$F$17))^2</f>
        <v>16.15724721261039</v>
      </c>
      <c r="G1330" s="63">
        <v>615</v>
      </c>
      <c r="H1330" s="64">
        <f>(Таблица1[[#This Row],[Временное сопротивление, Н/мм²]]-SUMIF('Сводный отчет'!$B$7:$B$17,Таблица1[[#This Row],[Профиль / размер]],'Сводный отчет'!$I$7:$I$17))^2</f>
        <v>160.94156093809931</v>
      </c>
      <c r="I1330" s="65">
        <f>Таблица1[[#This Row],[Временное сопротивление, Н/мм²]]/Таблица1[[#This Row],[Предел текучести, Н/мм²]]</f>
        <v>1.1560150375939851</v>
      </c>
      <c r="J1330" s="66">
        <f>(Таблица1[[#This Row],[σв/σт]]-SUMIF('Сводный отчет'!$B$7:$B$17,Таблица1[[#This Row],[Профиль / размер]],'Сводный отчет'!$L$7:$L$17))^2</f>
        <v>2.2651330163365722E-4</v>
      </c>
      <c r="K1330" s="63">
        <v>19.3</v>
      </c>
      <c r="L1330" s="64">
        <f>(Таблица1[[#This Row],[Относительное удлинение, %]]-SUMIF('Сводный отчет'!$B$7:$B$17,Таблица1[[#This Row],[Профиль / размер]],'Сводный отчет'!$O$7:$O$17))^2</f>
        <v>0.59078815840061094</v>
      </c>
      <c r="M1330" s="63">
        <v>9.1999999999999993</v>
      </c>
      <c r="N133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4.4444444444441764E-3</v>
      </c>
      <c r="O1330" s="67">
        <v>9.5</v>
      </c>
      <c r="P133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4.4444444444441764E-3</v>
      </c>
      <c r="Q1330" s="69">
        <v>7.8E-2</v>
      </c>
      <c r="R1330" s="70">
        <f>(Таблица1[[#This Row],[fr]]-SUMIF('Сводный отчет'!$B$7:$B$17,Таблица1[[#This Row],[Профиль / размер]],'Сводный отчет'!$X$7:$X$17))^2</f>
        <v>1.301653210303739E-5</v>
      </c>
    </row>
    <row r="1331" spans="1:18" ht="11.25" customHeight="1" x14ac:dyDescent="0.25">
      <c r="A1331" s="62" t="s">
        <v>1045</v>
      </c>
      <c r="B1331" s="62" t="str">
        <f>LEFT(Таблица1[[#This Row],[Номер плавки]],7)</f>
        <v>2050806</v>
      </c>
      <c r="C1331" s="62" t="s">
        <v>8</v>
      </c>
      <c r="D1331" s="62" t="s">
        <v>62</v>
      </c>
      <c r="E1331" s="63">
        <v>535</v>
      </c>
      <c r="F1331" s="64">
        <f>(Таблица1[[#This Row],[Предел текучести, Н/мм²]]-SUMIF('Сводный отчет'!$B$7:$B$17,Таблица1[[#This Row],[Профиль / размер]],'Сводный отчет'!$F$7:$F$17))^2</f>
        <v>1.0396001537869686</v>
      </c>
      <c r="G1331" s="63">
        <v>619</v>
      </c>
      <c r="H1331" s="64">
        <f>(Таблица1[[#This Row],[Временное сопротивление, Н/мм²]]-SUMIF('Сводный отчет'!$B$7:$B$17,Таблица1[[#This Row],[Профиль / размер]],'Сводный отчет'!$I$7:$I$17))^2</f>
        <v>75.451364859668388</v>
      </c>
      <c r="I1331" s="65">
        <f>Таблица1[[#This Row],[Временное сопротивление, Н/мм²]]/Таблица1[[#This Row],[Предел текучести, Н/мм²]]</f>
        <v>1.1570093457943926</v>
      </c>
      <c r="J1331" s="66">
        <f>(Таблица1[[#This Row],[σв/σт]]-SUMIF('Сводный отчет'!$B$7:$B$17,Таблица1[[#This Row],[Профиль / размер]],'Сводный отчет'!$L$7:$L$17))^2</f>
        <v>1.9757255997587125E-4</v>
      </c>
      <c r="K1331" s="63">
        <v>20.6</v>
      </c>
      <c r="L1331" s="64">
        <f>(Таблица1[[#This Row],[Относительное удлинение, %]]-SUMIF('Сводный отчет'!$B$7:$B$17,Таблица1[[#This Row],[Профиль / размер]],'Сводный отчет'!$O$7:$O$17))^2</f>
        <v>0.28235678585159918</v>
      </c>
      <c r="M1331" s="63">
        <v>8.4</v>
      </c>
      <c r="N133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0.53777777777777913</v>
      </c>
      <c r="O1331" s="67">
        <v>8.6999999999999993</v>
      </c>
      <c r="P133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0.5377777777777818</v>
      </c>
      <c r="Q1331" s="69">
        <v>0.09</v>
      </c>
      <c r="R1331" s="70">
        <f>(Таблица1[[#This Row],[fr]]-SUMIF('Сводный отчет'!$B$7:$B$17,Таблица1[[#This Row],[Профиль / размер]],'Сводный отчет'!$X$7:$X$17))^2</f>
        <v>7.0428296808919372E-5</v>
      </c>
    </row>
    <row r="1332" spans="1:18" ht="11.25" customHeight="1" x14ac:dyDescent="0.25">
      <c r="A1332" s="62" t="s">
        <v>1046</v>
      </c>
      <c r="B1332" s="62" t="str">
        <f>LEFT(Таблица1[[#This Row],[Номер плавки]],7)</f>
        <v>2050807</v>
      </c>
      <c r="C1332" s="62" t="s">
        <v>8</v>
      </c>
      <c r="D1332" s="62" t="s">
        <v>62</v>
      </c>
      <c r="E1332" s="63">
        <v>535</v>
      </c>
      <c r="F1332" s="64">
        <f>(Таблица1[[#This Row],[Предел текучести, Н/мм²]]-SUMIF('Сводный отчет'!$B$7:$B$17,Таблица1[[#This Row],[Профиль / размер]],'Сводный отчет'!$F$7:$F$17))^2</f>
        <v>1.0396001537869686</v>
      </c>
      <c r="G1332" s="63">
        <v>620</v>
      </c>
      <c r="H1332" s="64">
        <f>(Таблица1[[#This Row],[Временное сопротивление, Н/мм²]]-SUMIF('Сводный отчет'!$B$7:$B$17,Таблица1[[#This Row],[Профиль / размер]],'Сводный отчет'!$I$7:$I$17))^2</f>
        <v>59.078815840060656</v>
      </c>
      <c r="I1332" s="65">
        <f>Таблица1[[#This Row],[Временное сопротивление, Н/мм²]]/Таблица1[[#This Row],[Предел текучести, Н/мм²]]</f>
        <v>1.1588785046728971</v>
      </c>
      <c r="J1332" s="66">
        <f>(Таблица1[[#This Row],[σв/σт]]-SUMIF('Сводный отчет'!$B$7:$B$17,Таблица1[[#This Row],[Профиль / размер]],'Сводный отчет'!$L$7:$L$17))^2</f>
        <v>1.4852033113728604E-4</v>
      </c>
      <c r="K1332" s="63">
        <v>20.399999999999999</v>
      </c>
      <c r="L1332" s="64">
        <f>(Таблица1[[#This Row],[Относительное удлинение, %]]-SUMIF('Сводный отчет'!$B$7:$B$17,Таблица1[[#This Row],[Профиль / размер]],'Сводный отчет'!$O$7:$O$17))^2</f>
        <v>0.1098077662437528</v>
      </c>
      <c r="M1332" s="63">
        <v>8.9</v>
      </c>
      <c r="N133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5.4444444444444885E-2</v>
      </c>
      <c r="O1332" s="67">
        <v>9.1999999999999993</v>
      </c>
      <c r="P133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5.4444444444445718E-2</v>
      </c>
      <c r="Q1332" s="69">
        <v>8.5000000000000006E-2</v>
      </c>
      <c r="R1332" s="70">
        <f>(Таблица1[[#This Row],[fr]]-SUMIF('Сводный отчет'!$B$7:$B$17,Таблица1[[#This Row],[Профиль / размер]],'Сводный отчет'!$X$7:$X$17))^2</f>
        <v>1.1506728181468618E-5</v>
      </c>
    </row>
    <row r="1333" spans="1:18" ht="11.25" customHeight="1" x14ac:dyDescent="0.25">
      <c r="A1333" s="62" t="s">
        <v>1047</v>
      </c>
      <c r="B1333" s="62" t="str">
        <f>LEFT(Таблица1[[#This Row],[Номер плавки]],7)</f>
        <v>2050807</v>
      </c>
      <c r="C1333" s="62" t="s">
        <v>8</v>
      </c>
      <c r="D1333" s="62" t="s">
        <v>62</v>
      </c>
      <c r="E1333" s="63">
        <v>529</v>
      </c>
      <c r="F1333" s="64">
        <f>(Таблица1[[#This Row],[Предел текучести, Н/мм²]]-SUMIF('Сводный отчет'!$B$7:$B$17,Таблица1[[#This Row],[Профиль / размер]],'Сводный отчет'!$F$7:$F$17))^2</f>
        <v>49.274894271433816</v>
      </c>
      <c r="G1333" s="63">
        <v>616</v>
      </c>
      <c r="H1333" s="64">
        <f>(Таблица1[[#This Row],[Временное сопротивление, Н/мм²]]-SUMIF('Сводный отчет'!$B$7:$B$17,Таблица1[[#This Row],[Профиль / размер]],'Сводный отчет'!$I$7:$I$17))^2</f>
        <v>136.56901191849158</v>
      </c>
      <c r="I1333" s="65">
        <f>Таблица1[[#This Row],[Временное сопротивление, Н/мм²]]/Таблица1[[#This Row],[Предел текучести, Н/мм²]]</f>
        <v>1.1644612476370511</v>
      </c>
      <c r="J1333" s="66">
        <f>(Таблица1[[#This Row],[σв/σт]]-SUMIF('Сводный отчет'!$B$7:$B$17,Таблица1[[#This Row],[Профиль / размер]],'Сводный отчет'!$L$7:$L$17))^2</f>
        <v>4.3614781516733184E-5</v>
      </c>
      <c r="K1333" s="63">
        <v>20.399999999999999</v>
      </c>
      <c r="L1333" s="64">
        <f>(Таблица1[[#This Row],[Относительное удлинение, %]]-SUMIF('Сводный отчет'!$B$7:$B$17,Таблица1[[#This Row],[Профиль / размер]],'Сводный отчет'!$O$7:$O$17))^2</f>
        <v>0.1098077662437528</v>
      </c>
      <c r="M1333" s="63">
        <v>9.6</v>
      </c>
      <c r="N133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0.21777777777777624</v>
      </c>
      <c r="O1333" s="67">
        <v>9.9</v>
      </c>
      <c r="P133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0.21777777777777624</v>
      </c>
      <c r="Q1333" s="69">
        <v>9.8000000000000004E-2</v>
      </c>
      <c r="R1333" s="70">
        <f>(Таблица1[[#This Row],[fr]]-SUMIF('Сводный отчет'!$B$7:$B$17,Таблица1[[#This Row],[Профиль / размер]],'Сводный отчет'!$X$7:$X$17))^2</f>
        <v>2.6870280661284092E-4</v>
      </c>
    </row>
    <row r="1334" spans="1:18" ht="11.25" customHeight="1" x14ac:dyDescent="0.25">
      <c r="A1334" s="62" t="s">
        <v>1048</v>
      </c>
      <c r="B1334" s="62" t="str">
        <f>LEFT(Таблица1[[#This Row],[Номер плавки]],7)</f>
        <v>2050810</v>
      </c>
      <c r="C1334" s="62" t="s">
        <v>66</v>
      </c>
      <c r="D1334" s="62" t="s">
        <v>67</v>
      </c>
      <c r="E1334" s="63">
        <v>568</v>
      </c>
      <c r="F1334" s="64">
        <f>(Таблица1[[#This Row],[Предел текучести, Н/мм²]]-SUMIF('Сводный отчет'!$B$7:$B$17,Таблица1[[#This Row],[Профиль / размер]],'Сводный отчет'!$F$7:$F$17))^2</f>
        <v>657.03290295709962</v>
      </c>
      <c r="G1334" s="63">
        <v>658</v>
      </c>
      <c r="H1334" s="64">
        <f>(Таблица1[[#This Row],[Временное сопротивление, Н/мм²]]-SUMIF('Сводный отчет'!$B$7:$B$17,Таблица1[[#This Row],[Профиль / размер]],'Сводный отчет'!$I$7:$I$17))^2</f>
        <v>604.75843398583822</v>
      </c>
      <c r="I1334" s="65">
        <f>Таблица1[[#This Row],[Временное сопротивление, Н/мм²]]/Таблица1[[#This Row],[Предел текучести, Н/мм²]]</f>
        <v>1.158450704225352</v>
      </c>
      <c r="J1334" s="66">
        <f>(Таблица1[[#This Row],[σв/σт]]-SUMIF('Сводный отчет'!$B$7:$B$17,Таблица1[[#This Row],[Профиль / размер]],'Сводный отчет'!$L$7:$L$17))^2</f>
        <v>9.0167562223132422E-5</v>
      </c>
      <c r="K1334" s="63">
        <v>22.2</v>
      </c>
      <c r="L1334" s="64">
        <f>(Таблица1[[#This Row],[Относительное удлинение, %]]-SUMIF('Сводный отчет'!$B$7:$B$17,Таблица1[[#This Row],[Профиль / размер]],'Сводный отчет'!$O$7:$O$17))^2</f>
        <v>2.9668304872969542</v>
      </c>
      <c r="M1334" s="63">
        <v>9.5</v>
      </c>
      <c r="N133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4.8579758433986611E-2</v>
      </c>
      <c r="O1334" s="67">
        <v>9.8000000000000007</v>
      </c>
      <c r="P133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3.2253227821741073E-2</v>
      </c>
      <c r="Q1334" s="69">
        <v>6.9000000000000006E-2</v>
      </c>
      <c r="R1334" s="70">
        <f>(Таблица1[[#This Row],[fr]]-SUMIF('Сводный отчет'!$B$7:$B$17,Таблица1[[#This Row],[Профиль / размер]],'Сводный отчет'!$X$7:$X$17))^2</f>
        <v>2.0117659308621419E-4</v>
      </c>
    </row>
    <row r="1335" spans="1:18" ht="11.25" customHeight="1" x14ac:dyDescent="0.25">
      <c r="A1335" s="62" t="s">
        <v>1049</v>
      </c>
      <c r="B1335" s="62" t="str">
        <f>LEFT(Таблица1[[#This Row],[Номер плавки]],7)</f>
        <v>2050811</v>
      </c>
      <c r="C1335" s="62" t="s">
        <v>66</v>
      </c>
      <c r="D1335" s="62" t="s">
        <v>67</v>
      </c>
      <c r="E1335" s="63">
        <v>554</v>
      </c>
      <c r="F1335" s="64">
        <f>(Таблица1[[#This Row],[Предел текучести, Н/мм²]]-SUMIF('Сводный отчет'!$B$7:$B$17,Таблица1[[#This Row],[Профиль / размер]],'Сводный отчет'!$F$7:$F$17))^2</f>
        <v>135.31861724281478</v>
      </c>
      <c r="G1335" s="63">
        <v>642</v>
      </c>
      <c r="H1335" s="64">
        <f>(Таблица1[[#This Row],[Временное сопротивление, Н/мм²]]-SUMIF('Сводный отчет'!$B$7:$B$17,Таблица1[[#This Row],[Профиль / размер]],'Сводный отчет'!$I$7:$I$17))^2</f>
        <v>73.819658475634796</v>
      </c>
      <c r="I1335" s="65">
        <f>Таблица1[[#This Row],[Временное сопротивление, Н/мм²]]/Таблица1[[#This Row],[Предел текучести, Н/мм²]]</f>
        <v>1.1588447653429603</v>
      </c>
      <c r="J1335" s="66">
        <f>(Таблица1[[#This Row],[σв/σт]]-SUMIF('Сводный отчет'!$B$7:$B$17,Таблица1[[#This Row],[Профиль / размер]],'Сводный отчет'!$L$7:$L$17))^2</f>
        <v>8.2839105462906567E-5</v>
      </c>
      <c r="K1335" s="63">
        <v>22.7</v>
      </c>
      <c r="L1335" s="64">
        <f>(Таблица1[[#This Row],[Относительное удлинение, %]]-SUMIF('Сводный отчет'!$B$7:$B$17,Таблица1[[#This Row],[Профиль / размер]],'Сводный отчет'!$O$7:$O$17))^2</f>
        <v>4.9392794668887898</v>
      </c>
      <c r="M1335" s="63">
        <v>9.1</v>
      </c>
      <c r="N133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3.2253227821740442E-2</v>
      </c>
      <c r="O1335" s="67">
        <v>9.4</v>
      </c>
      <c r="P133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4.8579758433985827E-2</v>
      </c>
      <c r="Q1335" s="69">
        <v>8.2000000000000003E-2</v>
      </c>
      <c r="R1335" s="70">
        <f>(Таблица1[[#This Row],[fr]]-SUMIF('Сводный отчет'!$B$7:$B$17,Таблица1[[#This Row],[Профиль / размер]],'Сводный отчет'!$X$7:$X$17))^2</f>
        <v>1.4010828821324588E-6</v>
      </c>
    </row>
    <row r="1336" spans="1:18" ht="11.25" customHeight="1" x14ac:dyDescent="0.25">
      <c r="A1336" s="62" t="s">
        <v>1049</v>
      </c>
      <c r="B1336" s="62" t="str">
        <f>LEFT(Таблица1[[#This Row],[Номер плавки]],7)</f>
        <v>2050811</v>
      </c>
      <c r="C1336" s="62" t="s">
        <v>66</v>
      </c>
      <c r="D1336" s="62" t="s">
        <v>67</v>
      </c>
      <c r="E1336" s="63">
        <v>543</v>
      </c>
      <c r="F1336" s="64">
        <f>(Таблица1[[#This Row],[Предел текучести, Н/мм²]]-SUMIF('Сводный отчет'!$B$7:$B$17,Таблица1[[#This Row],[Профиль / размер]],'Сводный отчет'!$F$7:$F$17))^2</f>
        <v>0.40024989587667986</v>
      </c>
      <c r="G1336" s="63">
        <v>634</v>
      </c>
      <c r="H1336" s="64">
        <f>(Таблица1[[#This Row],[Временное сопротивление, Н/мм²]]-SUMIF('Сводный отчет'!$B$7:$B$17,Таблица1[[#This Row],[Профиль / размер]],'Сводный отчет'!$I$7:$I$17))^2</f>
        <v>0.3502707205330865</v>
      </c>
      <c r="I1336" s="65">
        <f>Таблица1[[#This Row],[Временное сопротивление, Н/мм²]]/Таблица1[[#This Row],[Предел текучести, Н/мм²]]</f>
        <v>1.1675874769797421</v>
      </c>
      <c r="J1336" s="66">
        <f>(Таблица1[[#This Row],[σв/σт]]-SUMIF('Сводный отчет'!$B$7:$B$17,Таблица1[[#This Row],[Профиль / размер]],'Сводный отчет'!$L$7:$L$17))^2</f>
        <v>1.2880018309286736E-7</v>
      </c>
      <c r="K1336" s="63">
        <v>22.5</v>
      </c>
      <c r="L1336" s="64">
        <f>(Таблица1[[#This Row],[Относительное удлинение, %]]-SUMIF('Сводный отчет'!$B$7:$B$17,Таблица1[[#This Row],[Профиль / размер]],'Сводный отчет'!$O$7:$O$17))^2</f>
        <v>4.0902998750520583</v>
      </c>
      <c r="M1336" s="63">
        <v>9.8000000000000007</v>
      </c>
      <c r="N133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0.2708246563931721</v>
      </c>
      <c r="O1336" s="67">
        <v>10.1</v>
      </c>
      <c r="P133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0.23000832986255662</v>
      </c>
      <c r="Q1336" s="69">
        <v>8.5999999999999993E-2</v>
      </c>
      <c r="R1336" s="70">
        <f>(Таблица1[[#This Row],[fr]]-SUMIF('Сводный отчет'!$B$7:$B$17,Таблица1[[#This Row],[Профиль / размер]],'Сводный отчет'!$X$7:$X$17))^2</f>
        <v>7.9316951270303124E-6</v>
      </c>
    </row>
    <row r="1337" spans="1:18" ht="11.25" customHeight="1" x14ac:dyDescent="0.25">
      <c r="A1337" s="62" t="s">
        <v>1049</v>
      </c>
      <c r="B1337" s="62" t="str">
        <f>LEFT(Таблица1[[#This Row],[Номер плавки]],7)</f>
        <v>2050811</v>
      </c>
      <c r="C1337" s="62" t="s">
        <v>66</v>
      </c>
      <c r="D1337" s="62" t="s">
        <v>67</v>
      </c>
      <c r="E1337" s="63">
        <v>548</v>
      </c>
      <c r="F1337" s="64">
        <f>(Таблица1[[#This Row],[Предел текучести, Н/мм²]]-SUMIF('Сводный отчет'!$B$7:$B$17,Таблица1[[#This Row],[Профиль / размер]],'Сводный отчет'!$F$7:$F$17))^2</f>
        <v>31.726780508121276</v>
      </c>
      <c r="G1337" s="63">
        <v>640</v>
      </c>
      <c r="H1337" s="64">
        <f>(Таблица1[[#This Row],[Временное сопротивление, Н/мм²]]-SUMIF('Сводный отчет'!$B$7:$B$17,Таблица1[[#This Row],[Профиль / размер]],'Сводный отчет'!$I$7:$I$17))^2</f>
        <v>43.452311536859369</v>
      </c>
      <c r="I1337" s="65">
        <f>Таблица1[[#This Row],[Временное сопротивление, Н/мм²]]/Таблица1[[#This Row],[Предел текучести, Н/мм²]]</f>
        <v>1.167883211678832</v>
      </c>
      <c r="J1337" s="66">
        <f>(Таблица1[[#This Row],[σв/σт]]-SUMIF('Сводный отчет'!$B$7:$B$17,Таблица1[[#This Row],[Профиль / размер]],'Сводный отчет'!$L$7:$L$17))^2</f>
        <v>3.9882666613675764E-9</v>
      </c>
      <c r="K1337" s="63">
        <v>22.1</v>
      </c>
      <c r="L1337" s="64">
        <f>(Таблица1[[#This Row],[Относительное удлинение, %]]-SUMIF('Сводный отчет'!$B$7:$B$17,Таблица1[[#This Row],[Профиль / размер]],'Сводный отчет'!$O$7:$O$17))^2</f>
        <v>2.6323406913785941</v>
      </c>
      <c r="M1337" s="63">
        <v>9.6</v>
      </c>
      <c r="N133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0.10266139108704796</v>
      </c>
      <c r="O1337" s="67">
        <v>9.9</v>
      </c>
      <c r="P133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7.8171595168679733E-2</v>
      </c>
      <c r="Q1337" s="69">
        <v>9.8000000000000004E-2</v>
      </c>
      <c r="R1337" s="70">
        <f>(Таблица1[[#This Row],[fr]]-SUMIF('Сводный отчет'!$B$7:$B$17,Таблица1[[#This Row],[Профиль / размер]],'Сводный отчет'!$X$7:$X$17))^2</f>
        <v>2.1952353186172413E-4</v>
      </c>
    </row>
    <row r="1338" spans="1:18" ht="11.25" customHeight="1" x14ac:dyDescent="0.25">
      <c r="A1338" s="62" t="s">
        <v>1050</v>
      </c>
      <c r="B1338" s="62" t="str">
        <f>LEFT(Таблица1[[#This Row],[Номер плавки]],7)</f>
        <v>2050812</v>
      </c>
      <c r="C1338" s="62" t="s">
        <v>66</v>
      </c>
      <c r="D1338" s="62" t="s">
        <v>67</v>
      </c>
      <c r="E1338" s="63">
        <v>535</v>
      </c>
      <c r="F1338" s="64">
        <f>(Таблица1[[#This Row],[Предел текучести, Н/мм²]]-SUMIF('Сводный отчет'!$B$7:$B$17,Таблица1[[#This Row],[Профиль / размер]],'Сводный отчет'!$F$7:$F$17))^2</f>
        <v>54.277800916285322</v>
      </c>
      <c r="G1338" s="63">
        <v>622</v>
      </c>
      <c r="H1338" s="64">
        <f>(Таблица1[[#This Row],[Временное сопротивление, Н/мм²]]-SUMIF('Сводный отчет'!$B$7:$B$17,Таблица1[[#This Row],[Профиль / размер]],'Сводный отчет'!$I$7:$I$17))^2</f>
        <v>130.14618908788051</v>
      </c>
      <c r="I1338" s="65">
        <f>Таблица1[[#This Row],[Временное сопротивление, Н/мм²]]/Таблица1[[#This Row],[Предел текучести, Н/мм²]]</f>
        <v>1.1626168224299065</v>
      </c>
      <c r="J1338" s="66">
        <f>(Таблица1[[#This Row],[σв/σт]]-SUMIF('Сводный отчет'!$B$7:$B$17,Таблица1[[#This Row],[Профиль / размер]],'Сводный отчет'!$L$7:$L$17))^2</f>
        <v>2.8404017650689847E-5</v>
      </c>
      <c r="K1338" s="63">
        <v>19.399999999999999</v>
      </c>
      <c r="L1338" s="64">
        <f>(Таблица1[[#This Row],[Относительное удлинение, %]]-SUMIF('Сводный отчет'!$B$7:$B$17,Таблица1[[#This Row],[Профиль / размер]],'Сводный отчет'!$O$7:$O$17))^2</f>
        <v>1.1611162015826788</v>
      </c>
      <c r="M1338" s="63">
        <v>8.6</v>
      </c>
      <c r="N133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0.46184506455643293</v>
      </c>
      <c r="O1338" s="67">
        <v>8.9</v>
      </c>
      <c r="P133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0.51898792169929198</v>
      </c>
      <c r="Q1338" s="69">
        <v>8.3000000000000004E-2</v>
      </c>
      <c r="R1338" s="70">
        <f>(Таблица1[[#This Row],[fr]]-SUMIF('Сводный отчет'!$B$7:$B$17,Таблица1[[#This Row],[Профиль / размер]],'Сводный отчет'!$X$7:$X$17))^2</f>
        <v>3.3735943356936438E-8</v>
      </c>
    </row>
    <row r="1339" spans="1:18" ht="11.25" customHeight="1" x14ac:dyDescent="0.25">
      <c r="A1339" s="62" t="s">
        <v>1050</v>
      </c>
      <c r="B1339" s="62" t="str">
        <f>LEFT(Таблица1[[#This Row],[Номер плавки]],7)</f>
        <v>2050812</v>
      </c>
      <c r="C1339" s="62" t="s">
        <v>66</v>
      </c>
      <c r="D1339" s="62" t="s">
        <v>67</v>
      </c>
      <c r="E1339" s="63">
        <v>532</v>
      </c>
      <c r="F1339" s="64">
        <f>(Таблица1[[#This Row],[Предел текучести, Н/мм²]]-SUMIF('Сводный отчет'!$B$7:$B$17,Таблица1[[#This Row],[Профиль / размер]],'Сводный отчет'!$F$7:$F$17))^2</f>
        <v>107.48188254893857</v>
      </c>
      <c r="G1339" s="63">
        <v>622</v>
      </c>
      <c r="H1339" s="64">
        <f>(Таблица1[[#This Row],[Временное сопротивление, Н/мм²]]-SUMIF('Сводный отчет'!$B$7:$B$17,Таблица1[[#This Row],[Профиль / размер]],'Сводный отчет'!$I$7:$I$17))^2</f>
        <v>130.14618908788051</v>
      </c>
      <c r="I1339" s="65">
        <f>Таблица1[[#This Row],[Временное сопротивление, Н/мм²]]/Таблица1[[#This Row],[Предел текучести, Н/мм²]]</f>
        <v>1.1691729323308271</v>
      </c>
      <c r="J1339" s="66">
        <f>(Таблица1[[#This Row],[σв/σт]]-SUMIF('Сводный отчет'!$B$7:$B$17,Таблица1[[#This Row],[Профиль / размер]],'Сводный отчет'!$L$7:$L$17))^2</f>
        <v>1.5044688797962946E-6</v>
      </c>
      <c r="K1339" s="63">
        <v>22.3</v>
      </c>
      <c r="L1339" s="64">
        <f>(Таблица1[[#This Row],[Относительное удлинение, %]]-SUMIF('Сводный отчет'!$B$7:$B$17,Таблица1[[#This Row],[Профиль / размер]],'Сводный отчет'!$O$7:$O$17))^2</f>
        <v>3.3213202832153264</v>
      </c>
      <c r="M1339" s="63">
        <v>10.7</v>
      </c>
      <c r="N133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2.0175593502707234</v>
      </c>
      <c r="O1339" s="67">
        <v>11</v>
      </c>
      <c r="P133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1.9032736359850053</v>
      </c>
      <c r="Q1339" s="69">
        <v>9.8000000000000004E-2</v>
      </c>
      <c r="R1339" s="70">
        <f>(Таблица1[[#This Row],[fr]]-SUMIF('Сводный отчет'!$B$7:$B$17,Таблица1[[#This Row],[Профиль / размер]],'Сводный отчет'!$X$7:$X$17))^2</f>
        <v>2.1952353186172413E-4</v>
      </c>
    </row>
    <row r="1340" spans="1:18" ht="11.25" customHeight="1" x14ac:dyDescent="0.25">
      <c r="A1340" s="62" t="s">
        <v>1050</v>
      </c>
      <c r="B1340" s="62" t="str">
        <f>LEFT(Таблица1[[#This Row],[Номер плавки]],7)</f>
        <v>2050812</v>
      </c>
      <c r="C1340" s="62" t="s">
        <v>66</v>
      </c>
      <c r="D1340" s="62" t="s">
        <v>67</v>
      </c>
      <c r="E1340" s="63">
        <v>533</v>
      </c>
      <c r="F1340" s="64">
        <f>(Таблица1[[#This Row],[Предел текучести, Н/мм²]]-SUMIF('Сводный отчет'!$B$7:$B$17,Таблица1[[#This Row],[Профиль / размер]],'Сводный отчет'!$F$7:$F$17))^2</f>
        <v>87.747188671387491</v>
      </c>
      <c r="G1340" s="63">
        <v>619</v>
      </c>
      <c r="H1340" s="64">
        <f>(Таблица1[[#This Row],[Временное сопротивление, Н/мм²]]-SUMIF('Сводный отчет'!$B$7:$B$17,Таблица1[[#This Row],[Профиль / размер]],'Сводный отчет'!$I$7:$I$17))^2</f>
        <v>207.59516867971737</v>
      </c>
      <c r="I1340" s="65">
        <f>Таблица1[[#This Row],[Временное сопротивление, Н/мм²]]/Таблица1[[#This Row],[Предел текучести, Н/мм²]]</f>
        <v>1.1613508442776737</v>
      </c>
      <c r="J1340" s="66">
        <f>(Таблица1[[#This Row],[σв/σт]]-SUMIF('Сводный отчет'!$B$7:$B$17,Таблица1[[#This Row],[Профиль / размер]],'Сводный отчет'!$L$7:$L$17))^2</f>
        <v>4.3500885733144117E-5</v>
      </c>
      <c r="K1340" s="63">
        <v>22.6</v>
      </c>
      <c r="L1340" s="64">
        <f>(Таблица1[[#This Row],[Относительное удлинение, %]]-SUMIF('Сводный отчет'!$B$7:$B$17,Таблица1[[#This Row],[Профиль / размер]],'Сводный отчет'!$O$7:$O$17))^2</f>
        <v>4.5047896709704318</v>
      </c>
      <c r="M1340" s="63">
        <v>9.6999999999999993</v>
      </c>
      <c r="N134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0.17674302374010917</v>
      </c>
      <c r="O1340" s="67">
        <v>10</v>
      </c>
      <c r="P134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0.14408996251561823</v>
      </c>
      <c r="Q1340" s="69">
        <v>7.8E-2</v>
      </c>
      <c r="R1340" s="70">
        <f>(Таблица1[[#This Row],[fr]]-SUMIF('Сводный отчет'!$B$7:$B$17,Таблица1[[#This Row],[Профиль / размер]],'Сводный отчет'!$X$7:$X$17))^2</f>
        <v>2.6870470637234583E-5</v>
      </c>
    </row>
    <row r="1341" spans="1:18" ht="11.25" customHeight="1" x14ac:dyDescent="0.25">
      <c r="A1341" s="62" t="s">
        <v>1051</v>
      </c>
      <c r="B1341" s="62" t="str">
        <f>LEFT(Таблица1[[#This Row],[Номер плавки]],7)</f>
        <v>2050813</v>
      </c>
      <c r="C1341" s="62" t="s">
        <v>66</v>
      </c>
      <c r="D1341" s="62" t="s">
        <v>67</v>
      </c>
      <c r="E1341" s="63">
        <v>552</v>
      </c>
      <c r="F1341" s="64">
        <f>(Таблица1[[#This Row],[Предел текучести, Н/мм²]]-SUMIF('Сводный отчет'!$B$7:$B$17,Таблица1[[#This Row],[Профиль / размер]],'Сводный отчет'!$F$7:$F$17))^2</f>
        <v>92.788004997916957</v>
      </c>
      <c r="G1341" s="63">
        <v>639</v>
      </c>
      <c r="H1341" s="64">
        <f>(Таблица1[[#This Row],[Временное сопротивление, Н/мм²]]-SUMIF('Сводный отчет'!$B$7:$B$17,Таблица1[[#This Row],[Профиль / размер]],'Сводный отчет'!$I$7:$I$17))^2</f>
        <v>31.268638067471652</v>
      </c>
      <c r="I1341" s="65">
        <f>Таблица1[[#This Row],[Временное сопротивление, Н/мм²]]/Таблица1[[#This Row],[Предел текучести, Н/мм²]]</f>
        <v>1.1576086956521738</v>
      </c>
      <c r="J1341" s="66">
        <f>(Таблица1[[#This Row],[σв/σт]]-SUMIF('Сводный отчет'!$B$7:$B$17,Таблица1[[#This Row],[Профиль / размер]],'Сводный отчет'!$L$7:$L$17))^2</f>
        <v>1.0686739521679078E-4</v>
      </c>
      <c r="K1341" s="63">
        <v>20.100000000000001</v>
      </c>
      <c r="L1341" s="64">
        <f>(Таблица1[[#This Row],[Относительное удлинение, %]]-SUMIF('Сводный отчет'!$B$7:$B$17,Таблица1[[#This Row],[Профиль / размер]],'Сводный отчет'!$O$7:$O$17))^2</f>
        <v>0.14254477301124488</v>
      </c>
      <c r="M1341" s="63">
        <v>9.1999999999999993</v>
      </c>
      <c r="N134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6.3348604748019992E-3</v>
      </c>
      <c r="O1341" s="67">
        <v>9.5</v>
      </c>
      <c r="P134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1.4498125780924695E-2</v>
      </c>
      <c r="Q1341" s="69">
        <v>8.4000000000000005E-2</v>
      </c>
      <c r="R1341" s="70">
        <f>(Таблица1[[#This Row],[fr]]-SUMIF('Сводный отчет'!$B$7:$B$17,Таблица1[[#This Row],[Профиль / размер]],'Сводный отчет'!$X$7:$X$17))^2</f>
        <v>6.6638900458141772E-7</v>
      </c>
    </row>
    <row r="1342" spans="1:18" ht="11.25" customHeight="1" x14ac:dyDescent="0.25">
      <c r="A1342" s="62" t="s">
        <v>1051</v>
      </c>
      <c r="B1342" s="62" t="str">
        <f>LEFT(Таблица1[[#This Row],[Номер плавки]],7)</f>
        <v>2050813</v>
      </c>
      <c r="C1342" s="62" t="s">
        <v>66</v>
      </c>
      <c r="D1342" s="62" t="s">
        <v>67</v>
      </c>
      <c r="E1342" s="63">
        <v>551</v>
      </c>
      <c r="F1342" s="64">
        <f>(Таблица1[[#This Row],[Предел текучести, Н/мм²]]-SUMIF('Сводный отчет'!$B$7:$B$17,Таблица1[[#This Row],[Профиль / размер]],'Сводный отчет'!$F$7:$F$17))^2</f>
        <v>74.522698875468038</v>
      </c>
      <c r="G1342" s="63">
        <v>644</v>
      </c>
      <c r="H1342" s="64">
        <f>(Таблица1[[#This Row],[Временное сопротивление, Н/мм²]]-SUMIF('Сводный отчет'!$B$7:$B$17,Таблица1[[#This Row],[Профиль / размер]],'Сводный отчет'!$I$7:$I$17))^2</f>
        <v>112.18700541441022</v>
      </c>
      <c r="I1342" s="65">
        <f>Таблица1[[#This Row],[Временное сопротивление, Н/мм²]]/Таблица1[[#This Row],[Предел текучести, Н/мм²]]</f>
        <v>1.1687840290381126</v>
      </c>
      <c r="J1342" s="66">
        <f>(Таблица1[[#This Row],[σв/σт]]-SUMIF('Сводный отчет'!$B$7:$B$17,Таблица1[[#This Row],[Профиль / размер]],'Сводный отчет'!$L$7:$L$17))^2</f>
        <v>7.016820397042926E-7</v>
      </c>
      <c r="K1342" s="63">
        <v>21.1</v>
      </c>
      <c r="L1342" s="64">
        <f>(Таблица1[[#This Row],[Относительное удлинение, %]]-SUMIF('Сводный отчет'!$B$7:$B$17,Таблица1[[#This Row],[Профиль / размер]],'Сводный отчет'!$O$7:$O$17))^2</f>
        <v>0.38744273219491948</v>
      </c>
      <c r="M1342" s="63">
        <v>10.199999999999999</v>
      </c>
      <c r="N134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0.84715118700541636</v>
      </c>
      <c r="O1342" s="67">
        <v>10.5</v>
      </c>
      <c r="P134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0.77368179925031177</v>
      </c>
      <c r="Q1342" s="69">
        <v>9.8000000000000004E-2</v>
      </c>
      <c r="R1342" s="70">
        <f>(Таблица1[[#This Row],[fr]]-SUMIF('Сводный отчет'!$B$7:$B$17,Таблица1[[#This Row],[Профиль / размер]],'Сводный отчет'!$X$7:$X$17))^2</f>
        <v>2.1952353186172413E-4</v>
      </c>
    </row>
    <row r="1343" spans="1:18" ht="11.25" customHeight="1" x14ac:dyDescent="0.25">
      <c r="A1343" s="62" t="s">
        <v>1051</v>
      </c>
      <c r="B1343" s="62" t="str">
        <f>LEFT(Таблица1[[#This Row],[Номер плавки]],7)</f>
        <v>2050813</v>
      </c>
      <c r="C1343" s="62" t="s">
        <v>66</v>
      </c>
      <c r="D1343" s="62" t="s">
        <v>67</v>
      </c>
      <c r="E1343" s="63">
        <v>550</v>
      </c>
      <c r="F1343" s="64">
        <f>(Таблица1[[#This Row],[Предел текучести, Н/мм²]]-SUMIF('Сводный отчет'!$B$7:$B$17,Таблица1[[#This Row],[Профиль / размер]],'Сводный отчет'!$F$7:$F$17))^2</f>
        <v>58.257392753019111</v>
      </c>
      <c r="G1343" s="63">
        <v>646</v>
      </c>
      <c r="H1343" s="64">
        <f>(Таблица1[[#This Row],[Временное сопротивление, Н/мм²]]-SUMIF('Сводный отчет'!$B$7:$B$17,Таблица1[[#This Row],[Профиль / размер]],'Сводный отчет'!$I$7:$I$17))^2</f>
        <v>158.55435235318564</v>
      </c>
      <c r="I1343" s="65">
        <f>Таблица1[[#This Row],[Временное сопротивление, Н/мм²]]/Таблица1[[#This Row],[Предел текучести, Н/мм²]]</f>
        <v>1.1745454545454546</v>
      </c>
      <c r="J1343" s="66">
        <f>(Таблица1[[#This Row],[σв/σт]]-SUMIF('Сводный отчет'!$B$7:$B$17,Таблица1[[#This Row],[Профиль / размер]],'Сводный отчет'!$L$7:$L$17))^2</f>
        <v>4.3547990698676485E-5</v>
      </c>
      <c r="K1343" s="63">
        <v>20.5</v>
      </c>
      <c r="L1343" s="64">
        <f>(Таблица1[[#This Row],[Относительное удлинение, %]]-SUMIF('Сводный отчет'!$B$7:$B$17,Таблица1[[#This Row],[Профиль / размер]],'Сводный отчет'!$O$7:$O$17))^2</f>
        <v>5.0395668471466448E-4</v>
      </c>
      <c r="M1343" s="63">
        <v>10.4</v>
      </c>
      <c r="N134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1.2553144523115416</v>
      </c>
      <c r="O1343" s="67">
        <v>10.7</v>
      </c>
      <c r="P134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1.1655185339441876</v>
      </c>
      <c r="Q1343" s="69">
        <v>7.8E-2</v>
      </c>
      <c r="R1343" s="70">
        <f>(Таблица1[[#This Row],[fr]]-SUMIF('Сводный отчет'!$B$7:$B$17,Таблица1[[#This Row],[Профиль / размер]],'Сводный отчет'!$X$7:$X$17))^2</f>
        <v>2.6870470637234583E-5</v>
      </c>
    </row>
    <row r="1344" spans="1:18" ht="11.25" customHeight="1" x14ac:dyDescent="0.25">
      <c r="A1344" s="62" t="s">
        <v>1052</v>
      </c>
      <c r="B1344" s="62" t="str">
        <f>LEFT(Таблица1[[#This Row],[Номер плавки]],7)</f>
        <v>2050814</v>
      </c>
      <c r="C1344" s="62" t="s">
        <v>66</v>
      </c>
      <c r="D1344" s="62" t="s">
        <v>67</v>
      </c>
      <c r="E1344" s="63">
        <v>548</v>
      </c>
      <c r="F1344" s="64">
        <f>(Таблица1[[#This Row],[Предел текучести, Н/мм²]]-SUMIF('Сводный отчет'!$B$7:$B$17,Таблица1[[#This Row],[Профиль / размер]],'Сводный отчет'!$F$7:$F$17))^2</f>
        <v>31.726780508121276</v>
      </c>
      <c r="G1344" s="63">
        <v>633</v>
      </c>
      <c r="H1344" s="64">
        <f>(Таблица1[[#This Row],[Временное сопротивление, Н/мм²]]-SUMIF('Сводный отчет'!$B$7:$B$17,Таблица1[[#This Row],[Профиль / размер]],'Сводный отчет'!$I$7:$I$17))^2</f>
        <v>0.16659725114537316</v>
      </c>
      <c r="I1344" s="65">
        <f>Таблица1[[#This Row],[Временное сопротивление, Н/мм²]]/Таблица1[[#This Row],[Предел текучести, Н/мм²]]</f>
        <v>1.1551094890510949</v>
      </c>
      <c r="J1344" s="66">
        <f>(Таблица1[[#This Row],[σв/σт]]-SUMIF('Сводный отчет'!$B$7:$B$17,Таблица1[[#This Row],[Профиль / размер]],'Сводный отчет'!$L$7:$L$17))^2</f>
        <v>1.6478536881895403E-4</v>
      </c>
      <c r="K1344" s="63">
        <v>22</v>
      </c>
      <c r="L1344" s="64">
        <f>(Таблица1[[#This Row],[Относительное удлинение, %]]-SUMIF('Сводный отчет'!$B$7:$B$17,Таблица1[[#This Row],[Профиль / размер]],'Сводный отчет'!$O$7:$O$17))^2</f>
        <v>2.3178508954602224</v>
      </c>
      <c r="M1344" s="63">
        <v>10.4</v>
      </c>
      <c r="N134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1.2553144523115416</v>
      </c>
      <c r="O1344" s="67">
        <v>10.7</v>
      </c>
      <c r="P134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1.1655185339441876</v>
      </c>
      <c r="Q1344" s="69">
        <v>8.5999999999999993E-2</v>
      </c>
      <c r="R1344" s="70">
        <f>(Таблица1[[#This Row],[fr]]-SUMIF('Сводный отчет'!$B$7:$B$17,Таблица1[[#This Row],[Профиль / размер]],'Сводный отчет'!$X$7:$X$17))^2</f>
        <v>7.9316951270303124E-6</v>
      </c>
    </row>
    <row r="1345" spans="1:18" ht="11.25" customHeight="1" x14ac:dyDescent="0.25">
      <c r="A1345" s="62" t="s">
        <v>1052</v>
      </c>
      <c r="B1345" s="62" t="str">
        <f>LEFT(Таблица1[[#This Row],[Номер плавки]],7)</f>
        <v>2050814</v>
      </c>
      <c r="C1345" s="62" t="s">
        <v>66</v>
      </c>
      <c r="D1345" s="62" t="s">
        <v>67</v>
      </c>
      <c r="E1345" s="63">
        <v>543</v>
      </c>
      <c r="F1345" s="64">
        <f>(Таблица1[[#This Row],[Предел текучести, Н/мм²]]-SUMIF('Сводный отчет'!$B$7:$B$17,Таблица1[[#This Row],[Профиль / размер]],'Сводный отчет'!$F$7:$F$17))^2</f>
        <v>0.40024989587667986</v>
      </c>
      <c r="G1345" s="63">
        <v>635</v>
      </c>
      <c r="H1345" s="64">
        <f>(Таблица1[[#This Row],[Временное сопротивление, Н/мм²]]-SUMIF('Сводный отчет'!$B$7:$B$17,Таблица1[[#This Row],[Профиль / размер]],'Сводный отчет'!$I$7:$I$17))^2</f>
        <v>2.5339441899207999</v>
      </c>
      <c r="I1345" s="65">
        <f>Таблица1[[#This Row],[Временное сопротивление, Н/мм²]]/Таблица1[[#This Row],[Предел текучести, Н/мм²]]</f>
        <v>1.1694290976058932</v>
      </c>
      <c r="J1345" s="66">
        <f>(Таблица1[[#This Row],[σв/σт]]-SUMIF('Сводный отчет'!$B$7:$B$17,Таблица1[[#This Row],[Профиль / размер]],'Сводный отчет'!$L$7:$L$17))^2</f>
        <v>2.1984977488129073E-6</v>
      </c>
      <c r="K1345" s="63">
        <v>21.4</v>
      </c>
      <c r="L1345" s="64">
        <f>(Таблица1[[#This Row],[Относительное удлинение, %]]-SUMIF('Сводный отчет'!$B$7:$B$17,Таблица1[[#This Row],[Профиль / размер]],'Сводный отчет'!$O$7:$O$17))^2</f>
        <v>0.8509121199500167</v>
      </c>
      <c r="M1345" s="63">
        <v>9.6</v>
      </c>
      <c r="N134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0.10266139108704796</v>
      </c>
      <c r="O1345" s="67">
        <v>9.9</v>
      </c>
      <c r="P134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7.8171595168679733E-2</v>
      </c>
      <c r="Q1345" s="69">
        <v>9.4E-2</v>
      </c>
      <c r="R1345" s="70">
        <f>(Таблица1[[#This Row],[fr]]-SUMIF('Сводный отчет'!$B$7:$B$17,Таблица1[[#This Row],[Профиль / размер]],'Сводный отчет'!$X$7:$X$17))^2</f>
        <v>1.1699291961682612E-4</v>
      </c>
    </row>
    <row r="1346" spans="1:18" ht="11.25" customHeight="1" x14ac:dyDescent="0.25">
      <c r="A1346" s="62" t="s">
        <v>1052</v>
      </c>
      <c r="B1346" s="62" t="str">
        <f>LEFT(Таблица1[[#This Row],[Номер плавки]],7)</f>
        <v>2050814</v>
      </c>
      <c r="C1346" s="62" t="s">
        <v>66</v>
      </c>
      <c r="D1346" s="62" t="s">
        <v>67</v>
      </c>
      <c r="E1346" s="63">
        <v>541</v>
      </c>
      <c r="F1346" s="64">
        <f>(Таблица1[[#This Row],[Предел текучести, Н/мм²]]-SUMIF('Сводный отчет'!$B$7:$B$17,Таблица1[[#This Row],[Профиль / размер]],'Сводный отчет'!$F$7:$F$17))^2</f>
        <v>1.8696376509788413</v>
      </c>
      <c r="G1346" s="63">
        <v>631</v>
      </c>
      <c r="H1346" s="64">
        <f>(Таблица1[[#This Row],[Временное сопротивление, Н/мм²]]-SUMIF('Сводный отчет'!$B$7:$B$17,Таблица1[[#This Row],[Профиль / размер]],'Сводный отчет'!$I$7:$I$17))^2</f>
        <v>5.7992503123699466</v>
      </c>
      <c r="I1346" s="65">
        <f>Таблица1[[#This Row],[Временное сопротивление, Н/мм²]]/Таблица1[[#This Row],[Предел текучести, Н/мм²]]</f>
        <v>1.1663585951940851</v>
      </c>
      <c r="J1346" s="66">
        <f>(Таблица1[[#This Row],[σв/σт]]-SUMIF('Сводный отчет'!$B$7:$B$17,Таблица1[[#This Row],[Профиль / размер]],'Сводный отчет'!$L$7:$L$17))^2</f>
        <v>2.521011063079384E-6</v>
      </c>
      <c r="K1346" s="63">
        <v>21.1</v>
      </c>
      <c r="L1346" s="64">
        <f>(Таблица1[[#This Row],[Относительное удлинение, %]]-SUMIF('Сводный отчет'!$B$7:$B$17,Таблица1[[#This Row],[Профиль / размер]],'Сводный отчет'!$O$7:$O$17))^2</f>
        <v>0.38744273219491948</v>
      </c>
      <c r="M1346" s="63">
        <v>8.8000000000000007</v>
      </c>
      <c r="N134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0.2300083298625549</v>
      </c>
      <c r="O1346" s="67">
        <v>9.1</v>
      </c>
      <c r="P134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0.27082465639317022</v>
      </c>
      <c r="Q1346" s="69">
        <v>9.7000000000000003E-2</v>
      </c>
      <c r="R1346" s="70">
        <f>(Таблица1[[#This Row],[fr]]-SUMIF('Сводный отчет'!$B$7:$B$17,Таблица1[[#This Row],[Профиль / размер]],'Сводный отчет'!$X$7:$X$17))^2</f>
        <v>1.9089087880049961E-4</v>
      </c>
    </row>
    <row r="1347" spans="1:18" ht="11.25" customHeight="1" x14ac:dyDescent="0.25">
      <c r="A1347" s="62" t="s">
        <v>1053</v>
      </c>
      <c r="B1347" s="62" t="str">
        <f>LEFT(Таблица1[[#This Row],[Номер плавки]],7)</f>
        <v>2050815</v>
      </c>
      <c r="C1347" s="62" t="s">
        <v>66</v>
      </c>
      <c r="D1347" s="62" t="s">
        <v>70</v>
      </c>
      <c r="E1347" s="63">
        <v>526</v>
      </c>
      <c r="F1347" s="64">
        <f>(Таблица1[[#This Row],[Предел текучести, Н/мм²]]-SUMIF('Сводный отчет'!$B$7:$B$17,Таблица1[[#This Row],[Профиль / размер]],'Сводный отчет'!$F$7:$F$17))^2</f>
        <v>613.68801652892455</v>
      </c>
      <c r="G1347" s="63">
        <v>617</v>
      </c>
      <c r="H1347" s="64">
        <f>(Таблица1[[#This Row],[Временное сопротивление, Н/мм²]]-SUMIF('Сводный отчет'!$B$7:$B$17,Таблица1[[#This Row],[Профиль / размер]],'Сводный отчет'!$I$7:$I$17))^2</f>
        <v>645.62190082644474</v>
      </c>
      <c r="I1347" s="65">
        <f>Таблица1[[#This Row],[Временное сопротивление, Н/мм²]]/Таблица1[[#This Row],[Предел текучести, Н/мм²]]</f>
        <v>1.1730038022813689</v>
      </c>
      <c r="J1347" s="66">
        <f>(Таблица1[[#This Row],[σв/σт]]-SUMIF('Сводный отчет'!$B$7:$B$17,Таблица1[[#This Row],[Профиль / размер]],'Сводный отчет'!$L$7:$L$17))^2</f>
        <v>4.2717110399416E-5</v>
      </c>
      <c r="K1347" s="63">
        <v>23.3</v>
      </c>
      <c r="L1347" s="64">
        <f>(Таблица1[[#This Row],[Относительное удлинение, %]]-SUMIF('Сводный отчет'!$B$7:$B$17,Таблица1[[#This Row],[Профиль / размер]],'Сводный отчет'!$O$7:$O$17))^2</f>
        <v>12.538037190082683</v>
      </c>
      <c r="M1347" s="63">
        <v>12.4</v>
      </c>
      <c r="N134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12.699504132231411</v>
      </c>
      <c r="O1347" s="67">
        <v>12.7</v>
      </c>
      <c r="P134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8.5689256198347028</v>
      </c>
      <c r="Q1347" s="69">
        <v>6.7000000000000004E-2</v>
      </c>
      <c r="R1347" s="70">
        <f>(Таблица1[[#This Row],[fr]]-SUMIF('Сводный отчет'!$B$7:$B$17,Таблица1[[#This Row],[Профиль / размер]],'Сводный отчет'!$X$7:$X$17))^2</f>
        <v>2.6480165289256239E-4</v>
      </c>
    </row>
    <row r="1348" spans="1:18" ht="11.25" customHeight="1" x14ac:dyDescent="0.25">
      <c r="A1348" s="62" t="s">
        <v>1054</v>
      </c>
      <c r="B1348" s="62" t="str">
        <f>LEFT(Таблица1[[#This Row],[Номер плавки]],7)</f>
        <v>2050824</v>
      </c>
      <c r="C1348" s="62" t="s">
        <v>66</v>
      </c>
      <c r="D1348" s="62" t="s">
        <v>72</v>
      </c>
      <c r="E1348" s="63">
        <v>545</v>
      </c>
      <c r="F1348" s="64">
        <f>(Таблица1[[#This Row],[Предел текучести, Н/мм²]]-SUMIF('Сводный отчет'!$B$7:$B$17,Таблица1[[#This Row],[Профиль / размер]],'Сводный отчет'!$F$7:$F$17))^2</f>
        <v>33.602286998479251</v>
      </c>
      <c r="G1348" s="63">
        <v>654</v>
      </c>
      <c r="H1348" s="64">
        <f>(Таблица1[[#This Row],[Временное сопротивление, Н/мм²]]-SUMIF('Сводный отчет'!$B$7:$B$17,Таблица1[[#This Row],[Профиль / размер]],'Сводный отчет'!$I$7:$I$17))^2</f>
        <v>32.388128759336986</v>
      </c>
      <c r="I1348" s="65">
        <f>Таблица1[[#This Row],[Временное сопротивление, Н/мм²]]/Таблица1[[#This Row],[Предел текучести, Н/мм²]]</f>
        <v>1.2</v>
      </c>
      <c r="J1348" s="66">
        <f>(Таблица1[[#This Row],[σв/σт]]-SUMIF('Сводный отчет'!$B$7:$B$17,Таблица1[[#This Row],[Профиль / размер]],'Сводный отчет'!$L$7:$L$17))^2</f>
        <v>5.2131896542185368E-4</v>
      </c>
      <c r="K1348" s="63">
        <v>19.7</v>
      </c>
      <c r="L1348" s="64">
        <f>(Таблица1[[#This Row],[Относительное удлинение, %]]-SUMIF('Сводный отчет'!$B$7:$B$17,Таблица1[[#This Row],[Профиль / размер]],'Сводный отчет'!$O$7:$O$17))^2</f>
        <v>0.57743524210309749</v>
      </c>
      <c r="M1348" s="63">
        <v>9.8000000000000007</v>
      </c>
      <c r="N134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8.3456790123454139E-2</v>
      </c>
      <c r="O1348" s="67">
        <v>10.1</v>
      </c>
      <c r="P134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8.4871953055576169E-2</v>
      </c>
      <c r="Q1348" s="69">
        <v>8.1000000000000003E-2</v>
      </c>
      <c r="R1348" s="70">
        <f>(Таблица1[[#This Row],[fr]]-SUMIF('Сводный отчет'!$B$7:$B$17,Таблица1[[#This Row],[Профиль / размер]],'Сводный отчет'!$X$7:$X$17))^2</f>
        <v>1.5811869771813733E-6</v>
      </c>
    </row>
    <row r="1349" spans="1:18" ht="11.25" customHeight="1" x14ac:dyDescent="0.25">
      <c r="A1349" s="62" t="s">
        <v>1054</v>
      </c>
      <c r="B1349" s="62" t="str">
        <f>LEFT(Таблица1[[#This Row],[Номер плавки]],7)</f>
        <v>2050824</v>
      </c>
      <c r="C1349" s="62" t="s">
        <v>66</v>
      </c>
      <c r="D1349" s="62" t="s">
        <v>72</v>
      </c>
      <c r="E1349" s="63">
        <v>580</v>
      </c>
      <c r="F1349" s="64">
        <f>(Таблица1[[#This Row],[Предел текучести, Н/мм²]]-SUMIF('Сводный отчет'!$B$7:$B$17,Таблица1[[#This Row],[Профиль / размер]],'Сводный отчет'!$F$7:$F$17))^2</f>
        <v>852.829929274905</v>
      </c>
      <c r="G1349" s="63">
        <v>679</v>
      </c>
      <c r="H1349" s="64">
        <f>(Таблица1[[#This Row],[Временное сопротивление, Н/мм²]]-SUMIF('Сводный отчет'!$B$7:$B$17,Таблица1[[#This Row],[Профиль / размер]],'Сводный отчет'!$I$7:$I$17))^2</f>
        <v>941.94097428779492</v>
      </c>
      <c r="I1349" s="65">
        <f>Таблица1[[#This Row],[Временное сопротивление, Н/мм²]]/Таблица1[[#This Row],[Предел текучести, Н/мм²]]</f>
        <v>1.1706896551724137</v>
      </c>
      <c r="J1349" s="66">
        <f>(Таблица1[[#This Row],[σв/σт]]-SUMIF('Сводный отчет'!$B$7:$B$17,Таблица1[[#This Row],[Профиль / размер]],'Сводный отчет'!$L$7:$L$17))^2</f>
        <v>4.1963634235936147E-5</v>
      </c>
      <c r="K1349" s="63">
        <v>17.8</v>
      </c>
      <c r="L1349" s="64">
        <f>(Таблица1[[#This Row],[Относительное удлинение, %]]-SUMIF('Сводный отчет'!$B$7:$B$17,Таблица1[[#This Row],[Профиль / размер]],'Сводный отчет'!$O$7:$O$17))^2</f>
        <v>1.2998471662223381</v>
      </c>
      <c r="M1349" s="63">
        <v>10.6</v>
      </c>
      <c r="N134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0.26123456790123817</v>
      </c>
      <c r="O1349" s="67">
        <v>10.9</v>
      </c>
      <c r="P134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0.25874729180895822</v>
      </c>
      <c r="Q1349" s="69">
        <v>6.9000000000000006E-2</v>
      </c>
      <c r="R1349" s="70">
        <f>(Таблица1[[#This Row],[fr]]-SUMIF('Сводный отчет'!$B$7:$B$17,Таблица1[[#This Row],[Профиль / размер]],'Сводный отчет'!$X$7:$X$17))^2</f>
        <v>1.7576004876579868E-4</v>
      </c>
    </row>
    <row r="1350" spans="1:18" ht="11.25" customHeight="1" x14ac:dyDescent="0.25">
      <c r="A1350" s="62" t="s">
        <v>1055</v>
      </c>
      <c r="B1350" s="62" t="str">
        <f>LEFT(Таблица1[[#This Row],[Номер плавки]],7)</f>
        <v>2050820</v>
      </c>
      <c r="C1350" s="62" t="s">
        <v>66</v>
      </c>
      <c r="D1350" s="62" t="s">
        <v>72</v>
      </c>
      <c r="E1350" s="63">
        <v>555</v>
      </c>
      <c r="F1350" s="64">
        <f>(Таблица1[[#This Row],[Предел текучести, Н/мм²]]-SUMIF('Сводный отчет'!$B$7:$B$17,Таблица1[[#This Row],[Профиль / размер]],'Сводный отчет'!$F$7:$F$17))^2</f>
        <v>17.667327648886602</v>
      </c>
      <c r="G1350" s="63">
        <v>642</v>
      </c>
      <c r="H1350" s="64">
        <f>(Таблица1[[#This Row],[Временное сопротивление, Н/мм²]]-SUMIF('Сводный отчет'!$B$7:$B$17,Таблица1[[#This Row],[Профиль / размер]],'Сводный отчет'!$I$7:$I$17))^2</f>
        <v>39.802762905677163</v>
      </c>
      <c r="I1350" s="65">
        <f>Таблица1[[#This Row],[Временное сопротивление, Н/мм²]]/Таблица1[[#This Row],[Предел текучести, Н/мм²]]</f>
        <v>1.1567567567567567</v>
      </c>
      <c r="J1350" s="66">
        <f>(Таблица1[[#This Row],[σв/σт]]-SUMIF('Сводный отчет'!$B$7:$B$17,Таблица1[[#This Row],[Профиль / размер]],'Сводный отчет'!$L$7:$L$17))^2</f>
        <v>4.1660209668630509E-4</v>
      </c>
      <c r="K1350" s="63">
        <v>18.399999999999999</v>
      </c>
      <c r="L1350" s="64">
        <f>(Таблица1[[#This Row],[Относительное удлинение, %]]-SUMIF('Сводный отчет'!$B$7:$B$17,Таблица1[[#This Row],[Профиль / размер]],'Сводный отчет'!$O$7:$O$17))^2</f>
        <v>0.29171708492152826</v>
      </c>
      <c r="M1350" s="63">
        <v>9</v>
      </c>
      <c r="N135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1.1856790123456706</v>
      </c>
      <c r="O1350" s="67">
        <v>9.3000000000000007</v>
      </c>
      <c r="P135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1.1909966143021924</v>
      </c>
      <c r="Q1350" s="69">
        <v>8.2000000000000003E-2</v>
      </c>
      <c r="R1350" s="70">
        <f>(Таблица1[[#This Row],[fr]]-SUMIF('Сводный отчет'!$B$7:$B$17,Таблица1[[#This Row],[Профиль / размер]],'Сводный отчет'!$X$7:$X$17))^2</f>
        <v>6.6281828129923415E-8</v>
      </c>
    </row>
    <row r="1351" spans="1:18" ht="11.25" customHeight="1" x14ac:dyDescent="0.25">
      <c r="A1351" s="62" t="s">
        <v>1055</v>
      </c>
      <c r="B1351" s="62" t="str">
        <f>LEFT(Таблица1[[#This Row],[Номер плавки]],7)</f>
        <v>2050820</v>
      </c>
      <c r="C1351" s="62" t="s">
        <v>66</v>
      </c>
      <c r="D1351" s="62" t="s">
        <v>72</v>
      </c>
      <c r="E1351" s="63">
        <v>553</v>
      </c>
      <c r="F1351" s="64">
        <f>(Таблица1[[#This Row],[Предел текучести, Н/мм²]]-SUMIF('Сводный отчет'!$B$7:$B$17,Таблица1[[#This Row],[Профиль / размер]],'Сводный отчет'!$F$7:$F$17))^2</f>
        <v>4.8543195188051316</v>
      </c>
      <c r="G1351" s="63">
        <v>649</v>
      </c>
      <c r="H1351" s="64">
        <f>(Таблица1[[#This Row],[Временное сопротивление, Н/мм²]]-SUMIF('Сводный отчет'!$B$7:$B$17,Таблица1[[#This Row],[Профиль / размер]],'Сводный отчет'!$I$7:$I$17))^2</f>
        <v>0.47755965364539105</v>
      </c>
      <c r="I1351" s="65">
        <f>Таблица1[[#This Row],[Временное сопротивление, Н/мм²]]/Таблица1[[#This Row],[Предел текучести, Н/мм²]]</f>
        <v>1.1735985533453888</v>
      </c>
      <c r="J1351" s="66">
        <f>(Таблица1[[#This Row],[σв/σт]]-SUMIF('Сводный отчет'!$B$7:$B$17,Таблица1[[#This Row],[Профиль / размер]],'Сводный отчет'!$L$7:$L$17))^2</f>
        <v>1.2738019669833146E-5</v>
      </c>
      <c r="K1351" s="63">
        <v>17.899999999999999</v>
      </c>
      <c r="L1351" s="64">
        <f>(Таблица1[[#This Row],[Относительное удлинение, %]]-SUMIF('Сводный отчет'!$B$7:$B$17,Таблица1[[#This Row],[Профиль / размер]],'Сводный отчет'!$O$7:$O$17))^2</f>
        <v>1.0818254860055405</v>
      </c>
      <c r="M1351" s="63">
        <v>9.6</v>
      </c>
      <c r="N135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0.23901234567900892</v>
      </c>
      <c r="O1351" s="67">
        <v>9.9</v>
      </c>
      <c r="P135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0.24140311836723014</v>
      </c>
      <c r="Q1351" s="69">
        <v>7.8E-2</v>
      </c>
      <c r="R1351" s="70">
        <f>(Таблица1[[#This Row],[fr]]-SUMIF('Сводный отчет'!$B$7:$B$17,Таблица1[[#This Row],[Профиль / размер]],'Сводный отчет'!$X$7:$X$17))^2</f>
        <v>1.8125902424335745E-5</v>
      </c>
    </row>
    <row r="1352" spans="1:18" ht="11.25" customHeight="1" x14ac:dyDescent="0.25">
      <c r="A1352" s="62" t="s">
        <v>1055</v>
      </c>
      <c r="B1352" s="62" t="str">
        <f>LEFT(Таблица1[[#This Row],[Номер плавки]],7)</f>
        <v>2050820</v>
      </c>
      <c r="C1352" s="62" t="s">
        <v>66</v>
      </c>
      <c r="D1352" s="62" t="s">
        <v>72</v>
      </c>
      <c r="E1352" s="63">
        <v>563</v>
      </c>
      <c r="F1352" s="64">
        <f>(Таблица1[[#This Row],[Предел текучести, Н/мм²]]-SUMIF('Сводный отчет'!$B$7:$B$17,Таблица1[[#This Row],[Профиль / размер]],'Сводный отчет'!$F$7:$F$17))^2</f>
        <v>148.9193601692125</v>
      </c>
      <c r="G1352" s="63">
        <v>653</v>
      </c>
      <c r="H1352" s="64">
        <f>(Таблица1[[#This Row],[Временное сопротивление, Н/мм²]]-SUMIF('Сводный отчет'!$B$7:$B$17,Таблица1[[#This Row],[Профиль / размер]],'Сводный отчет'!$I$7:$I$17))^2</f>
        <v>22.006014938198664</v>
      </c>
      <c r="I1352" s="65">
        <f>Таблица1[[#This Row],[Временное сопротивление, Н/мм²]]/Таблица1[[#This Row],[Предел текучести, Н/мм²]]</f>
        <v>1.1598579040852575</v>
      </c>
      <c r="J1352" s="66">
        <f>(Таблица1[[#This Row],[σв/σт]]-SUMIF('Сводный отчет'!$B$7:$B$17,Таблица1[[#This Row],[Профиль / размер]],'Сводный отчет'!$L$7:$L$17))^2</f>
        <v>2.9962521205234528E-4</v>
      </c>
      <c r="K1352" s="63">
        <v>17.5</v>
      </c>
      <c r="L1352" s="64">
        <f>(Таблица1[[#This Row],[Относительное удлинение, %]]-SUMIF('Сводный отчет'!$B$7:$B$17,Таблица1[[#This Row],[Профиль / размер]],'Сводный отчет'!$O$7:$O$17))^2</f>
        <v>2.073912206872746</v>
      </c>
      <c r="M1352" s="63">
        <v>9.9</v>
      </c>
      <c r="N135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3.5679012345677413E-2</v>
      </c>
      <c r="O1352" s="67">
        <v>10.199999999999999</v>
      </c>
      <c r="P135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3.6606370399748969E-2</v>
      </c>
      <c r="Q1352" s="69">
        <v>7.1999999999999995E-2</v>
      </c>
      <c r="R1352" s="70">
        <f>(Таблица1[[#This Row],[fr]]-SUMIF('Сводный отчет'!$B$7:$B$17,Таблица1[[#This Row],[Профиль / размер]],'Сводный отчет'!$X$7:$X$17))^2</f>
        <v>1.0521533331864458E-4</v>
      </c>
    </row>
    <row r="1353" spans="1:18" ht="11.25" customHeight="1" x14ac:dyDescent="0.25">
      <c r="A1353" s="62" t="s">
        <v>1056</v>
      </c>
      <c r="B1353" s="62" t="str">
        <f>LEFT(Таблица1[[#This Row],[Номер плавки]],7)</f>
        <v>2050821</v>
      </c>
      <c r="C1353" s="62" t="s">
        <v>66</v>
      </c>
      <c r="D1353" s="62" t="s">
        <v>72</v>
      </c>
      <c r="E1353" s="63">
        <v>547</v>
      </c>
      <c r="F1353" s="64">
        <f>(Таблица1[[#This Row],[Предел текучести, Н/мм²]]-SUMIF('Сводный отчет'!$B$7:$B$17,Таблица1[[#This Row],[Профиль / размер]],'Сводный отчет'!$F$7:$F$17))^2</f>
        <v>14.415295128560718</v>
      </c>
      <c r="G1353" s="63">
        <v>632</v>
      </c>
      <c r="H1353" s="64">
        <f>(Таблица1[[#This Row],[Временное сопротивление, Н/мм²]]-SUMIF('Сводный отчет'!$B$7:$B$17,Таблица1[[#This Row],[Профиль / размер]],'Сводный отчет'!$I$7:$I$17))^2</f>
        <v>265.981624694294</v>
      </c>
      <c r="I1353" s="65">
        <f>Таблица1[[#This Row],[Временное сопротивление, Н/мм²]]/Таблица1[[#This Row],[Предел текучести, Н/мм²]]</f>
        <v>1.1553930530164533</v>
      </c>
      <c r="J1353" s="66">
        <f>(Таблица1[[#This Row],[σв/σт]]-SUMIF('Сводный отчет'!$B$7:$B$17,Таблица1[[#This Row],[Профиль / размер]],'Сводный отчет'!$L$7:$L$17))^2</f>
        <v>4.7413044271503267E-4</v>
      </c>
      <c r="K1353" s="63">
        <v>18</v>
      </c>
      <c r="L1353" s="64">
        <f>(Таблица1[[#This Row],[Относительное удлинение, %]]-SUMIF('Сводный отчет'!$B$7:$B$17,Таблица1[[#This Row],[Профиль / размер]],'Сводный отчет'!$O$7:$O$17))^2</f>
        <v>0.88380380578873541</v>
      </c>
      <c r="M1353" s="63">
        <v>10</v>
      </c>
      <c r="N135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7.9012345679005461E-3</v>
      </c>
      <c r="O1353" s="67">
        <v>10.3</v>
      </c>
      <c r="P135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8.3407877439213105E-3</v>
      </c>
      <c r="Q1353" s="69">
        <v>8.4000000000000005E-2</v>
      </c>
      <c r="R1353" s="70">
        <f>(Таблица1[[#This Row],[fr]]-SUMIF('Сводный отчет'!$B$7:$B$17,Таблица1[[#This Row],[Профиль / размер]],'Сводный отчет'!$X$7:$X$17))^2</f>
        <v>3.0364715300270338E-6</v>
      </c>
    </row>
    <row r="1354" spans="1:18" ht="11.25" customHeight="1" x14ac:dyDescent="0.25">
      <c r="A1354" s="62" t="s">
        <v>1056</v>
      </c>
      <c r="B1354" s="62" t="str">
        <f>LEFT(Таблица1[[#This Row],[Номер плавки]],7)</f>
        <v>2050821</v>
      </c>
      <c r="C1354" s="62" t="s">
        <v>66</v>
      </c>
      <c r="D1354" s="62" t="s">
        <v>72</v>
      </c>
      <c r="E1354" s="63">
        <v>547</v>
      </c>
      <c r="F1354" s="64">
        <f>(Таблица1[[#This Row],[Предел текучести, Н/мм²]]-SUMIF('Сводный отчет'!$B$7:$B$17,Таблица1[[#This Row],[Профиль / размер]],'Сводный отчет'!$F$7:$F$17))^2</f>
        <v>14.415295128560718</v>
      </c>
      <c r="G1354" s="63">
        <v>632</v>
      </c>
      <c r="H1354" s="64">
        <f>(Таблица1[[#This Row],[Временное сопротивление, Н/мм²]]-SUMIF('Сводный отчет'!$B$7:$B$17,Таблица1[[#This Row],[Профиль / размер]],'Сводный отчет'!$I$7:$I$17))^2</f>
        <v>265.981624694294</v>
      </c>
      <c r="I1354" s="65">
        <f>Таблица1[[#This Row],[Временное сопротивление, Н/мм²]]/Таблица1[[#This Row],[Предел текучести, Н/мм²]]</f>
        <v>1.1553930530164533</v>
      </c>
      <c r="J1354" s="66">
        <f>(Таблица1[[#This Row],[σв/σт]]-SUMIF('Сводный отчет'!$B$7:$B$17,Таблица1[[#This Row],[Профиль / размер]],'Сводный отчет'!$L$7:$L$17))^2</f>
        <v>4.7413044271503267E-4</v>
      </c>
      <c r="K1354" s="63">
        <v>18</v>
      </c>
      <c r="L1354" s="64">
        <f>(Таблица1[[#This Row],[Относительное удлинение, %]]-SUMIF('Сводный отчет'!$B$7:$B$17,Таблица1[[#This Row],[Профиль / размер]],'Сводный отчет'!$O$7:$O$17))^2</f>
        <v>0.88380380578873541</v>
      </c>
      <c r="M1354" s="63">
        <v>9.4</v>
      </c>
      <c r="N135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0.47456790123456211</v>
      </c>
      <c r="O1354" s="67">
        <v>9.6999999999999993</v>
      </c>
      <c r="P135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0.47793428367888596</v>
      </c>
      <c r="Q1354" s="69">
        <v>9.0999999999999998E-2</v>
      </c>
      <c r="R1354" s="70">
        <f>(Таблица1[[#This Row],[fr]]-SUMIF('Сводный отчет'!$B$7:$B$17,Таблица1[[#This Row],[Профиль / размер]],'Сводный отчет'!$X$7:$X$17))^2</f>
        <v>7.6432135486666797E-5</v>
      </c>
    </row>
    <row r="1355" spans="1:18" ht="11.25" customHeight="1" x14ac:dyDescent="0.25">
      <c r="A1355" s="62" t="s">
        <v>1056</v>
      </c>
      <c r="B1355" s="62" t="str">
        <f>LEFT(Таблица1[[#This Row],[Номер плавки]],7)</f>
        <v>2050821</v>
      </c>
      <c r="C1355" s="62" t="s">
        <v>66</v>
      </c>
      <c r="D1355" s="62" t="s">
        <v>72</v>
      </c>
      <c r="E1355" s="63">
        <v>548</v>
      </c>
      <c r="F1355" s="64">
        <f>(Таблица1[[#This Row],[Предел текучести, Н/мм²]]-SUMIF('Сводный отчет'!$B$7:$B$17,Таблица1[[#This Row],[Профиль / размер]],'Сводный отчет'!$F$7:$F$17))^2</f>
        <v>7.8217991936014544</v>
      </c>
      <c r="G1355" s="63">
        <v>636</v>
      </c>
      <c r="H1355" s="64">
        <f>(Таблица1[[#This Row],[Временное сопротивление, Н/мм²]]-SUMIF('Сводный отчет'!$B$7:$B$17,Таблица1[[#This Row],[Профиль / размер]],'Сводный отчет'!$I$7:$I$17))^2</f>
        <v>151.51007997884724</v>
      </c>
      <c r="I1355" s="65">
        <f>Таблица1[[#This Row],[Временное сопротивление, Н/мм²]]/Таблица1[[#This Row],[Предел текучести, Н/мм²]]</f>
        <v>1.1605839416058394</v>
      </c>
      <c r="J1355" s="66">
        <f>(Таблица1[[#This Row],[σв/σт]]-SUMIF('Сводный отчет'!$B$7:$B$17,Таблица1[[#This Row],[Профиль / размер]],'Сводный отчет'!$L$7:$L$17))^2</f>
        <v>2.7501738025106302E-4</v>
      </c>
      <c r="K1355" s="63">
        <v>18</v>
      </c>
      <c r="L1355" s="64">
        <f>(Таблица1[[#This Row],[Относительное удлинение, %]]-SUMIF('Сводный отчет'!$B$7:$B$17,Таблица1[[#This Row],[Профиль / размер]],'Сводный отчет'!$O$7:$O$17))^2</f>
        <v>0.88380380578873541</v>
      </c>
      <c r="M1355" s="63">
        <v>9.6</v>
      </c>
      <c r="N135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0.23901234567900892</v>
      </c>
      <c r="O1355" s="67">
        <v>9.9</v>
      </c>
      <c r="P135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0.24140311836723014</v>
      </c>
      <c r="Q1355" s="69">
        <v>9.4E-2</v>
      </c>
      <c r="R1355" s="70">
        <f>(Таблица1[[#This Row],[fr]]-SUMIF('Сводный отчет'!$B$7:$B$17,Таблица1[[#This Row],[Профиль / размер]],'Сводный отчет'!$X$7:$X$17))^2</f>
        <v>1.3788742003951248E-4</v>
      </c>
    </row>
    <row r="1356" spans="1:18" ht="11.25" customHeight="1" x14ac:dyDescent="0.25">
      <c r="A1356" s="62" t="s">
        <v>1057</v>
      </c>
      <c r="B1356" s="62" t="str">
        <f>LEFT(Таблица1[[#This Row],[Номер плавки]],7)</f>
        <v>2050822</v>
      </c>
      <c r="C1356" s="62" t="s">
        <v>66</v>
      </c>
      <c r="D1356" s="62" t="s">
        <v>72</v>
      </c>
      <c r="E1356" s="63">
        <v>554</v>
      </c>
      <c r="F1356" s="64">
        <f>(Таблица1[[#This Row],[Предел текучести, Н/мм²]]-SUMIF('Сводный отчет'!$B$7:$B$17,Таблица1[[#This Row],[Профиль / размер]],'Сводный отчет'!$F$7:$F$17))^2</f>
        <v>10.260823583845866</v>
      </c>
      <c r="G1356" s="63">
        <v>641</v>
      </c>
      <c r="H1356" s="64">
        <f>(Таблица1[[#This Row],[Временное сопротивление, Н/мм²]]-SUMIF('Сводный отчет'!$B$7:$B$17,Таблица1[[#This Row],[Профиль / размер]],'Сводный отчет'!$I$7:$I$17))^2</f>
        <v>53.420649084538844</v>
      </c>
      <c r="I1356" s="65">
        <f>Таблица1[[#This Row],[Временное сопротивление, Н/мм²]]/Таблица1[[#This Row],[Предел текучести, Н/мм²]]</f>
        <v>1.1570397111913358</v>
      </c>
      <c r="J1356" s="66">
        <f>(Таблица1[[#This Row],[σв/σт]]-SUMIF('Сводный отчет'!$B$7:$B$17,Таблица1[[#This Row],[Профиль / размер]],'Сводный отчет'!$L$7:$L$17))^2</f>
        <v>4.0513148857472618E-4</v>
      </c>
      <c r="K1356" s="63">
        <v>20.2</v>
      </c>
      <c r="L1356" s="64">
        <f>(Таблица1[[#This Row],[Относительное удлинение, %]]-SUMIF('Сводный отчет'!$B$7:$B$17,Таблица1[[#This Row],[Профиль / размер]],'Сводный отчет'!$O$7:$O$17))^2</f>
        <v>1.5873268410190859</v>
      </c>
      <c r="M1356" s="63">
        <v>9</v>
      </c>
      <c r="N135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1.1856790123456706</v>
      </c>
      <c r="O1356" s="67">
        <v>9.3000000000000007</v>
      </c>
      <c r="P135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1.1909966143021924</v>
      </c>
      <c r="Q1356" s="69">
        <v>0.1</v>
      </c>
      <c r="R1356" s="70">
        <f>(Таблица1[[#This Row],[fr]]-SUMIF('Сводный отчет'!$B$7:$B$17,Таблица1[[#This Row],[Профиль / размер]],'Сводный отчет'!$X$7:$X$17))^2</f>
        <v>3.1479798914520391E-4</v>
      </c>
    </row>
    <row r="1357" spans="1:18" ht="11.25" customHeight="1" x14ac:dyDescent="0.25">
      <c r="A1357" s="62" t="s">
        <v>1057</v>
      </c>
      <c r="B1357" s="62" t="str">
        <f>LEFT(Таблица1[[#This Row],[Номер плавки]],7)</f>
        <v>2050822</v>
      </c>
      <c r="C1357" s="62" t="s">
        <v>66</v>
      </c>
      <c r="D1357" s="62" t="s">
        <v>72</v>
      </c>
      <c r="E1357" s="63">
        <v>547</v>
      </c>
      <c r="F1357" s="64">
        <f>(Таблица1[[#This Row],[Предел текучести, Н/мм²]]-SUMIF('Сводный отчет'!$B$7:$B$17,Таблица1[[#This Row],[Профиль / размер]],'Сводный отчет'!$F$7:$F$17))^2</f>
        <v>14.415295128560718</v>
      </c>
      <c r="G1357" s="63">
        <v>643</v>
      </c>
      <c r="H1357" s="64">
        <f>(Таблица1[[#This Row],[Временное сопротивление, Н/мм²]]-SUMIF('Сводный отчет'!$B$7:$B$17,Таблица1[[#This Row],[Профиль / размер]],'Сводный отчет'!$I$7:$I$17))^2</f>
        <v>28.184876726815478</v>
      </c>
      <c r="I1357" s="65">
        <f>Таблица1[[#This Row],[Временное сопротивление, Н/мм²]]/Таблица1[[#This Row],[Предел текучести, Н/мм²]]</f>
        <v>1.1755027422303475</v>
      </c>
      <c r="J1357" s="66">
        <f>(Таблица1[[#This Row],[σв/σт]]-SUMIF('Сводный отчет'!$B$7:$B$17,Таблица1[[#This Row],[Профиль / размер]],'Сводный отчет'!$L$7:$L$17))^2</f>
        <v>2.7717167097104349E-6</v>
      </c>
      <c r="K1357" s="63">
        <v>17.399999999999999</v>
      </c>
      <c r="L1357" s="64">
        <f>(Таблица1[[#This Row],[Относительное удлинение, %]]-SUMIF('Сводный отчет'!$B$7:$B$17,Таблица1[[#This Row],[Профиль / размер]],'Сводный отчет'!$O$7:$O$17))^2</f>
        <v>2.3719338870895528</v>
      </c>
      <c r="M1357" s="63">
        <v>9.8000000000000007</v>
      </c>
      <c r="N135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8.3456790123454139E-2</v>
      </c>
      <c r="O1357" s="67">
        <v>10.1</v>
      </c>
      <c r="P135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8.4871953055576169E-2</v>
      </c>
      <c r="Q1357" s="69">
        <v>8.3000000000000004E-2</v>
      </c>
      <c r="R1357" s="70">
        <f>(Таблица1[[#This Row],[fr]]-SUMIF('Сводный отчет'!$B$7:$B$17,Таблица1[[#This Row],[Профиль / размер]],'Сводный отчет'!$X$7:$X$17))^2</f>
        <v>5.5137667907847689E-7</v>
      </c>
    </row>
    <row r="1358" spans="1:18" ht="11.25" customHeight="1" x14ac:dyDescent="0.25">
      <c r="A1358" s="62" t="s">
        <v>1057</v>
      </c>
      <c r="B1358" s="62" t="str">
        <f>LEFT(Таблица1[[#This Row],[Номер плавки]],7)</f>
        <v>2050822</v>
      </c>
      <c r="C1358" s="62" t="s">
        <v>66</v>
      </c>
      <c r="D1358" s="62" t="s">
        <v>72</v>
      </c>
      <c r="E1358" s="63">
        <v>556</v>
      </c>
      <c r="F1358" s="64">
        <f>(Таблица1[[#This Row],[Предел текучести, Н/мм²]]-SUMIF('Сводный отчет'!$B$7:$B$17,Таблица1[[#This Row],[Профиль / размер]],'Сводный отчет'!$F$7:$F$17))^2</f>
        <v>27.073831713927337</v>
      </c>
      <c r="G1358" s="63">
        <v>643</v>
      </c>
      <c r="H1358" s="64">
        <f>(Таблица1[[#This Row],[Временное сопротивление, Н/мм²]]-SUMIF('Сводный отчет'!$B$7:$B$17,Таблица1[[#This Row],[Профиль / размер]],'Сводный отчет'!$I$7:$I$17))^2</f>
        <v>28.184876726815478</v>
      </c>
      <c r="I1358" s="65">
        <f>Таблица1[[#This Row],[Временное сопротивление, Н/мм²]]/Таблица1[[#This Row],[Предел текучести, Н/мм²]]</f>
        <v>1.1564748201438848</v>
      </c>
      <c r="J1358" s="66">
        <f>(Таблица1[[#This Row],[σв/σт]]-SUMIF('Сводный отчет'!$B$7:$B$17,Таблица1[[#This Row],[Профиль / размер]],'Сводный отчет'!$L$7:$L$17))^2</f>
        <v>4.2819070708618572E-4</v>
      </c>
      <c r="K1358" s="63">
        <v>17.8</v>
      </c>
      <c r="L1358" s="64">
        <f>(Таблица1[[#This Row],[Относительное удлинение, %]]-SUMIF('Сводный отчет'!$B$7:$B$17,Таблица1[[#This Row],[Профиль / размер]],'Сводный отчет'!$O$7:$O$17))^2</f>
        <v>1.2998471662223381</v>
      </c>
      <c r="M1358" s="63">
        <v>8</v>
      </c>
      <c r="N135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4.3634567901234407</v>
      </c>
      <c r="O1358" s="67">
        <v>8.3000000000000007</v>
      </c>
      <c r="P135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4.3736524408604636</v>
      </c>
      <c r="Q1358" s="69">
        <v>8.4000000000000005E-2</v>
      </c>
      <c r="R1358" s="70">
        <f>(Таблица1[[#This Row],[fr]]-SUMIF('Сводный отчет'!$B$7:$B$17,Таблица1[[#This Row],[Профиль / размер]],'Сводный отчет'!$X$7:$X$17))^2</f>
        <v>3.0364715300270338E-6</v>
      </c>
    </row>
    <row r="1359" spans="1:18" ht="11.25" customHeight="1" x14ac:dyDescent="0.25">
      <c r="A1359" s="62" t="s">
        <v>1058</v>
      </c>
      <c r="B1359" s="62" t="str">
        <f>LEFT(Таблица1[[#This Row],[Номер плавки]],7)</f>
        <v>2050823</v>
      </c>
      <c r="C1359" s="62" t="s">
        <v>66</v>
      </c>
      <c r="D1359" s="62" t="s">
        <v>72</v>
      </c>
      <c r="E1359" s="63">
        <v>536</v>
      </c>
      <c r="F1359" s="64">
        <f>(Таблица1[[#This Row],[Предел текучести, Н/мм²]]-SUMIF('Сводный отчет'!$B$7:$B$17,Таблица1[[#This Row],[Профиль / размер]],'Сводный отчет'!$F$7:$F$17))^2</f>
        <v>218.94375041311264</v>
      </c>
      <c r="G1359" s="63">
        <v>625</v>
      </c>
      <c r="H1359" s="64">
        <f>(Таблица1[[#This Row],[Временное сопротивление, Н/мм²]]-SUMIF('Сводный отчет'!$B$7:$B$17,Таблица1[[#This Row],[Профиль / размер]],'Сводный отчет'!$I$7:$I$17))^2</f>
        <v>543.30682794632571</v>
      </c>
      <c r="I1359" s="65">
        <f>Таблица1[[#This Row],[Временное сопротивление, Н/мм²]]/Таблица1[[#This Row],[Предел текучести, Н/мм²]]</f>
        <v>1.166044776119403</v>
      </c>
      <c r="J1359" s="66">
        <f>(Таблица1[[#This Row],[σв/σт]]-SUMIF('Сводный отчет'!$B$7:$B$17,Таблица1[[#This Row],[Профиль / размер]],'Сводный отчет'!$L$7:$L$17))^2</f>
        <v>1.2371697935984494E-4</v>
      </c>
      <c r="K1359" s="63">
        <v>16.7</v>
      </c>
      <c r="L1359" s="64">
        <f>(Таблица1[[#This Row],[Относительное удлинение, %]]-SUMIF('Сводный отчет'!$B$7:$B$17,Таблица1[[#This Row],[Профиль / размер]],'Сводный отчет'!$O$7:$O$17))^2</f>
        <v>5.0180856486071663</v>
      </c>
      <c r="M1359" s="63">
        <v>9.6999999999999993</v>
      </c>
      <c r="N135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0.1512345679012321</v>
      </c>
      <c r="O1359" s="67">
        <v>10</v>
      </c>
      <c r="P135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0.15313753571140321</v>
      </c>
      <c r="Q1359" s="69">
        <v>7.0999999999999994E-2</v>
      </c>
      <c r="R1359" s="70">
        <f>(Таблица1[[#This Row],[fr]]-SUMIF('Сводный отчет'!$B$7:$B$17,Таблица1[[#This Row],[Профиль / размер]],'Сводный отчет'!$X$7:$X$17))^2</f>
        <v>1.2673023846769606E-4</v>
      </c>
    </row>
    <row r="1360" spans="1:18" ht="11.25" customHeight="1" x14ac:dyDescent="0.25">
      <c r="A1360" s="62" t="s">
        <v>1058</v>
      </c>
      <c r="B1360" s="62" t="str">
        <f>LEFT(Таблица1[[#This Row],[Номер плавки]],7)</f>
        <v>2050823</v>
      </c>
      <c r="C1360" s="62" t="s">
        <v>66</v>
      </c>
      <c r="D1360" s="62" t="s">
        <v>72</v>
      </c>
      <c r="E1360" s="63">
        <v>536</v>
      </c>
      <c r="F1360" s="64">
        <f>(Таблица1[[#This Row],[Предел текучести, Н/мм²]]-SUMIF('Сводный отчет'!$B$7:$B$17,Таблица1[[#This Row],[Профиль / размер]],'Сводный отчет'!$F$7:$F$17))^2</f>
        <v>218.94375041311264</v>
      </c>
      <c r="G1360" s="63">
        <v>627</v>
      </c>
      <c r="H1360" s="64">
        <f>(Таблица1[[#This Row],[Временное сопротивление, Н/мм²]]-SUMIF('Сводный отчет'!$B$7:$B$17,Таблица1[[#This Row],[Профиль / размер]],'Сводный отчет'!$I$7:$I$17))^2</f>
        <v>454.07105558860241</v>
      </c>
      <c r="I1360" s="65">
        <f>Таблица1[[#This Row],[Временное сопротивление, Н/мм²]]/Таблица1[[#This Row],[Предел текучести, Н/мм²]]</f>
        <v>1.169776119402985</v>
      </c>
      <c r="J1360" s="66">
        <f>(Таблица1[[#This Row],[σв/σт]]-SUMIF('Сводный отчет'!$B$7:$B$17,Таблица1[[#This Row],[Профиль / размер]],'Сводный отчет'!$L$7:$L$17))^2</f>
        <v>5.4633831431269187E-5</v>
      </c>
      <c r="K1360" s="63">
        <v>18.2</v>
      </c>
      <c r="L1360" s="64">
        <f>(Таблица1[[#This Row],[Относительное удлинение, %]]-SUMIF('Сводный отчет'!$B$7:$B$17,Таблица1[[#This Row],[Профиль / размер]],'Сводный отчет'!$O$7:$O$17))^2</f>
        <v>0.54776044535513213</v>
      </c>
      <c r="M1360" s="63">
        <v>10.8</v>
      </c>
      <c r="N136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0.50567901234568557</v>
      </c>
      <c r="O1360" s="67">
        <v>11.1</v>
      </c>
      <c r="P136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0.50221612649730285</v>
      </c>
      <c r="Q1360" s="69">
        <v>9.2999999999999999E-2</v>
      </c>
      <c r="R1360" s="70">
        <f>(Таблица1[[#This Row],[fr]]-SUMIF('Сводный отчет'!$B$7:$B$17,Таблица1[[#This Row],[Профиль / размер]],'Сводный отчет'!$X$7:$X$17))^2</f>
        <v>1.1540232518856391E-4</v>
      </c>
    </row>
    <row r="1361" spans="1:18" ht="11.25" customHeight="1" x14ac:dyDescent="0.25">
      <c r="A1361" s="62" t="s">
        <v>1058</v>
      </c>
      <c r="B1361" s="62" t="str">
        <f>LEFT(Таблица1[[#This Row],[Номер плавки]],7)</f>
        <v>2050823</v>
      </c>
      <c r="C1361" s="62" t="s">
        <v>66</v>
      </c>
      <c r="D1361" s="62" t="s">
        <v>72</v>
      </c>
      <c r="E1361" s="63">
        <v>537</v>
      </c>
      <c r="F1361" s="64">
        <f>(Таблица1[[#This Row],[Предел текучести, Н/мм²]]-SUMIF('Сводный отчет'!$B$7:$B$17,Таблица1[[#This Row],[Профиль / размер]],'Сводный отчет'!$F$7:$F$17))^2</f>
        <v>190.35025447815337</v>
      </c>
      <c r="G1361" s="63">
        <v>625</v>
      </c>
      <c r="H1361" s="64">
        <f>(Таблица1[[#This Row],[Временное сопротивление, Н/мм²]]-SUMIF('Сводный отчет'!$B$7:$B$17,Таблица1[[#This Row],[Профиль / размер]],'Сводный отчет'!$I$7:$I$17))^2</f>
        <v>543.30682794632571</v>
      </c>
      <c r="I1361" s="65">
        <f>Таблица1[[#This Row],[Временное сопротивление, Н/мм²]]/Таблица1[[#This Row],[Предел текучести, Н/мм²]]</f>
        <v>1.1638733705772812</v>
      </c>
      <c r="J1361" s="66">
        <f>(Таблица1[[#This Row],[σв/σт]]-SUMIF('Сводный отчет'!$B$7:$B$17,Таблица1[[#This Row],[Профиль / размер]],'Сводный отчет'!$L$7:$L$17))^2</f>
        <v>1.7673625898859317E-4</v>
      </c>
      <c r="K1361" s="63">
        <v>19</v>
      </c>
      <c r="L1361" s="64">
        <f>(Таблица1[[#This Row],[Относительное удлинение, %]]-SUMIF('Сводный отчет'!$B$7:$B$17,Таблица1[[#This Row],[Профиль / размер]],'Сводный отчет'!$O$7:$O$17))^2</f>
        <v>3.5870036207137144E-3</v>
      </c>
      <c r="M1361" s="63">
        <v>11.7</v>
      </c>
      <c r="N136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2.595679012345689</v>
      </c>
      <c r="O1361" s="67">
        <v>12</v>
      </c>
      <c r="P136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2.5878258825948581</v>
      </c>
      <c r="Q1361" s="69">
        <v>8.7999999999999995E-2</v>
      </c>
      <c r="R1361" s="70">
        <f>(Таблица1[[#This Row],[fr]]-SUMIF('Сводный отчет'!$B$7:$B$17,Таблица1[[#This Row],[Профиль / размер]],'Сводный отчет'!$X$7:$X$17))^2</f>
        <v>3.2976850933821138E-5</v>
      </c>
    </row>
    <row r="1362" spans="1:18" ht="11.25" customHeight="1" x14ac:dyDescent="0.25">
      <c r="A1362" s="62" t="s">
        <v>1059</v>
      </c>
      <c r="B1362" s="62" t="str">
        <f>LEFT(Таблица1[[#This Row],[Номер плавки]],7)</f>
        <v>2050825</v>
      </c>
      <c r="C1362" s="62" t="s">
        <v>66</v>
      </c>
      <c r="D1362" s="62" t="s">
        <v>72</v>
      </c>
      <c r="E1362" s="63">
        <v>536</v>
      </c>
      <c r="F1362" s="64">
        <f>(Таблица1[[#This Row],[Предел текучести, Н/мм²]]-SUMIF('Сводный отчет'!$B$7:$B$17,Таблица1[[#This Row],[Профиль / размер]],'Сводный отчет'!$F$7:$F$17))^2</f>
        <v>218.94375041311264</v>
      </c>
      <c r="G1362" s="63">
        <v>622</v>
      </c>
      <c r="H1362" s="64">
        <f>(Таблица1[[#This Row],[Временное сопротивление, Н/мм²]]-SUMIF('Сводный отчет'!$B$7:$B$17,Таблица1[[#This Row],[Профиль / размер]],'Сводный отчет'!$I$7:$I$17))^2</f>
        <v>692.16048648291076</v>
      </c>
      <c r="I1362" s="65">
        <f>Таблица1[[#This Row],[Временное сопротивление, Н/мм²]]/Таблица1[[#This Row],[Предел текучести, Н/мм²]]</f>
        <v>1.1604477611940298</v>
      </c>
      <c r="J1362" s="66">
        <f>(Таблица1[[#This Row],[σв/σт]]-SUMIF('Сводный отчет'!$B$7:$B$17,Таблица1[[#This Row],[Профиль / размер]],'Сводный отчет'!$L$7:$L$17))^2</f>
        <v>2.7955266137746475E-4</v>
      </c>
      <c r="K1362" s="63">
        <v>20.399999999999999</v>
      </c>
      <c r="L1362" s="64">
        <f>(Таблица1[[#This Row],[Относительное удлинение, %]]-SUMIF('Сводный отчет'!$B$7:$B$17,Таблица1[[#This Row],[Профиль / размер]],'Сводный отчет'!$O$7:$O$17))^2</f>
        <v>2.1312834805854792</v>
      </c>
      <c r="M1362" s="63">
        <v>9.6</v>
      </c>
      <c r="N136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0.23901234567900892</v>
      </c>
      <c r="O1362" s="67">
        <v>9.9</v>
      </c>
      <c r="P136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0.24140311836723014</v>
      </c>
      <c r="Q1362" s="69">
        <v>8.6999999999999994E-2</v>
      </c>
      <c r="R1362" s="70">
        <f>(Таблица1[[#This Row],[fr]]-SUMIF('Сводный отчет'!$B$7:$B$17,Таблица1[[#This Row],[Профиль / размер]],'Сводный отчет'!$X$7:$X$17))^2</f>
        <v>2.2491756082872596E-5</v>
      </c>
    </row>
    <row r="1363" spans="1:18" ht="11.25" customHeight="1" x14ac:dyDescent="0.25">
      <c r="A1363" s="62" t="s">
        <v>1059</v>
      </c>
      <c r="B1363" s="62" t="str">
        <f>LEFT(Таблица1[[#This Row],[Номер плавки]],7)</f>
        <v>2050825</v>
      </c>
      <c r="C1363" s="62" t="s">
        <v>66</v>
      </c>
      <c r="D1363" s="62" t="s">
        <v>72</v>
      </c>
      <c r="E1363" s="63">
        <v>535</v>
      </c>
      <c r="F1363" s="64">
        <f>(Таблица1[[#This Row],[Предел текучести, Н/мм²]]-SUMIF('Сводный отчет'!$B$7:$B$17,Таблица1[[#This Row],[Профиль / размер]],'Сводный отчет'!$F$7:$F$17))^2</f>
        <v>249.5372463480719</v>
      </c>
      <c r="G1363" s="63">
        <v>623</v>
      </c>
      <c r="H1363" s="64">
        <f>(Таблица1[[#This Row],[Временное сопротивление, Н/мм²]]-SUMIF('Сводный отчет'!$B$7:$B$17,Таблица1[[#This Row],[Профиль / размер]],'Сводный отчет'!$I$7:$I$17))^2</f>
        <v>640.54260030404907</v>
      </c>
      <c r="I1363" s="65">
        <f>Таблица1[[#This Row],[Временное сопротивление, Н/мм²]]/Таблица1[[#This Row],[Предел текучести, Н/мм²]]</f>
        <v>1.1644859813084112</v>
      </c>
      <c r="J1363" s="66">
        <f>(Таблица1[[#This Row],[σв/σт]]-SUMIF('Сводный отчет'!$B$7:$B$17,Таблица1[[#This Row],[Профиль / размер]],'Сводный отчет'!$L$7:$L$17))^2</f>
        <v>1.6082318844593471E-4</v>
      </c>
      <c r="K1363" s="63">
        <v>18.5</v>
      </c>
      <c r="L1363" s="64">
        <f>(Таблица1[[#This Row],[Относительное удлинение, %]]-SUMIF('Сводный отчет'!$B$7:$B$17,Таблица1[[#This Row],[Профиль / размер]],'Сводный отчет'!$O$7:$O$17))^2</f>
        <v>0.19369540470472454</v>
      </c>
      <c r="M1363" s="63">
        <v>9.6999999999999993</v>
      </c>
      <c r="N136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0.1512345679012321</v>
      </c>
      <c r="O1363" s="67">
        <v>10</v>
      </c>
      <c r="P136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0.15313753571140321</v>
      </c>
      <c r="Q1363" s="69">
        <v>0.09</v>
      </c>
      <c r="R1363" s="70">
        <f>(Таблица1[[#This Row],[fr]]-SUMIF('Сводный отчет'!$B$7:$B$17,Таблица1[[#This Row],[Профиль / размер]],'Сводный отчет'!$X$7:$X$17))^2</f>
        <v>5.9947040635718234E-5</v>
      </c>
    </row>
    <row r="1364" spans="1:18" ht="11.25" customHeight="1" x14ac:dyDescent="0.25">
      <c r="A1364" s="62" t="s">
        <v>1059</v>
      </c>
      <c r="B1364" s="62" t="str">
        <f>LEFT(Таблица1[[#This Row],[Номер плавки]],7)</f>
        <v>2050825</v>
      </c>
      <c r="C1364" s="62" t="s">
        <v>66</v>
      </c>
      <c r="D1364" s="62" t="s">
        <v>72</v>
      </c>
      <c r="E1364" s="63">
        <v>529</v>
      </c>
      <c r="F1364" s="64">
        <f>(Таблица1[[#This Row],[Предел текучести, Н/мм²]]-SUMIF('Сводный отчет'!$B$7:$B$17,Таблица1[[#This Row],[Профиль / размер]],'Сводный отчет'!$F$7:$F$17))^2</f>
        <v>475.09822195782749</v>
      </c>
      <c r="G1364" s="63">
        <v>618</v>
      </c>
      <c r="H1364" s="64">
        <f>(Таблица1[[#This Row],[Временное сопротивление, Н/мм²]]-SUMIF('Сводный отчет'!$B$7:$B$17,Таблица1[[#This Row],[Профиль / размер]],'Сводный отчет'!$I$7:$I$17))^2</f>
        <v>918.63203119835748</v>
      </c>
      <c r="I1364" s="65">
        <f>Таблица1[[#This Row],[Временное сопротивление, Н/мм²]]/Таблица1[[#This Row],[Предел текучести, Н/мм²]]</f>
        <v>1.168241965973535</v>
      </c>
      <c r="J1364" s="66">
        <f>(Таблица1[[#This Row],[σв/σт]]-SUMIF('Сводный отчет'!$B$7:$B$17,Таблица1[[#This Row],[Профиль / размер]],'Сводный отчет'!$L$7:$L$17))^2</f>
        <v>7.9666756828969781E-5</v>
      </c>
      <c r="K1364" s="63">
        <v>19.5</v>
      </c>
      <c r="L1364" s="64">
        <f>(Таблица1[[#This Row],[Относительное удлинение, %]]-SUMIF('Сводный отчет'!$B$7:$B$17,Таблица1[[#This Row],[Профиль / размер]],'Сводный отчет'!$O$7:$O$17))^2</f>
        <v>0.3134786025367029</v>
      </c>
      <c r="M1364" s="63">
        <v>9.6</v>
      </c>
      <c r="N136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0.23901234567900892</v>
      </c>
      <c r="O1364" s="67">
        <v>9.9</v>
      </c>
      <c r="P136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0.24140311836723014</v>
      </c>
      <c r="Q1364" s="69">
        <v>9.6000000000000002E-2</v>
      </c>
      <c r="R1364" s="70">
        <f>(Таблица1[[#This Row],[fr]]-SUMIF('Сводный отчет'!$B$7:$B$17,Таблица1[[#This Row],[Профиль / размер]],'Сводный отчет'!$X$7:$X$17))^2</f>
        <v>1.8885760974140961E-4</v>
      </c>
    </row>
    <row r="1365" spans="1:18" ht="11.25" customHeight="1" x14ac:dyDescent="0.25">
      <c r="A1365" s="62" t="s">
        <v>1060</v>
      </c>
      <c r="B1365" s="62" t="str">
        <f>LEFT(Таблица1[[#This Row],[Номер плавки]],7)</f>
        <v>2050826</v>
      </c>
      <c r="C1365" s="62" t="s">
        <v>66</v>
      </c>
      <c r="D1365" s="62" t="s">
        <v>82</v>
      </c>
      <c r="E1365" s="63">
        <v>551</v>
      </c>
      <c r="F1365" s="64">
        <f>(Таблица1[[#This Row],[Предел текучести, Н/мм²]]-SUMIF('Сводный отчет'!$B$7:$B$17,Таблица1[[#This Row],[Профиль / размер]],'Сводный отчет'!$F$7:$F$17))^2</f>
        <v>13.795918367346577</v>
      </c>
      <c r="G1365" s="63">
        <v>649</v>
      </c>
      <c r="H1365" s="64">
        <f>(Таблица1[[#This Row],[Временное сопротивление, Н/мм²]]-SUMIF('Сводный отчет'!$B$7:$B$17,Таблица1[[#This Row],[Профиль / размер]],'Сводный отчет'!$I$7:$I$17))^2</f>
        <v>1.2875301957518555</v>
      </c>
      <c r="I1365" s="65">
        <f>Таблица1[[#This Row],[Временное сопротивление, Н/мм²]]/Таблица1[[#This Row],[Предел текучести, Н/мм²]]</f>
        <v>1.1778584392014519</v>
      </c>
      <c r="J1365" s="66">
        <f>(Таблица1[[#This Row],[σв/σт]]-SUMIF('Сводный отчет'!$B$7:$B$17,Таблица1[[#This Row],[Профиль / размер]],'Сводный отчет'!$L$7:$L$17))^2</f>
        <v>3.9584331695304353E-5</v>
      </c>
      <c r="K1365" s="63">
        <v>18.100000000000001</v>
      </c>
      <c r="L1365" s="64">
        <f>(Таблица1[[#This Row],[Относительное удлинение, %]]-SUMIF('Сводный отчет'!$B$7:$B$17,Таблица1[[#This Row],[Профиль / размер]],'Сводный отчет'!$O$7:$O$17))^2</f>
        <v>0.34545605997501871</v>
      </c>
      <c r="M1365" s="63">
        <v>9.6</v>
      </c>
      <c r="N136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0.35706722199083296</v>
      </c>
      <c r="O1365" s="67">
        <v>9.9</v>
      </c>
      <c r="P136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0.36442165764265844</v>
      </c>
      <c r="Q1365" s="69">
        <v>8.8999999999999996E-2</v>
      </c>
      <c r="R1365" s="70">
        <f>(Таблица1[[#This Row],[fr]]-SUMIF('Сводный отчет'!$B$7:$B$17,Таблица1[[#This Row],[Профиль / размер]],'Сводный отчет'!$X$7:$X$17))^2</f>
        <v>4.0128346522282032E-5</v>
      </c>
    </row>
    <row r="1366" spans="1:18" ht="11.25" customHeight="1" x14ac:dyDescent="0.25">
      <c r="A1366" s="62" t="s">
        <v>1060</v>
      </c>
      <c r="B1366" s="62" t="str">
        <f>LEFT(Таблица1[[#This Row],[Номер плавки]],7)</f>
        <v>2050826</v>
      </c>
      <c r="C1366" s="62" t="s">
        <v>66</v>
      </c>
      <c r="D1366" s="62" t="s">
        <v>82</v>
      </c>
      <c r="E1366" s="63">
        <v>557</v>
      </c>
      <c r="F1366" s="64">
        <f>(Таблица1[[#This Row],[Предел текучести, Н/мм²]]-SUMIF('Сводный отчет'!$B$7:$B$17,Таблица1[[#This Row],[Профиль / размер]],'Сводный отчет'!$F$7:$F$17))^2</f>
        <v>94.36734693877456</v>
      </c>
      <c r="G1366" s="63">
        <v>651</v>
      </c>
      <c r="H1366" s="64">
        <f>(Таблица1[[#This Row],[Временное сопротивление, Н/мм²]]-SUMIF('Сводный отчет'!$B$7:$B$17,Таблица1[[#This Row],[Профиль / размер]],'Сводный отчет'!$I$7:$I$17))^2</f>
        <v>9.8263057059560879</v>
      </c>
      <c r="I1366" s="65">
        <f>Таблица1[[#This Row],[Временное сопротивление, Н/мм²]]/Таблица1[[#This Row],[Предел текучести, Н/мм²]]</f>
        <v>1.1687612208258529</v>
      </c>
      <c r="J1366" s="66">
        <f>(Таблица1[[#This Row],[σв/σт]]-SUMIF('Сводный отчет'!$B$7:$B$17,Таблица1[[#This Row],[Профиль / размер]],'Сводный отчет'!$L$7:$L$17))^2</f>
        <v>2.3681597836704057E-4</v>
      </c>
      <c r="K1366" s="63">
        <v>19.2</v>
      </c>
      <c r="L1366" s="64">
        <f>(Таблица1[[#This Row],[Относительное удлинение, %]]-SUMIF('Сводный отчет'!$B$7:$B$17,Таблица1[[#This Row],[Профиль / размер]],'Сводный отчет'!$O$7:$O$17))^2</f>
        <v>0.26239483548520509</v>
      </c>
      <c r="M1366" s="63">
        <v>10.5</v>
      </c>
      <c r="N136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9.1475385256145597E-2</v>
      </c>
      <c r="O1366" s="67">
        <v>10.8</v>
      </c>
      <c r="P136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8.7809412744685233E-2</v>
      </c>
      <c r="Q1366" s="69">
        <v>9.9000000000000005E-2</v>
      </c>
      <c r="R1366" s="70">
        <f>(Таблица1[[#This Row],[fr]]-SUMIF('Сводный отчет'!$B$7:$B$17,Таблица1[[#This Row],[Профиль / размер]],'Сводный отчет'!$X$7:$X$17))^2</f>
        <v>2.6682222407330218E-4</v>
      </c>
    </row>
    <row r="1367" spans="1:18" ht="11.25" customHeight="1" x14ac:dyDescent="0.25">
      <c r="A1367" s="62" t="s">
        <v>1060</v>
      </c>
      <c r="B1367" s="62" t="str">
        <f>LEFT(Таблица1[[#This Row],[Номер плавки]],7)</f>
        <v>2050826</v>
      </c>
      <c r="C1367" s="62" t="s">
        <v>66</v>
      </c>
      <c r="D1367" s="62" t="s">
        <v>82</v>
      </c>
      <c r="E1367" s="63">
        <v>554</v>
      </c>
      <c r="F1367" s="64">
        <f>(Таблица1[[#This Row],[Предел текучести, Н/мм²]]-SUMIF('Сводный отчет'!$B$7:$B$17,Таблица1[[#This Row],[Профиль / размер]],'Сводный отчет'!$F$7:$F$17))^2</f>
        <v>45.081632653060574</v>
      </c>
      <c r="G1367" s="63">
        <v>647</v>
      </c>
      <c r="H1367" s="64">
        <f>(Таблица1[[#This Row],[Временное сопротивление, Н/мм²]]-SUMIF('Сводный отчет'!$B$7:$B$17,Таблица1[[#This Row],[Профиль / размер]],'Сводный отчет'!$I$7:$I$17))^2</f>
        <v>0.74875468554762337</v>
      </c>
      <c r="I1367" s="65">
        <f>Таблица1[[#This Row],[Временное сопротивление, Н/мм²]]/Таблица1[[#This Row],[Предел текучести, Н/мм²]]</f>
        <v>1.167870036101083</v>
      </c>
      <c r="J1367" s="66">
        <f>(Таблица1[[#This Row],[σв/σт]]-SUMIF('Сводный отчет'!$B$7:$B$17,Таблица1[[#This Row],[Профиль / размер]],'Сводный отчет'!$L$7:$L$17))^2</f>
        <v>2.650387626433668E-4</v>
      </c>
      <c r="K1367" s="63">
        <v>16.899999999999999</v>
      </c>
      <c r="L1367" s="64">
        <f>(Таблица1[[#This Row],[Относительное удлинение, %]]-SUMIF('Сводный отчет'!$B$7:$B$17,Таблица1[[#This Row],[Профиль / размер]],'Сводный отчет'!$O$7:$O$17))^2</f>
        <v>3.196068304873005</v>
      </c>
      <c r="M1367" s="63">
        <v>10</v>
      </c>
      <c r="N136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3.9026405664305021E-2</v>
      </c>
      <c r="O1367" s="67">
        <v>10.3</v>
      </c>
      <c r="P136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4.1482882132447892E-2</v>
      </c>
      <c r="Q1367" s="69">
        <v>9.6000000000000002E-2</v>
      </c>
      <c r="R1367" s="70">
        <f>(Таблица1[[#This Row],[fr]]-SUMIF('Сводный отчет'!$B$7:$B$17,Таблица1[[#This Row],[Профиль / размер]],'Сводный отчет'!$X$7:$X$17))^2</f>
        <v>1.7781406080799608E-4</v>
      </c>
    </row>
    <row r="1368" spans="1:18" ht="11.25" customHeight="1" x14ac:dyDescent="0.25">
      <c r="A1368" s="62" t="s">
        <v>1061</v>
      </c>
      <c r="B1368" s="62" t="str">
        <f>LEFT(Таблица1[[#This Row],[Номер плавки]],7)</f>
        <v>2050827</v>
      </c>
      <c r="C1368" s="62" t="s">
        <v>66</v>
      </c>
      <c r="D1368" s="62" t="s">
        <v>82</v>
      </c>
      <c r="E1368" s="63">
        <v>550</v>
      </c>
      <c r="F1368" s="64">
        <f>(Таблица1[[#This Row],[Предел текучести, Н/мм²]]-SUMIF('Сводный отчет'!$B$7:$B$17,Таблица1[[#This Row],[Профиль / размер]],'Сводный отчет'!$F$7:$F$17))^2</f>
        <v>7.3673469387752455</v>
      </c>
      <c r="G1368" s="63">
        <v>652</v>
      </c>
      <c r="H1368" s="64">
        <f>(Таблица1[[#This Row],[Временное сопротивление, Н/мм²]]-SUMIF('Сводный отчет'!$B$7:$B$17,Таблица1[[#This Row],[Профиль / размер]],'Сводный отчет'!$I$7:$I$17))^2</f>
        <v>17.095693461058204</v>
      </c>
      <c r="I1368" s="65">
        <f>Таблица1[[#This Row],[Временное сопротивление, Н/мм²]]/Таблица1[[#This Row],[Предел текучести, Н/мм²]]</f>
        <v>1.1854545454545455</v>
      </c>
      <c r="J1368" s="66">
        <f>(Таблица1[[#This Row],[σв/σт]]-SUMIF('Сводный отчет'!$B$7:$B$17,Таблица1[[#This Row],[Профиль / размер]],'Сводный отчет'!$L$7:$L$17))^2</f>
        <v>1.7017155949492865E-6</v>
      </c>
      <c r="K1368" s="63">
        <v>18.899999999999999</v>
      </c>
      <c r="L1368" s="64">
        <f>(Таблица1[[#This Row],[Относительное удлинение, %]]-SUMIF('Сводный отчет'!$B$7:$B$17,Таблица1[[#This Row],[Профиль / размер]],'Сводный отчет'!$O$7:$O$17))^2</f>
        <v>4.5047896709700094E-2</v>
      </c>
      <c r="M1368" s="63">
        <v>8</v>
      </c>
      <c r="N136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4.8292304872969423</v>
      </c>
      <c r="O1368" s="67">
        <v>8.3000000000000007</v>
      </c>
      <c r="P136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4.8561767596834988</v>
      </c>
      <c r="Q1368" s="69">
        <v>8.2000000000000003E-2</v>
      </c>
      <c r="R1368" s="70">
        <f>(Таблица1[[#This Row],[fr]]-SUMIF('Сводный отчет'!$B$7:$B$17,Таблица1[[#This Row],[Профиль / размер]],'Сводный отчет'!$X$7:$X$17))^2</f>
        <v>4.4263223656812347E-7</v>
      </c>
    </row>
    <row r="1369" spans="1:18" ht="11.25" customHeight="1" x14ac:dyDescent="0.25">
      <c r="A1369" s="62" t="s">
        <v>1061</v>
      </c>
      <c r="B1369" s="62" t="str">
        <f>LEFT(Таблица1[[#This Row],[Номер плавки]],7)</f>
        <v>2050827</v>
      </c>
      <c r="C1369" s="62" t="s">
        <v>66</v>
      </c>
      <c r="D1369" s="62" t="s">
        <v>82</v>
      </c>
      <c r="E1369" s="63">
        <v>553</v>
      </c>
      <c r="F1369" s="64">
        <f>(Таблица1[[#This Row],[Предел текучести, Н/мм²]]-SUMIF('Сводный отчет'!$B$7:$B$17,Таблица1[[#This Row],[Профиль / размер]],'Сводный отчет'!$F$7:$F$17))^2</f>
        <v>32.653061224489242</v>
      </c>
      <c r="G1369" s="63">
        <v>652</v>
      </c>
      <c r="H1369" s="64">
        <f>(Таблица1[[#This Row],[Временное сопротивление, Н/мм²]]-SUMIF('Сводный отчет'!$B$7:$B$17,Таблица1[[#This Row],[Профиль / размер]],'Сводный отчет'!$I$7:$I$17))^2</f>
        <v>17.095693461058204</v>
      </c>
      <c r="I1369" s="65">
        <f>Таблица1[[#This Row],[Временное сопротивление, Н/мм²]]/Таблица1[[#This Row],[Предел текучести, Н/мм²]]</f>
        <v>1.1790235081374323</v>
      </c>
      <c r="J1369" s="66">
        <f>(Таблица1[[#This Row],[σв/σт]]-SUMIF('Сводный отчет'!$B$7:$B$17,Таблица1[[#This Row],[Профиль / размер]],'Сводный отчет'!$L$7:$L$17))^2</f>
        <v>2.6281403157592747E-5</v>
      </c>
      <c r="K1369" s="63">
        <v>16.899999999999999</v>
      </c>
      <c r="L1369" s="64">
        <f>(Таблица1[[#This Row],[Относительное удлинение, %]]-SUMIF('Сводный отчет'!$B$7:$B$17,Таблица1[[#This Row],[Профиль / размер]],'Сводный отчет'!$O$7:$O$17))^2</f>
        <v>3.196068304873005</v>
      </c>
      <c r="M1369" s="63">
        <v>8.8000000000000007</v>
      </c>
      <c r="N136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1.9531488546438855</v>
      </c>
      <c r="O1369" s="67">
        <v>9.1</v>
      </c>
      <c r="P136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1.9702992086630813</v>
      </c>
      <c r="Q1369" s="69">
        <v>6.5000000000000002E-2</v>
      </c>
      <c r="R1369" s="70">
        <f>(Таблица1[[#This Row],[fr]]-SUMIF('Сводный отчет'!$B$7:$B$17,Таблица1[[#This Row],[Профиль / размер]],'Сводный отчет'!$X$7:$X$17))^2</f>
        <v>3.1206304039983415E-4</v>
      </c>
    </row>
    <row r="1370" spans="1:18" ht="11.25" customHeight="1" x14ac:dyDescent="0.25">
      <c r="A1370" s="62" t="s">
        <v>1061</v>
      </c>
      <c r="B1370" s="62" t="str">
        <f>LEFT(Таблица1[[#This Row],[Номер плавки]],7)</f>
        <v>2050827</v>
      </c>
      <c r="C1370" s="62" t="s">
        <v>66</v>
      </c>
      <c r="D1370" s="62" t="s">
        <v>82</v>
      </c>
      <c r="E1370" s="63">
        <v>560</v>
      </c>
      <c r="F1370" s="64">
        <f>(Таблица1[[#This Row],[Предел текучести, Н/мм²]]-SUMIF('Сводный отчет'!$B$7:$B$17,Таблица1[[#This Row],[Профиль / размер]],'Сводный отчет'!$F$7:$F$17))^2</f>
        <v>161.65306122448857</v>
      </c>
      <c r="G1370" s="63">
        <v>652</v>
      </c>
      <c r="H1370" s="64">
        <f>(Таблица1[[#This Row],[Временное сопротивление, Н/мм²]]-SUMIF('Сводный отчет'!$B$7:$B$17,Таблица1[[#This Row],[Профиль / размер]],'Сводный отчет'!$I$7:$I$17))^2</f>
        <v>17.095693461058204</v>
      </c>
      <c r="I1370" s="65">
        <f>Таблица1[[#This Row],[Временное сопротивление, Н/мм²]]/Таблица1[[#This Row],[Предел текучести, Н/мм²]]</f>
        <v>1.1642857142857144</v>
      </c>
      <c r="J1370" s="66">
        <f>(Таблица1[[#This Row],[σв/σт]]-SUMIF('Сводный отчет'!$B$7:$B$17,Таблица1[[#This Row],[Профиль / размер]],'Сводный отчет'!$L$7:$L$17))^2</f>
        <v>3.9459172367003884E-4</v>
      </c>
      <c r="K1370" s="63">
        <v>16.100000000000001</v>
      </c>
      <c r="L1370" s="64">
        <f>(Таблица1[[#This Row],[Относительное удлинение, %]]-SUMIF('Сводный отчет'!$B$7:$B$17,Таблица1[[#This Row],[Профиль / размер]],'Сводный отчет'!$O$7:$O$17))^2</f>
        <v>6.6964764681383118</v>
      </c>
      <c r="M1370" s="63">
        <v>10</v>
      </c>
      <c r="N137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3.9026405664305021E-2</v>
      </c>
      <c r="O1370" s="67">
        <v>10.3</v>
      </c>
      <c r="P137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4.1482882132447892E-2</v>
      </c>
      <c r="Q1370" s="69">
        <v>6.7000000000000004E-2</v>
      </c>
      <c r="R1370" s="70">
        <f>(Таблица1[[#This Row],[fr]]-SUMIF('Сводный отчет'!$B$7:$B$17,Таблица1[[#This Row],[Профиль / размер]],'Сводный отчет'!$X$7:$X$17))^2</f>
        <v>2.4540181591003812E-4</v>
      </c>
    </row>
    <row r="1371" spans="1:18" ht="11.25" customHeight="1" x14ac:dyDescent="0.25">
      <c r="A1371" s="62" t="s">
        <v>1062</v>
      </c>
      <c r="B1371" s="62" t="str">
        <f>LEFT(Таблица1[[#This Row],[Номер плавки]],7)</f>
        <v>2050828</v>
      </c>
      <c r="C1371" s="62" t="s">
        <v>66</v>
      </c>
      <c r="D1371" s="62" t="s">
        <v>82</v>
      </c>
      <c r="E1371" s="63">
        <v>544</v>
      </c>
      <c r="F1371" s="64">
        <f>(Таблица1[[#This Row],[Предел текучести, Н/мм²]]-SUMIF('Сводный отчет'!$B$7:$B$17,Таблица1[[#This Row],[Профиль / размер]],'Сводный отчет'!$F$7:$F$17))^2</f>
        <v>10.795918367347259</v>
      </c>
      <c r="G1371" s="63">
        <v>639</v>
      </c>
      <c r="H1371" s="64">
        <f>(Таблица1[[#This Row],[Временное сопротивление, Н/мм²]]-SUMIF('Сводный отчет'!$B$7:$B$17,Таблица1[[#This Row],[Профиль / размер]],'Сводный отчет'!$I$7:$I$17))^2</f>
        <v>78.593652644730696</v>
      </c>
      <c r="I1371" s="65">
        <f>Таблица1[[#This Row],[Временное сопротивление, Н/мм²]]/Таблица1[[#This Row],[Предел текучести, Н/мм²]]</f>
        <v>1.1746323529411764</v>
      </c>
      <c r="J1371" s="66">
        <f>(Таблица1[[#This Row],[σв/σт]]-SUMIF('Сводный отчет'!$B$7:$B$17,Таблица1[[#This Row],[Профиль / размер]],'Сводный отчет'!$L$7:$L$17))^2</f>
        <v>9.0586504742535206E-5</v>
      </c>
      <c r="K1371" s="63">
        <v>19</v>
      </c>
      <c r="L1371" s="64">
        <f>(Таблица1[[#This Row],[Относительное удлинение, %]]-SUMIF('Сводный отчет'!$B$7:$B$17,Таблица1[[#This Row],[Профиль / размер]],'Сводный отчет'!$O$7:$O$17))^2</f>
        <v>9.7496876301535737E-2</v>
      </c>
      <c r="M1371" s="63">
        <v>11.2</v>
      </c>
      <c r="N137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1.0049039566847211</v>
      </c>
      <c r="O1371" s="67">
        <v>11.5</v>
      </c>
      <c r="P137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0.99266655560181616</v>
      </c>
      <c r="Q1371" s="69">
        <v>9.6000000000000002E-2</v>
      </c>
      <c r="R1371" s="70">
        <f>(Таблица1[[#This Row],[fr]]-SUMIF('Сводный отчет'!$B$7:$B$17,Таблица1[[#This Row],[Профиль / размер]],'Сводный отчет'!$X$7:$X$17))^2</f>
        <v>1.7781406080799608E-4</v>
      </c>
    </row>
    <row r="1372" spans="1:18" ht="11.25" customHeight="1" x14ac:dyDescent="0.25">
      <c r="A1372" s="62" t="s">
        <v>1062</v>
      </c>
      <c r="B1372" s="62" t="str">
        <f>LEFT(Таблица1[[#This Row],[Номер плавки]],7)</f>
        <v>2050828</v>
      </c>
      <c r="C1372" s="62" t="s">
        <v>66</v>
      </c>
      <c r="D1372" s="62" t="s">
        <v>82</v>
      </c>
      <c r="E1372" s="63">
        <v>536</v>
      </c>
      <c r="F1372" s="64">
        <f>(Таблица1[[#This Row],[Предел текучести, Н/мм²]]-SUMIF('Сводный отчет'!$B$7:$B$17,Таблица1[[#This Row],[Профиль / размер]],'Сводный отчет'!$F$7:$F$17))^2</f>
        <v>127.36734693877661</v>
      </c>
      <c r="G1372" s="63">
        <v>630</v>
      </c>
      <c r="H1372" s="64">
        <f>(Таблица1[[#This Row],[Временное сопротивление, Н/мм²]]-SUMIF('Сводный отчет'!$B$7:$B$17,Таблица1[[#This Row],[Профиль / размер]],'Сводный отчет'!$I$7:$I$17))^2</f>
        <v>319.16916284881165</v>
      </c>
      <c r="I1372" s="65">
        <f>Таблица1[[#This Row],[Временное сопротивление, Н/мм²]]/Таблица1[[#This Row],[Предел текучести, Н/мм²]]</f>
        <v>1.1753731343283582</v>
      </c>
      <c r="J1372" s="66">
        <f>(Таблица1[[#This Row],[σв/σт]]-SUMIF('Сводный отчет'!$B$7:$B$17,Таблица1[[#This Row],[Профиль / размер]],'Сводный отчет'!$L$7:$L$17))^2</f>
        <v>7.703420023703566E-5</v>
      </c>
      <c r="K1372" s="63">
        <v>16.399999999999999</v>
      </c>
      <c r="L1372" s="64">
        <f>(Таблица1[[#This Row],[Относительное удлинение, %]]-SUMIF('Сводный отчет'!$B$7:$B$17,Таблица1[[#This Row],[Профиль / размер]],'Сводный отчет'!$O$7:$O$17))^2</f>
        <v>5.2338234069138307</v>
      </c>
      <c r="M1372" s="63">
        <v>9.6</v>
      </c>
      <c r="N137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0.35706722199083296</v>
      </c>
      <c r="O1372" s="67">
        <v>9.9</v>
      </c>
      <c r="P137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0.36442165764265844</v>
      </c>
      <c r="Q1372" s="69">
        <v>7.6999999999999999E-2</v>
      </c>
      <c r="R1372" s="70">
        <f>(Таблица1[[#This Row],[fr]]-SUMIF('Сводный отчет'!$B$7:$B$17,Таблица1[[#This Row],[Профиль / размер]],'Сводный отчет'!$X$7:$X$17))^2</f>
        <v>3.2095693461058172E-5</v>
      </c>
    </row>
    <row r="1373" spans="1:18" ht="11.25" customHeight="1" x14ac:dyDescent="0.25">
      <c r="A1373" s="62" t="s">
        <v>1062</v>
      </c>
      <c r="B1373" s="62" t="str">
        <f>LEFT(Таблица1[[#This Row],[Номер плавки]],7)</f>
        <v>2050828</v>
      </c>
      <c r="C1373" s="62" t="s">
        <v>66</v>
      </c>
      <c r="D1373" s="62" t="s">
        <v>82</v>
      </c>
      <c r="E1373" s="63">
        <v>547</v>
      </c>
      <c r="F1373" s="64">
        <f>(Таблица1[[#This Row],[Предел текучести, Н/мм²]]-SUMIF('Сводный отчет'!$B$7:$B$17,Таблица1[[#This Row],[Профиль / размер]],'Сводный отчет'!$F$7:$F$17))^2</f>
        <v>8.1632653061252336E-2</v>
      </c>
      <c r="G1373" s="63">
        <v>637</v>
      </c>
      <c r="H1373" s="64">
        <f>(Таблица1[[#This Row],[Временное сопротивление, Н/мм²]]-SUMIF('Сводный отчет'!$B$7:$B$17,Таблица1[[#This Row],[Профиль / размер]],'Сводный отчет'!$I$7:$I$17))^2</f>
        <v>118.05487713452646</v>
      </c>
      <c r="I1373" s="65">
        <f>Таблица1[[#This Row],[Временное сопротивление, Н/мм²]]/Таблица1[[#This Row],[Предел текучести, Н/мм²]]</f>
        <v>1.1645338208409506</v>
      </c>
      <c r="J1373" s="66">
        <f>(Таблица1[[#This Row],[σв/σт]]-SUMIF('Сводный отчет'!$B$7:$B$17,Таблица1[[#This Row],[Профиль / размер]],'Сводный отчет'!$L$7:$L$17))^2</f>
        <v>3.8479633809069191E-4</v>
      </c>
      <c r="K1373" s="63">
        <v>17.399999999999999</v>
      </c>
      <c r="L1373" s="64">
        <f>(Таблица1[[#This Row],[Относительное удлинение, %]]-SUMIF('Сводный отчет'!$B$7:$B$17,Таблица1[[#This Row],[Профиль / размер]],'Сводный отчет'!$O$7:$O$17))^2</f>
        <v>1.6583132028321788</v>
      </c>
      <c r="M1373" s="63">
        <v>11</v>
      </c>
      <c r="N137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0.64392436484798621</v>
      </c>
      <c r="O1373" s="67">
        <v>11.3</v>
      </c>
      <c r="P137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0.63413594335692258</v>
      </c>
      <c r="Q1373" s="69">
        <v>9.5000000000000001E-2</v>
      </c>
      <c r="R1373" s="70">
        <f>(Таблица1[[#This Row],[fr]]-SUMIF('Сводный отчет'!$B$7:$B$17,Таблица1[[#This Row],[Профиль / размер]],'Сводный отчет'!$X$7:$X$17))^2</f>
        <v>1.5214467305289407E-4</v>
      </c>
    </row>
    <row r="1374" spans="1:18" ht="11.25" customHeight="1" x14ac:dyDescent="0.25">
      <c r="A1374" s="62" t="s">
        <v>1063</v>
      </c>
      <c r="B1374" s="62" t="str">
        <f>LEFT(Таблица1[[#This Row],[Номер плавки]],7)</f>
        <v>2050829</v>
      </c>
      <c r="C1374" s="62" t="s">
        <v>66</v>
      </c>
      <c r="D1374" s="62" t="s">
        <v>82</v>
      </c>
      <c r="E1374" s="63">
        <v>554</v>
      </c>
      <c r="F1374" s="64">
        <f>(Таблица1[[#This Row],[Предел текучести, Н/мм²]]-SUMIF('Сводный отчет'!$B$7:$B$17,Таблица1[[#This Row],[Профиль / размер]],'Сводный отчет'!$F$7:$F$17))^2</f>
        <v>45.081632653060574</v>
      </c>
      <c r="G1374" s="63">
        <v>641</v>
      </c>
      <c r="H1374" s="64">
        <f>(Таблица1[[#This Row],[Временное сопротивление, Н/мм²]]-SUMIF('Сводный отчет'!$B$7:$B$17,Таблица1[[#This Row],[Профиль / размер]],'Сводный отчет'!$I$7:$I$17))^2</f>
        <v>47.132428154934928</v>
      </c>
      <c r="I1374" s="65">
        <f>Таблица1[[#This Row],[Временное сопротивление, Н/мм²]]/Таблица1[[#This Row],[Предел текучести, Н/мм²]]</f>
        <v>1.1570397111913358</v>
      </c>
      <c r="J1374" s="66">
        <f>(Таблица1[[#This Row],[σв/σт]]-SUMIF('Сводный отчет'!$B$7:$B$17,Таблица1[[#This Row],[Профиль / размер]],'Сводный отчет'!$L$7:$L$17))^2</f>
        <v>7.3497032060506793E-4</v>
      </c>
      <c r="K1374" s="63">
        <v>18.899999999999999</v>
      </c>
      <c r="L1374" s="64">
        <f>(Таблица1[[#This Row],[Относительное удлинение, %]]-SUMIF('Сводный отчет'!$B$7:$B$17,Таблица1[[#This Row],[Профиль / размер]],'Сводный отчет'!$O$7:$O$17))^2</f>
        <v>4.5047896709700094E-2</v>
      </c>
      <c r="M1374" s="63">
        <v>10.1</v>
      </c>
      <c r="N137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9.516201582673205E-3</v>
      </c>
      <c r="O1374" s="67">
        <v>10.4</v>
      </c>
      <c r="P137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1.0748188254895433E-2</v>
      </c>
      <c r="Q1374" s="69">
        <v>0.08</v>
      </c>
      <c r="R1374" s="70">
        <f>(Таблица1[[#This Row],[fr]]-SUMIF('Сводный отчет'!$B$7:$B$17,Таблица1[[#This Row],[Профиль / размер]],'Сводный отчет'!$X$7:$X$17))^2</f>
        <v>7.1038567263641325E-6</v>
      </c>
    </row>
    <row r="1375" spans="1:18" ht="11.25" customHeight="1" x14ac:dyDescent="0.25">
      <c r="A1375" s="62" t="s">
        <v>1063</v>
      </c>
      <c r="B1375" s="62" t="str">
        <f>LEFT(Таблица1[[#This Row],[Номер плавки]],7)</f>
        <v>2050829</v>
      </c>
      <c r="C1375" s="62" t="s">
        <v>66</v>
      </c>
      <c r="D1375" s="62" t="s">
        <v>82</v>
      </c>
      <c r="E1375" s="63">
        <v>554</v>
      </c>
      <c r="F1375" s="64">
        <f>(Таблица1[[#This Row],[Предел текучести, Н/мм²]]-SUMIF('Сводный отчет'!$B$7:$B$17,Таблица1[[#This Row],[Профиль / размер]],'Сводный отчет'!$F$7:$F$17))^2</f>
        <v>45.081632653060574</v>
      </c>
      <c r="G1375" s="63">
        <v>643</v>
      </c>
      <c r="H1375" s="64">
        <f>(Таблица1[[#This Row],[Временное сопротивление, Н/мм²]]-SUMIF('Сводный отчет'!$B$7:$B$17,Таблица1[[#This Row],[Профиль / размер]],'Сводный отчет'!$I$7:$I$17))^2</f>
        <v>23.67120366513916</v>
      </c>
      <c r="I1375" s="65">
        <f>Таблица1[[#This Row],[Временное сопротивление, Н/мм²]]/Таблица1[[#This Row],[Предел текучести, Н/мм²]]</f>
        <v>1.1606498194945849</v>
      </c>
      <c r="J1375" s="66">
        <f>(Таблица1[[#This Row],[σв/σт]]-SUMIF('Сводный отчет'!$B$7:$B$17,Таблица1[[#This Row],[Профиль / размер]],'Сводный отчет'!$L$7:$L$17))^2</f>
        <v>5.5226070402878823E-4</v>
      </c>
      <c r="K1375" s="63">
        <v>19.100000000000001</v>
      </c>
      <c r="L1375" s="64">
        <f>(Таблица1[[#This Row],[Относительное удлинение, %]]-SUMIF('Сводный отчет'!$B$7:$B$17,Таблица1[[#This Row],[Профиль / размер]],'Сводный отчет'!$O$7:$O$17))^2</f>
        <v>0.16994585589337194</v>
      </c>
      <c r="M1375" s="63">
        <v>11.4</v>
      </c>
      <c r="N137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1.4458835485214596</v>
      </c>
      <c r="O1375" s="67">
        <v>11.7</v>
      </c>
      <c r="P137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1.431197167846709</v>
      </c>
      <c r="Q1375" s="69">
        <v>7.8E-2</v>
      </c>
      <c r="R1375" s="70">
        <f>(Таблица1[[#This Row],[fr]]-SUMIF('Сводный отчет'!$B$7:$B$17,Таблица1[[#This Row],[Профиль / размер]],'Сводный отчет'!$X$7:$X$17))^2</f>
        <v>2.1765081216160156E-5</v>
      </c>
    </row>
    <row r="1376" spans="1:18" ht="11.25" customHeight="1" x14ac:dyDescent="0.25">
      <c r="A1376" s="62" t="s">
        <v>1064</v>
      </c>
      <c r="B1376" s="62" t="str">
        <f>LEFT(Таблица1[[#This Row],[Номер плавки]],7)</f>
        <v>2050830</v>
      </c>
      <c r="C1376" s="62" t="s">
        <v>66</v>
      </c>
      <c r="D1376" s="62" t="s">
        <v>90</v>
      </c>
      <c r="E1376" s="63">
        <v>532</v>
      </c>
      <c r="F1376" s="64">
        <f>(Таблица1[[#This Row],[Предел текучести, Н/мм²]]-SUMIF('Сводный отчет'!$B$7:$B$17,Таблица1[[#This Row],[Профиль / размер]],'Сводный отчет'!$F$7:$F$17))^2</f>
        <v>17.933037977473195</v>
      </c>
      <c r="G1376" s="63">
        <v>638</v>
      </c>
      <c r="H1376" s="64">
        <f>(Таблица1[[#This Row],[Временное сопротивление, Н/мм²]]-SUMIF('Сводный отчет'!$B$7:$B$17,Таблица1[[#This Row],[Профиль / размер]],'Сводный отчет'!$I$7:$I$17))^2</f>
        <v>130.36707884238058</v>
      </c>
      <c r="I1376" s="65">
        <f>Таблица1[[#This Row],[Временное сопротивление, Н/мм²]]/Таблица1[[#This Row],[Предел текучести, Н/мм²]]</f>
        <v>1.1992481203007519</v>
      </c>
      <c r="J1376" s="66">
        <f>(Таблица1[[#This Row],[σв/σт]]-SUMIF('Сводный отчет'!$B$7:$B$17,Таблица1[[#This Row],[Профиль / размер]],'Сводный отчет'!$L$7:$L$17))^2</f>
        <v>1.40683622494626E-4</v>
      </c>
      <c r="K1376" s="63">
        <v>18.3</v>
      </c>
      <c r="L1376" s="64">
        <f>(Таблица1[[#This Row],[Относительное удлинение, %]]-SUMIF('Сводный отчет'!$B$7:$B$17,Таблица1[[#This Row],[Профиль / размер]],'Сводный отчет'!$O$7:$O$17))^2</f>
        <v>9.0705602944753244E-2</v>
      </c>
      <c r="M1376" s="63">
        <v>10</v>
      </c>
      <c r="N137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0.15239309881196045</v>
      </c>
      <c r="O1376" s="67">
        <v>10.3</v>
      </c>
      <c r="P137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0.15775441380678712</v>
      </c>
      <c r="Q1376" s="69">
        <v>9.1999999999999998E-2</v>
      </c>
      <c r="R1376" s="70">
        <f>(Таблица1[[#This Row],[fr]]-SUMIF('Сводный отчет'!$B$7:$B$17,Таблица1[[#This Row],[Профиль / размер]],'Сводный отчет'!$X$7:$X$17))^2</f>
        <v>7.2769710595340024E-5</v>
      </c>
    </row>
    <row r="1377" spans="1:18" ht="11.25" customHeight="1" x14ac:dyDescent="0.25">
      <c r="A1377" s="62" t="s">
        <v>1064</v>
      </c>
      <c r="B1377" s="62" t="str">
        <f>LEFT(Таблица1[[#This Row],[Номер плавки]],7)</f>
        <v>2050830</v>
      </c>
      <c r="C1377" s="62" t="s">
        <v>66</v>
      </c>
      <c r="D1377" s="62" t="s">
        <v>90</v>
      </c>
      <c r="E1377" s="63">
        <v>535</v>
      </c>
      <c r="F1377" s="64">
        <f>(Таблица1[[#This Row],[Предел текучести, Н/мм²]]-SUMIF('Сводный отчет'!$B$7:$B$17,Таблица1[[#This Row],[Профиль / размер]],'Сводный отчет'!$F$7:$F$17))^2</f>
        <v>1.5245872732481334</v>
      </c>
      <c r="G1377" s="63">
        <v>639</v>
      </c>
      <c r="H1377" s="64">
        <f>(Таблица1[[#This Row],[Временное сопротивление, Н/мм²]]-SUMIF('Сводный отчет'!$B$7:$B$17,Таблица1[[#This Row],[Профиль / размер]],'Сводный отчет'!$I$7:$I$17))^2</f>
        <v>108.53139809120694</v>
      </c>
      <c r="I1377" s="65">
        <f>Таблица1[[#This Row],[Временное сопротивление, Н/мм²]]/Таблица1[[#This Row],[Предел текучести, Н/мм²]]</f>
        <v>1.1943925233644861</v>
      </c>
      <c r="J1377" s="66">
        <f>(Таблица1[[#This Row],[σв/σт]]-SUMIF('Сводный отчет'!$B$7:$B$17,Таблица1[[#This Row],[Профиль / размер]],'Сводный отчет'!$L$7:$L$17))^2</f>
        <v>2.7944503804849525E-4</v>
      </c>
      <c r="K1377" s="63">
        <v>17.3</v>
      </c>
      <c r="L1377" s="64">
        <f>(Таблица1[[#This Row],[Относительное удлинение, %]]-SUMIF('Сводный отчет'!$B$7:$B$17,Таблица1[[#This Row],[Профиль / размер]],'Сводный отчет'!$O$7:$O$17))^2</f>
        <v>1.6930530207851662</v>
      </c>
      <c r="M1377" s="63">
        <v>9.5</v>
      </c>
      <c r="N137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0.79276868566641578</v>
      </c>
      <c r="O1377" s="67">
        <v>9.8000000000000007</v>
      </c>
      <c r="P137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0.80493751239833988</v>
      </c>
      <c r="Q1377" s="69">
        <v>7.0000000000000007E-2</v>
      </c>
      <c r="R1377" s="70">
        <f>(Таблица1[[#This Row],[fr]]-SUMIF('Сводный отчет'!$B$7:$B$17,Таблица1[[#This Row],[Профиль / размер]],'Сводный отчет'!$X$7:$X$17))^2</f>
        <v>1.81426987590646E-4</v>
      </c>
    </row>
    <row r="1378" spans="1:18" ht="11.25" customHeight="1" x14ac:dyDescent="0.25">
      <c r="A1378" s="62" t="s">
        <v>1064</v>
      </c>
      <c r="B1378" s="62" t="str">
        <f>LEFT(Таблица1[[#This Row],[Номер плавки]],7)</f>
        <v>2050830</v>
      </c>
      <c r="C1378" s="62" t="s">
        <v>66</v>
      </c>
      <c r="D1378" s="62" t="s">
        <v>90</v>
      </c>
      <c r="E1378" s="63">
        <v>541</v>
      </c>
      <c r="F1378" s="64">
        <f>(Таблица1[[#This Row],[Предел текучести, Н/мм²]]-SUMIF('Сводный отчет'!$B$7:$B$17,Таблица1[[#This Row],[Профиль / размер]],'Сводный отчет'!$F$7:$F$17))^2</f>
        <v>22.707685864798012</v>
      </c>
      <c r="G1378" s="63">
        <v>643</v>
      </c>
      <c r="H1378" s="64">
        <f>(Таблица1[[#This Row],[Временное сопротивление, Н/мм²]]-SUMIF('Сводный отчет'!$B$7:$B$17,Таблица1[[#This Row],[Профиль / размер]],'Сводный отчет'!$I$7:$I$17))^2</f>
        <v>41.188675086512376</v>
      </c>
      <c r="I1378" s="65">
        <f>Таблица1[[#This Row],[Временное сопротивление, Н/мм²]]/Таблица1[[#This Row],[Предел текучести, Н/мм²]]</f>
        <v>1.188539741219963</v>
      </c>
      <c r="J1378" s="66">
        <f>(Таблица1[[#This Row],[σв/σт]]-SUMIF('Сводный отчет'!$B$7:$B$17,Таблица1[[#This Row],[Профиль / размер]],'Сводный отчет'!$L$7:$L$17))^2</f>
        <v>5.0937744578300056E-4</v>
      </c>
      <c r="K1378" s="63">
        <v>17.899999999999999</v>
      </c>
      <c r="L1378" s="64">
        <f>(Таблица1[[#This Row],[Относительное удлинение, %]]-SUMIF('Сводный отчет'!$B$7:$B$17,Таблица1[[#This Row],[Профиль / размер]],'Сводный отчет'!$O$7:$O$17))^2</f>
        <v>0.49164457008092138</v>
      </c>
      <c r="M1378" s="63">
        <v>10.3</v>
      </c>
      <c r="N137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8.1677466992870814E-3</v>
      </c>
      <c r="O1378" s="67">
        <v>10.6</v>
      </c>
      <c r="P137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9.4445546518556727E-3</v>
      </c>
      <c r="Q1378" s="69">
        <v>8.7999999999999995E-2</v>
      </c>
      <c r="R1378" s="70">
        <f>(Таблица1[[#This Row],[fr]]-SUMIF('Сводный отчет'!$B$7:$B$17,Таблица1[[#This Row],[Профиль / размер]],'Сводный отчет'!$X$7:$X$17))^2</f>
        <v>2.0525579139941123E-5</v>
      </c>
    </row>
    <row r="1379" spans="1:18" ht="11.25" customHeight="1" x14ac:dyDescent="0.25">
      <c r="A1379" s="62" t="s">
        <v>1065</v>
      </c>
      <c r="B1379" s="62" t="str">
        <f>LEFT(Таблица1[[#This Row],[Номер плавки]],7)</f>
        <v>2050831</v>
      </c>
      <c r="C1379" s="62" t="s">
        <v>66</v>
      </c>
      <c r="D1379" s="62" t="s">
        <v>90</v>
      </c>
      <c r="E1379" s="63">
        <v>539</v>
      </c>
      <c r="F1379" s="64">
        <f>(Таблица1[[#This Row],[Предел текучести, Н/мм²]]-SUMIF('Сводный отчет'!$B$7:$B$17,Таблица1[[#This Row],[Профиль / размер]],'Сводный отчет'!$F$7:$F$17))^2</f>
        <v>7.646653000948052</v>
      </c>
      <c r="G1379" s="63">
        <v>640</v>
      </c>
      <c r="H1379" s="64">
        <f>(Таблица1[[#This Row],[Временное сопротивление, Н/мм²]]-SUMIF('Сводный отчет'!$B$7:$B$17,Таблица1[[#This Row],[Профиль / размер]],'Сводный отчет'!$I$7:$I$17))^2</f>
        <v>88.695717340033298</v>
      </c>
      <c r="I1379" s="65">
        <f>Таблица1[[#This Row],[Временное сопротивление, Н/мм²]]/Таблица1[[#This Row],[Предел текучести, Н/мм²]]</f>
        <v>1.1873840445269017</v>
      </c>
      <c r="J1379" s="66">
        <f>(Таблица1[[#This Row],[σв/σт]]-SUMIF('Сводный отчет'!$B$7:$B$17,Таблица1[[#This Row],[Профиль / размер]],'Сводный отчет'!$L$7:$L$17))^2</f>
        <v>5.6287982354220618E-4</v>
      </c>
      <c r="K1379" s="63">
        <v>18.3</v>
      </c>
      <c r="L1379" s="64">
        <f>(Таблица1[[#This Row],[Относительное удлинение, %]]-SUMIF('Сводный отчет'!$B$7:$B$17,Таблица1[[#This Row],[Профиль / размер]],'Сводный отчет'!$O$7:$O$17))^2</f>
        <v>9.0705602944753244E-2</v>
      </c>
      <c r="M1379" s="63">
        <v>11.9</v>
      </c>
      <c r="N137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2.2789658687650309</v>
      </c>
      <c r="O1379" s="67">
        <v>12.2</v>
      </c>
      <c r="P137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2.2584586391588823</v>
      </c>
      <c r="Q1379" s="69">
        <v>7.8E-2</v>
      </c>
      <c r="R1379" s="70">
        <f>(Таблица1[[#This Row],[fr]]-SUMIF('Сводный отчет'!$B$7:$B$17,Таблица1[[#This Row],[Профиль / размер]],'Сводный отчет'!$X$7:$X$17))^2</f>
        <v>2.991525050144396E-5</v>
      </c>
    </row>
    <row r="1380" spans="1:18" ht="11.25" customHeight="1" x14ac:dyDescent="0.25">
      <c r="A1380" s="62" t="s">
        <v>1065</v>
      </c>
      <c r="B1380" s="62" t="str">
        <f>LEFT(Таблица1[[#This Row],[Номер плавки]],7)</f>
        <v>2050831</v>
      </c>
      <c r="C1380" s="62" t="s">
        <v>66</v>
      </c>
      <c r="D1380" s="62" t="s">
        <v>90</v>
      </c>
      <c r="E1380" s="63">
        <v>544</v>
      </c>
      <c r="F1380" s="64">
        <f>(Таблица1[[#This Row],[Предел текучести, Н/мм²]]-SUMIF('Сводный отчет'!$B$7:$B$17,Таблица1[[#This Row],[Профиль / размер]],'Сводный отчет'!$F$7:$F$17))^2</f>
        <v>60.299235160572948</v>
      </c>
      <c r="G1380" s="63">
        <v>644</v>
      </c>
      <c r="H1380" s="64">
        <f>(Таблица1[[#This Row],[Временное сопротивление, Н/мм²]]-SUMIF('Сводный отчет'!$B$7:$B$17,Таблица1[[#This Row],[Профиль / размер]],'Сводный отчет'!$I$7:$I$17))^2</f>
        <v>29.352994335338739</v>
      </c>
      <c r="I1380" s="65">
        <f>Таблица1[[#This Row],[Временное сопротивление, Н/мм²]]/Таблица1[[#This Row],[Предел текучести, Н/мм²]]</f>
        <v>1.1838235294117647</v>
      </c>
      <c r="J1380" s="66">
        <f>(Таблица1[[#This Row],[σв/σт]]-SUMIF('Сводный отчет'!$B$7:$B$17,Таблица1[[#This Row],[Профиль / размер]],'Сводный отчет'!$L$7:$L$17))^2</f>
        <v>7.445041637330988E-4</v>
      </c>
      <c r="K1380" s="63">
        <v>16.600000000000001</v>
      </c>
      <c r="L1380" s="64">
        <f>(Таблица1[[#This Row],[Относительное удлинение, %]]-SUMIF('Сводный отчет'!$B$7:$B$17,Таблица1[[#This Row],[Профиль / размер]],'Сводный отчет'!$O$7:$O$17))^2</f>
        <v>4.0046962132734523</v>
      </c>
      <c r="M1380" s="63">
        <v>8.8000000000000007</v>
      </c>
      <c r="N138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2.5292945072626511</v>
      </c>
      <c r="O1380" s="67">
        <v>9.1</v>
      </c>
      <c r="P138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2.5509938504265173</v>
      </c>
      <c r="Q1380" s="69">
        <v>8.5999999999999993E-2</v>
      </c>
      <c r="R1380" s="70">
        <f>(Таблица1[[#This Row],[fr]]-SUMIF('Сводный отчет'!$B$7:$B$17,Таблица1[[#This Row],[Профиль / размер]],'Сводный отчет'!$X$7:$X$17))^2</f>
        <v>6.4035134122416921E-6</v>
      </c>
    </row>
    <row r="1381" spans="1:18" ht="11.25" customHeight="1" x14ac:dyDescent="0.25">
      <c r="A1381" s="62" t="s">
        <v>1065</v>
      </c>
      <c r="B1381" s="62" t="str">
        <f>LEFT(Таблица1[[#This Row],[Номер плавки]],7)</f>
        <v>2050831</v>
      </c>
      <c r="C1381" s="62" t="s">
        <v>66</v>
      </c>
      <c r="D1381" s="62" t="s">
        <v>90</v>
      </c>
      <c r="E1381" s="63">
        <v>539</v>
      </c>
      <c r="F1381" s="64">
        <f>(Таблица1[[#This Row],[Предел текучести, Н/мм²]]-SUMIF('Сводный отчет'!$B$7:$B$17,Таблица1[[#This Row],[Профиль / размер]],'Сводный отчет'!$F$7:$F$17))^2</f>
        <v>7.646653000948052</v>
      </c>
      <c r="G1381" s="63">
        <v>639</v>
      </c>
      <c r="H1381" s="64">
        <f>(Таблица1[[#This Row],[Временное сопротивление, Н/мм²]]-SUMIF('Сводный отчет'!$B$7:$B$17,Таблица1[[#This Row],[Профиль / размер]],'Сводный отчет'!$I$7:$I$17))^2</f>
        <v>108.53139809120694</v>
      </c>
      <c r="I1381" s="65">
        <f>Таблица1[[#This Row],[Временное сопротивление, Н/мм²]]/Таблица1[[#This Row],[Предел текучести, Н/мм²]]</f>
        <v>1.1855287569573283</v>
      </c>
      <c r="J1381" s="66">
        <f>(Таблица1[[#This Row],[σв/σт]]-SUMIF('Сводный отчет'!$B$7:$B$17,Таблица1[[#This Row],[Профиль / размер]],'Сводный отчет'!$L$7:$L$17))^2</f>
        <v>6.5435563900835233E-4</v>
      </c>
      <c r="K1381" s="63">
        <v>19.3</v>
      </c>
      <c r="L1381" s="64">
        <f>(Таблица1[[#This Row],[Относительное удлинение, %]]-SUMIF('Сводный отчет'!$B$7:$B$17,Таблица1[[#This Row],[Профиль / размер]],'Сводный отчет'!$O$7:$O$17))^2</f>
        <v>0.48835818510434031</v>
      </c>
      <c r="M1381" s="63">
        <v>12.8</v>
      </c>
      <c r="N138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5.8062898124270133</v>
      </c>
      <c r="O1381" s="67">
        <v>13.1</v>
      </c>
      <c r="P138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5.7735290616940862</v>
      </c>
      <c r="Q1381" s="69">
        <v>8.1000000000000003E-2</v>
      </c>
      <c r="R1381" s="70">
        <f>(Таблица1[[#This Row],[fr]]-SUMIF('Сводный отчет'!$B$7:$B$17,Таблица1[[#This Row],[Профиль / размер]],'Сводный отчет'!$X$7:$X$17))^2</f>
        <v>6.09834909299311E-6</v>
      </c>
    </row>
    <row r="1382" spans="1:18" ht="11.25" customHeight="1" x14ac:dyDescent="0.25">
      <c r="A1382" s="62" t="s">
        <v>1066</v>
      </c>
      <c r="B1382" s="62" t="str">
        <f>LEFT(Таблица1[[#This Row],[Номер плавки]],7)</f>
        <v>2050832</v>
      </c>
      <c r="C1382" s="62" t="s">
        <v>66</v>
      </c>
      <c r="D1382" s="62" t="s">
        <v>183</v>
      </c>
      <c r="E1382" s="63">
        <v>533</v>
      </c>
      <c r="F1382" s="64">
        <f>(Таблица1[[#This Row],[Предел текучести, Н/мм²]]-SUMIF('Сводный отчет'!$B$7:$B$17,Таблица1[[#This Row],[Профиль / размер]],'Сводный отчет'!$F$7:$F$17))^2</f>
        <v>76.960743801652526</v>
      </c>
      <c r="G1382" s="63">
        <v>633</v>
      </c>
      <c r="H1382" s="64">
        <f>(Таблица1[[#This Row],[Временное сопротивление, Н/мм²]]-SUMIF('Сводный отчет'!$B$7:$B$17,Таблица1[[#This Row],[Профиль / размер]],'Сводный отчет'!$I$7:$I$17))^2</f>
        <v>402.27595557851032</v>
      </c>
      <c r="I1382" s="65">
        <f>Таблица1[[#This Row],[Временное сопротивление, Н/мм²]]/Таблица1[[#This Row],[Предел текучести, Н/мм²]]</f>
        <v>1.1876172607879925</v>
      </c>
      <c r="J1382" s="66">
        <f>(Таблица1[[#This Row],[σв/σт]]-SUMIF('Сводный отчет'!$B$7:$B$17,Таблица1[[#This Row],[Профиль / размер]],'Сводный отчет'!$L$7:$L$17))^2</f>
        <v>3.2839249197109672E-4</v>
      </c>
      <c r="K1382" s="63">
        <v>16.5</v>
      </c>
      <c r="L1382" s="64">
        <f>(Таблица1[[#This Row],[Относительное удлинение, %]]-SUMIF('Сводный отчет'!$B$7:$B$17,Таблица1[[#This Row],[Профиль / размер]],'Сводный отчет'!$O$7:$O$17))^2</f>
        <v>2.7300051652892798</v>
      </c>
      <c r="M1382" s="63">
        <v>10.6</v>
      </c>
      <c r="N138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7.8564049586769356E-3</v>
      </c>
      <c r="O1382" s="67">
        <v>10.9</v>
      </c>
      <c r="P138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7.2636880165293386E-3</v>
      </c>
      <c r="Q1382" s="69">
        <v>9.0999999999999998E-2</v>
      </c>
      <c r="R1382" s="70">
        <f>(Таблица1[[#This Row],[fr]]-SUMIF('Сводный отчет'!$B$7:$B$17,Таблица1[[#This Row],[Профиль / размер]],'Сводный отчет'!$X$7:$X$17))^2</f>
        <v>9.9545971074380097E-5</v>
      </c>
    </row>
    <row r="1383" spans="1:18" ht="11.25" customHeight="1" x14ac:dyDescent="0.25">
      <c r="A1383" s="62" t="s">
        <v>1066</v>
      </c>
      <c r="B1383" s="62" t="str">
        <f>LEFT(Таблица1[[#This Row],[Номер плавки]],7)</f>
        <v>2050832</v>
      </c>
      <c r="C1383" s="62" t="s">
        <v>66</v>
      </c>
      <c r="D1383" s="62" t="s">
        <v>183</v>
      </c>
      <c r="E1383" s="63">
        <v>537</v>
      </c>
      <c r="F1383" s="64">
        <f>(Таблица1[[#This Row],[Предел текучести, Н/мм²]]-SUMIF('Сводный отчет'!$B$7:$B$17,Таблица1[[#This Row],[Профиль / размер]],'Сводный отчет'!$F$7:$F$17))^2</f>
        <v>22.778925619834514</v>
      </c>
      <c r="G1383" s="63">
        <v>636</v>
      </c>
      <c r="H1383" s="64">
        <f>(Таблица1[[#This Row],[Временное сопротивление, Н/мм²]]-SUMIF('Сводный отчет'!$B$7:$B$17,Таблица1[[#This Row],[Профиль / размер]],'Сводный отчет'!$I$7:$I$17))^2</f>
        <v>290.93504648760154</v>
      </c>
      <c r="I1383" s="65">
        <f>Таблица1[[#This Row],[Временное сопротивление, Н/мм²]]/Таблица1[[#This Row],[Предел текучести, Н/мм²]]</f>
        <v>1.1843575418994414</v>
      </c>
      <c r="J1383" s="66">
        <f>(Таблица1[[#This Row],[σв/σт]]-SUMIF('Сводный отчет'!$B$7:$B$17,Таблица1[[#This Row],[Профиль / размер]],'Сводный отчет'!$L$7:$L$17))^2</f>
        <v>4.5716092178638433E-4</v>
      </c>
      <c r="K1383" s="63">
        <v>17.100000000000001</v>
      </c>
      <c r="L1383" s="64">
        <f>(Таблица1[[#This Row],[Относительное удлинение, %]]-SUMIF('Сводный отчет'!$B$7:$B$17,Таблица1[[#This Row],[Профиль / размер]],'Сводный отчет'!$O$7:$O$17))^2</f>
        <v>1.1072778925619955</v>
      </c>
      <c r="M1383" s="63">
        <v>10.6</v>
      </c>
      <c r="N138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7.8564049586769356E-3</v>
      </c>
      <c r="O1383" s="67">
        <v>10.9</v>
      </c>
      <c r="P138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7.2636880165293386E-3</v>
      </c>
      <c r="Q1383" s="69">
        <v>6.8000000000000005E-2</v>
      </c>
      <c r="R1383" s="70">
        <f>(Таблица1[[#This Row],[fr]]-SUMIF('Сводный отчет'!$B$7:$B$17,Таблица1[[#This Row],[Профиль / размер]],'Сводный отчет'!$X$7:$X$17))^2</f>
        <v>1.6959142561983462E-4</v>
      </c>
    </row>
    <row r="1384" spans="1:18" ht="11.25" customHeight="1" x14ac:dyDescent="0.25">
      <c r="A1384" s="62" t="s">
        <v>1066</v>
      </c>
      <c r="B1384" s="62" t="str">
        <f>LEFT(Таблица1[[#This Row],[Номер плавки]],7)</f>
        <v>2050832</v>
      </c>
      <c r="C1384" s="62" t="s">
        <v>66</v>
      </c>
      <c r="D1384" s="62" t="s">
        <v>183</v>
      </c>
      <c r="E1384" s="63">
        <v>534</v>
      </c>
      <c r="F1384" s="64">
        <f>(Таблица1[[#This Row],[Предел текучести, Н/мм²]]-SUMIF('Сводный отчет'!$B$7:$B$17,Таблица1[[#This Row],[Профиль / размер]],'Сводный отчет'!$F$7:$F$17))^2</f>
        <v>60.415289256198022</v>
      </c>
      <c r="G1384" s="63">
        <v>633</v>
      </c>
      <c r="H1384" s="64">
        <f>(Таблица1[[#This Row],[Временное сопротивление, Н/мм²]]-SUMIF('Сводный отчет'!$B$7:$B$17,Таблица1[[#This Row],[Профиль / размер]],'Сводный отчет'!$I$7:$I$17))^2</f>
        <v>402.27595557851032</v>
      </c>
      <c r="I1384" s="65">
        <f>Таблица1[[#This Row],[Временное сопротивление, Н/мм²]]/Таблица1[[#This Row],[Предел текучести, Н/мм²]]</f>
        <v>1.1853932584269662</v>
      </c>
      <c r="J1384" s="66">
        <f>(Таблица1[[#This Row],[σв/σт]]-SUMIF('Сводный отчет'!$B$7:$B$17,Таблица1[[#This Row],[Профиль / размер]],'Сводный отчет'!$L$7:$L$17))^2</f>
        <v>4.1394365378083882E-4</v>
      </c>
      <c r="K1384" s="63">
        <v>16.5</v>
      </c>
      <c r="L1384" s="64">
        <f>(Таблица1[[#This Row],[Относительное удлинение, %]]-SUMIF('Сводный отчет'!$B$7:$B$17,Таблица1[[#This Row],[Профиль / размер]],'Сводный отчет'!$O$7:$O$17))^2</f>
        <v>2.7300051652892798</v>
      </c>
      <c r="M1384" s="63">
        <v>10.199999999999999</v>
      </c>
      <c r="N138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9.6947314049589631E-2</v>
      </c>
      <c r="O1384" s="67">
        <v>10.5</v>
      </c>
      <c r="P138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9.9081869834709443E-2</v>
      </c>
      <c r="Q1384" s="69">
        <v>7.8E-2</v>
      </c>
      <c r="R1384" s="70">
        <f>(Таблица1[[#This Row],[fr]]-SUMIF('Сводный отчет'!$B$7:$B$17,Таблица1[[#This Row],[Профиль / размер]],'Сводный отчет'!$X$7:$X$17))^2</f>
        <v>9.1368801652892648E-6</v>
      </c>
    </row>
    <row r="1385" spans="1:18" ht="11.25" customHeight="1" x14ac:dyDescent="0.25">
      <c r="A1385" s="62" t="s">
        <v>1068</v>
      </c>
      <c r="B1385" s="62" t="str">
        <f>LEFT(Таблица1[[#This Row],[Номер плавки]],7)</f>
        <v>2072470</v>
      </c>
      <c r="C1385" s="62" t="s">
        <v>66</v>
      </c>
      <c r="D1385" s="62" t="s">
        <v>183</v>
      </c>
      <c r="E1385" s="63">
        <v>533</v>
      </c>
      <c r="F1385" s="64">
        <f>(Таблица1[[#This Row],[Предел текучести, Н/мм²]]-SUMIF('Сводный отчет'!$B$7:$B$17,Таблица1[[#This Row],[Профиль / размер]],'Сводный отчет'!$F$7:$F$17))^2</f>
        <v>76.960743801652526</v>
      </c>
      <c r="G1385" s="63">
        <v>618</v>
      </c>
      <c r="H1385" s="64">
        <f>(Таблица1[[#This Row],[Временное сопротивление, Н/мм²]]-SUMIF('Сводный отчет'!$B$7:$B$17,Таблица1[[#This Row],[Профиль / размер]],'Сводный отчет'!$I$7:$I$17))^2</f>
        <v>1228.9805010330542</v>
      </c>
      <c r="I1385" s="65">
        <f>Таблица1[[#This Row],[Временное сопротивление, Н/мм²]]/Таблица1[[#This Row],[Предел текучести, Н/мм²]]</f>
        <v>1.1594746716697937</v>
      </c>
      <c r="J1385" s="66">
        <f>(Таблица1[[#This Row],[σв/σт]]-SUMIF('Сводный отчет'!$B$7:$B$17,Таблица1[[#This Row],[Профиль / размер]],'Сводный отчет'!$L$7:$L$17))^2</f>
        <v>2.1403754638774919E-3</v>
      </c>
      <c r="K1385" s="63">
        <v>18.600000000000001</v>
      </c>
      <c r="L1385" s="64">
        <f>(Таблица1[[#This Row],[Относительное удлинение, %]]-SUMIF('Сводный отчет'!$B$7:$B$17,Таблица1[[#This Row],[Профиль / размер]],'Сводный отчет'!$O$7:$O$17))^2</f>
        <v>0.20045971074379651</v>
      </c>
      <c r="M1385" s="63">
        <v>10.9</v>
      </c>
      <c r="N138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0.15103822314049314</v>
      </c>
      <c r="O1385" s="67">
        <v>11.2</v>
      </c>
      <c r="P138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0.14840005165289361</v>
      </c>
      <c r="Q1385" s="69">
        <v>6.5000000000000002E-2</v>
      </c>
      <c r="R1385" s="70">
        <f>(Таблица1[[#This Row],[fr]]-SUMIF('Сводный отчет'!$B$7:$B$17,Таблица1[[#This Row],[Профиль / размер]],'Сводный отчет'!$X$7:$X$17))^2</f>
        <v>2.5672778925619832E-4</v>
      </c>
    </row>
    <row r="1386" spans="1:18" ht="11.25" customHeight="1" x14ac:dyDescent="0.25">
      <c r="A1386" s="62" t="s">
        <v>1068</v>
      </c>
      <c r="B1386" s="62" t="str">
        <f>LEFT(Таблица1[[#This Row],[Номер плавки]],7)</f>
        <v>2072470</v>
      </c>
      <c r="C1386" s="62" t="s">
        <v>66</v>
      </c>
      <c r="D1386" s="62" t="s">
        <v>183</v>
      </c>
      <c r="E1386" s="63">
        <v>580</v>
      </c>
      <c r="F1386" s="64">
        <f>(Таблица1[[#This Row],[Предел текучести, Н/мм²]]-SUMIF('Сводный отчет'!$B$7:$B$17,Таблица1[[#This Row],[Профиль / размер]],'Сводный отчет'!$F$7:$F$17))^2</f>
        <v>1461.3243801652909</v>
      </c>
      <c r="G1386" s="63">
        <v>714</v>
      </c>
      <c r="H1386" s="64">
        <f>(Таблица1[[#This Row],[Временное сопротивление, Н/мм²]]-SUMIF('Сводный отчет'!$B$7:$B$17,Таблица1[[#This Row],[Профиль / размер]],'Сводный отчет'!$I$7:$I$17))^2</f>
        <v>3714.0714101239732</v>
      </c>
      <c r="I1386" s="65">
        <f>Таблица1[[#This Row],[Временное сопротивление, Н/мм²]]/Таблица1[[#This Row],[Предел текучести, Н/мм²]]</f>
        <v>1.2310344827586206</v>
      </c>
      <c r="J1386" s="66">
        <f>(Таблица1[[#This Row],[σв/σт]]-SUMIF('Сводный отчет'!$B$7:$B$17,Таблица1[[#This Row],[Профиль / размер]],'Сводный отчет'!$L$7:$L$17))^2</f>
        <v>6.3986834373945371E-4</v>
      </c>
      <c r="K1386" s="63">
        <v>17.3</v>
      </c>
      <c r="L1386" s="64">
        <f>(Таблица1[[#This Row],[Относительное удлинение, %]]-SUMIF('Сводный отчет'!$B$7:$B$17,Таблица1[[#This Row],[Профиль / размер]],'Сводный отчет'!$O$7:$O$17))^2</f>
        <v>0.72636880165290352</v>
      </c>
      <c r="M1386" s="63">
        <v>8.6</v>
      </c>
      <c r="N138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3.6533109504132395</v>
      </c>
      <c r="O1386" s="67">
        <v>9</v>
      </c>
      <c r="P138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3.2934000516528852</v>
      </c>
      <c r="Q1386" s="69">
        <v>9.8000000000000004E-2</v>
      </c>
      <c r="R1386" s="70">
        <f>(Таблица1[[#This Row],[fr]]-SUMIF('Сводный отчет'!$B$7:$B$17,Таблица1[[#This Row],[Профиль / размер]],'Сводный отчет'!$X$7:$X$17))^2</f>
        <v>2.8822778925619843E-4</v>
      </c>
    </row>
    <row r="1387" spans="1:18" ht="11.25" customHeight="1" x14ac:dyDescent="0.25">
      <c r="A1387" s="62" t="s">
        <v>1070</v>
      </c>
      <c r="B1387" s="62" t="str">
        <f>LEFT(Таблица1[[#This Row],[Номер плавки]],7)</f>
        <v>2003461</v>
      </c>
      <c r="C1387" s="62" t="s">
        <v>66</v>
      </c>
      <c r="D1387" s="62" t="s">
        <v>72</v>
      </c>
      <c r="E1387" s="63">
        <v>550</v>
      </c>
      <c r="F1387" s="64">
        <f>(Таблица1[[#This Row],[Предел текучести, Н/мм²]]-SUMIF('Сводный отчет'!$B$7:$B$17,Таблица1[[#This Row],[Профиль / размер]],'Сводный отчет'!$F$7:$F$17))^2</f>
        <v>0.63480732368292514</v>
      </c>
      <c r="G1387" s="63">
        <v>645</v>
      </c>
      <c r="H1387" s="64">
        <f>(Таблица1[[#This Row],[Временное сопротивление, Н/мм²]]-SUMIF('Сводный отчет'!$B$7:$B$17,Таблица1[[#This Row],[Профиль / размер]],'Сводный отчет'!$I$7:$I$17))^2</f>
        <v>10.949104369092117</v>
      </c>
      <c r="I1387" s="65">
        <f>Таблица1[[#This Row],[Временное сопротивление, Н/мм²]]/Таблица1[[#This Row],[Предел текучести, Н/мм²]]</f>
        <v>1.1727272727272726</v>
      </c>
      <c r="J1387" s="66">
        <f>(Таблица1[[#This Row],[σв/σт]]-SUMIF('Сводный отчет'!$B$7:$B$17,Таблица1[[#This Row],[Профиль / размер]],'Сводный отчет'!$L$7:$L$17))^2</f>
        <v>1.9716413784794242E-5</v>
      </c>
      <c r="K1387" s="63">
        <v>19.8</v>
      </c>
      <c r="L1387" s="64">
        <f>(Таблица1[[#This Row],[Относительное удлинение, %]]-SUMIF('Сводный отчет'!$B$7:$B$17,Таблица1[[#This Row],[Профиль / размер]],'Сводный отчет'!$O$7:$O$17))^2</f>
        <v>0.73941356188629759</v>
      </c>
      <c r="M1387" s="63">
        <v>9.4</v>
      </c>
      <c r="N138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0.47456790123456211</v>
      </c>
      <c r="O1387" s="67">
        <v>9.6999999999999993</v>
      </c>
      <c r="P138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0.47793428367888596</v>
      </c>
      <c r="Q1387" s="69">
        <v>8.5999999999999993E-2</v>
      </c>
      <c r="R1387" s="70">
        <f>(Таблица1[[#This Row],[fr]]-SUMIF('Сводный отчет'!$B$7:$B$17,Таблица1[[#This Row],[Профиль / размер]],'Сводный отчет'!$X$7:$X$17))^2</f>
        <v>1.4006661231924054E-5</v>
      </c>
    </row>
    <row r="1388" spans="1:18" ht="11.25" customHeight="1" x14ac:dyDescent="0.25">
      <c r="A1388" s="62" t="s">
        <v>1070</v>
      </c>
      <c r="B1388" s="62" t="str">
        <f>LEFT(Таблица1[[#This Row],[Номер плавки]],7)</f>
        <v>2003461</v>
      </c>
      <c r="C1388" s="62" t="s">
        <v>66</v>
      </c>
      <c r="D1388" s="62" t="s">
        <v>72</v>
      </c>
      <c r="E1388" s="63">
        <v>549</v>
      </c>
      <c r="F1388" s="64">
        <f>(Таблица1[[#This Row],[Предел текучести, Н/мм²]]-SUMIF('Сводный отчет'!$B$7:$B$17,Таблица1[[#This Row],[Профиль / размер]],'Сводный отчет'!$F$7:$F$17))^2</f>
        <v>3.2283032586421898</v>
      </c>
      <c r="G1388" s="63">
        <v>644</v>
      </c>
      <c r="H1388" s="64">
        <f>(Таблица1[[#This Row],[Временное сопротивление, Н/мм²]]-SUMIF('Сводный отчет'!$B$7:$B$17,Таблица1[[#This Row],[Профиль / размер]],'Сводный отчет'!$I$7:$I$17))^2</f>
        <v>18.566990547953797</v>
      </c>
      <c r="I1388" s="65">
        <f>Таблица1[[#This Row],[Временное сопротивление, Н/мм²]]/Таблица1[[#This Row],[Предел текучести, Н/мм²]]</f>
        <v>1.1730418943533698</v>
      </c>
      <c r="J1388" s="66">
        <f>(Таблица1[[#This Row],[σв/σт]]-SUMIF('Сводный отчет'!$B$7:$B$17,Таблица1[[#This Row],[Профиль / размер]],'Сводный отчет'!$L$7:$L$17))^2</f>
        <v>1.7021361132938503E-5</v>
      </c>
      <c r="K1388" s="63">
        <v>18.5</v>
      </c>
      <c r="L1388" s="64">
        <f>(Таблица1[[#This Row],[Относительное удлинение, %]]-SUMIF('Сводный отчет'!$B$7:$B$17,Таблица1[[#This Row],[Профиль / размер]],'Сводный отчет'!$O$7:$O$17))^2</f>
        <v>0.19369540470472454</v>
      </c>
      <c r="M1388" s="63">
        <v>10.5</v>
      </c>
      <c r="N138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0.16901234567901552</v>
      </c>
      <c r="O1388" s="67">
        <v>10.8</v>
      </c>
      <c r="P138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0.16701287446478572</v>
      </c>
      <c r="Q1388" s="69">
        <v>8.1000000000000003E-2</v>
      </c>
      <c r="R1388" s="70">
        <f>(Таблица1[[#This Row],[fr]]-SUMIF('Сводный отчет'!$B$7:$B$17,Таблица1[[#This Row],[Профиль / размер]],'Сводный отчет'!$X$7:$X$17))^2</f>
        <v>1.5811869771813733E-6</v>
      </c>
    </row>
    <row r="1389" spans="1:18" ht="11.25" customHeight="1" x14ac:dyDescent="0.25">
      <c r="A1389" s="62" t="s">
        <v>1071</v>
      </c>
      <c r="B1389" s="62" t="str">
        <f>LEFT(Таблица1[[#This Row],[Номер плавки]],7)</f>
        <v>2072731</v>
      </c>
      <c r="C1389" s="62" t="s">
        <v>66</v>
      </c>
      <c r="D1389" s="62" t="s">
        <v>72</v>
      </c>
      <c r="E1389" s="63">
        <v>526</v>
      </c>
      <c r="F1389" s="64">
        <f>(Таблица1[[#This Row],[Предел текучести, Н/мм²]]-SUMIF('Сводный отчет'!$B$7:$B$17,Таблица1[[#This Row],[Профиль / размер]],'Сводный отчет'!$F$7:$F$17))^2</f>
        <v>614.87870976270528</v>
      </c>
      <c r="G1389" s="63">
        <v>631</v>
      </c>
      <c r="H1389" s="64">
        <f>(Таблица1[[#This Row],[Временное сопротивление, Н/мм²]]-SUMIF('Сводный отчет'!$B$7:$B$17,Таблица1[[#This Row],[Профиль / размер]],'Сводный отчет'!$I$7:$I$17))^2</f>
        <v>299.59951087315568</v>
      </c>
      <c r="I1389" s="65">
        <f>Таблица1[[#This Row],[Временное сопротивление, Н/мм²]]/Таблица1[[#This Row],[Предел текучести, Н/мм²]]</f>
        <v>1.1996197718631179</v>
      </c>
      <c r="J1389" s="66">
        <f>(Таблица1[[#This Row],[σв/σт]]-SUMIF('Сводный отчет'!$B$7:$B$17,Таблица1[[#This Row],[Профиль / размер]],'Сводный отчет'!$L$7:$L$17))^2</f>
        <v>5.0410048911163807E-4</v>
      </c>
      <c r="K1389" s="63">
        <v>18.899999999999999</v>
      </c>
      <c r="L1389" s="64">
        <f>(Таблица1[[#This Row],[Относительное удлинение, %]]-SUMIF('Сводный отчет'!$B$7:$B$17,Таблица1[[#This Row],[Профиль / размер]],'Сводный отчет'!$O$7:$O$17))^2</f>
        <v>1.6086838375159956E-3</v>
      </c>
      <c r="M1389" s="63">
        <v>9.5</v>
      </c>
      <c r="N138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0.34679012345678556</v>
      </c>
      <c r="O1389" s="67">
        <v>9.8000000000000007</v>
      </c>
      <c r="P138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0.34966870102305692</v>
      </c>
      <c r="Q1389" s="69">
        <v>9.6000000000000002E-2</v>
      </c>
      <c r="R1389" s="70">
        <f>(Таблица1[[#This Row],[fr]]-SUMIF('Сводный отчет'!$B$7:$B$17,Таблица1[[#This Row],[Профиль / размер]],'Сводный отчет'!$X$7:$X$17))^2</f>
        <v>1.8885760974140961E-4</v>
      </c>
    </row>
    <row r="1390" spans="1:18" ht="11.25" customHeight="1" x14ac:dyDescent="0.25">
      <c r="A1390" s="62" t="s">
        <v>1071</v>
      </c>
      <c r="B1390" s="62" t="str">
        <f>LEFT(Таблица1[[#This Row],[Номер плавки]],7)</f>
        <v>2072731</v>
      </c>
      <c r="C1390" s="62" t="s">
        <v>66</v>
      </c>
      <c r="D1390" s="62" t="s">
        <v>72</v>
      </c>
      <c r="E1390" s="63">
        <v>548</v>
      </c>
      <c r="F1390" s="64">
        <f>(Таблица1[[#This Row],[Предел текучести, Н/мм²]]-SUMIF('Сводный отчет'!$B$7:$B$17,Таблица1[[#This Row],[Профиль / размер]],'Сводный отчет'!$F$7:$F$17))^2</f>
        <v>7.8217991936014544</v>
      </c>
      <c r="G1390" s="63">
        <v>646</v>
      </c>
      <c r="H1390" s="64">
        <f>(Таблица1[[#This Row],[Временное сопротивление, Н/мм²]]-SUMIF('Сводный отчет'!$B$7:$B$17,Таблица1[[#This Row],[Профиль / размер]],'Сводный отчет'!$I$7:$I$17))^2</f>
        <v>5.3312181902304356</v>
      </c>
      <c r="I1390" s="65">
        <f>Таблица1[[#This Row],[Временное сопротивление, Н/мм²]]/Таблица1[[#This Row],[Предел текучести, Н/мм²]]</f>
        <v>1.1788321167883211</v>
      </c>
      <c r="J1390" s="66">
        <f>(Таблица1[[#This Row],[σв/σт]]-SUMIF('Сводный отчет'!$B$7:$B$17,Таблица1[[#This Row],[Профиль / размер]],'Сводный отчет'!$L$7:$L$17))^2</f>
        <v>2.7706508151782843E-6</v>
      </c>
      <c r="K1390" s="63">
        <v>18.899999999999999</v>
      </c>
      <c r="L1390" s="64">
        <f>(Таблица1[[#This Row],[Относительное удлинение, %]]-SUMIF('Сводный отчет'!$B$7:$B$17,Таблица1[[#This Row],[Профиль / размер]],'Сводный отчет'!$O$7:$O$17))^2</f>
        <v>1.6086838375159956E-3</v>
      </c>
      <c r="M1390" s="63">
        <v>10.199999999999999</v>
      </c>
      <c r="N139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1.2345679012346381E-2</v>
      </c>
      <c r="O1390" s="67">
        <v>10.5</v>
      </c>
      <c r="P139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1.1809622432266921E-2</v>
      </c>
      <c r="Q1390" s="69">
        <v>0.08</v>
      </c>
      <c r="R1390" s="70">
        <f>(Таблица1[[#This Row],[fr]]-SUMIF('Сводный отчет'!$B$7:$B$17,Таблица1[[#This Row],[Профиль / размер]],'Сводный отчет'!$X$7:$X$17))^2</f>
        <v>5.0960921262328272E-6</v>
      </c>
    </row>
    <row r="1391" spans="1:18" ht="11.25" customHeight="1" x14ac:dyDescent="0.25">
      <c r="A1391" s="62" t="s">
        <v>1072</v>
      </c>
      <c r="B1391" s="62" t="str">
        <f>LEFT(Таблица1[[#This Row],[Номер плавки]],7)</f>
        <v>2003467</v>
      </c>
      <c r="C1391" s="62" t="s">
        <v>66</v>
      </c>
      <c r="D1391" s="62" t="s">
        <v>72</v>
      </c>
      <c r="E1391" s="63">
        <v>540</v>
      </c>
      <c r="F1391" s="64">
        <f>(Таблица1[[#This Row],[Предел текучести, Н/мм²]]-SUMIF('Сводный отчет'!$B$7:$B$17,Таблица1[[#This Row],[Профиль / размер]],'Сводный отчет'!$F$7:$F$17))^2</f>
        <v>116.56976667327557</v>
      </c>
      <c r="G1391" s="63">
        <v>637</v>
      </c>
      <c r="H1391" s="64">
        <f>(Таблица1[[#This Row],[Временное сопротивление, Н/мм²]]-SUMIF('Сводный отчет'!$B$7:$B$17,Таблица1[[#This Row],[Профиль / размер]],'Сводный отчет'!$I$7:$I$17))^2</f>
        <v>127.89219379998556</v>
      </c>
      <c r="I1391" s="65">
        <f>Таблица1[[#This Row],[Временное сопротивление, Н/мм²]]/Таблица1[[#This Row],[Предел текучести, Н/мм²]]</f>
        <v>1.1796296296296296</v>
      </c>
      <c r="J1391" s="66">
        <f>(Таблица1[[#This Row],[σв/σт]]-SUMIF('Сводный отчет'!$B$7:$B$17,Таблица1[[#This Row],[Профиль / размер]],'Сводный отчет'!$L$7:$L$17))^2</f>
        <v>6.061641188137379E-6</v>
      </c>
      <c r="K1391" s="63">
        <v>19.399999999999999</v>
      </c>
      <c r="L1391" s="64">
        <f>(Таблица1[[#This Row],[Относительное удлинение, %]]-SUMIF('Сводный отчет'!$B$7:$B$17,Таблица1[[#This Row],[Профиль / размер]],'Сводный отчет'!$O$7:$O$17))^2</f>
        <v>0.21150028275350374</v>
      </c>
      <c r="M1391" s="63">
        <v>11.5</v>
      </c>
      <c r="N139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1.9912345679012455</v>
      </c>
      <c r="O1391" s="67">
        <v>11.8</v>
      </c>
      <c r="P139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1.9843570479065145</v>
      </c>
      <c r="Q1391" s="69">
        <v>6.8000000000000005E-2</v>
      </c>
      <c r="R1391" s="70">
        <f>(Таблица1[[#This Row],[fr]]-SUMIF('Сводный отчет'!$B$7:$B$17,Таблица1[[#This Row],[Профиль / размер]],'Сводный отчет'!$X$7:$X$17))^2</f>
        <v>2.0327495391485014E-4</v>
      </c>
    </row>
    <row r="1392" spans="1:18" ht="11.25" customHeight="1" x14ac:dyDescent="0.25">
      <c r="A1392" s="62" t="s">
        <v>1072</v>
      </c>
      <c r="B1392" s="62" t="str">
        <f>LEFT(Таблица1[[#This Row],[Номер плавки]],7)</f>
        <v>2003467</v>
      </c>
      <c r="C1392" s="62" t="s">
        <v>66</v>
      </c>
      <c r="D1392" s="62" t="s">
        <v>72</v>
      </c>
      <c r="E1392" s="63">
        <v>536</v>
      </c>
      <c r="F1392" s="64">
        <f>(Таблица1[[#This Row],[Предел текучести, Н/мм²]]-SUMIF('Сводный отчет'!$B$7:$B$17,Таблица1[[#This Row],[Профиль / размер]],'Сводный отчет'!$F$7:$F$17))^2</f>
        <v>218.94375041311264</v>
      </c>
      <c r="G1392" s="63">
        <v>635</v>
      </c>
      <c r="H1392" s="64">
        <f>(Таблица1[[#This Row],[Временное сопротивление, Н/мм²]]-SUMIF('Сводный отчет'!$B$7:$B$17,Таблица1[[#This Row],[Профиль / размер]],'Сводный отчет'!$I$7:$I$17))^2</f>
        <v>177.12796615770893</v>
      </c>
      <c r="I1392" s="65">
        <f>Таблица1[[#This Row],[Временное сопротивление, Н/мм²]]/Таблица1[[#This Row],[Предел текучести, Н/мм²]]</f>
        <v>1.1847014925373134</v>
      </c>
      <c r="J1392" s="66">
        <f>(Таблица1[[#This Row],[σв/σт]]-SUMIF('Сводный отчет'!$B$7:$B$17,Таблица1[[#This Row],[Профиль / размер]],'Сводный отчет'!$L$7:$L$17))^2</f>
        <v>5.6759693715616354E-5</v>
      </c>
      <c r="K1392" s="63">
        <v>20</v>
      </c>
      <c r="L1392" s="64">
        <f>(Таблица1[[#This Row],[Относительное удлинение, %]]-SUMIF('Сводный отчет'!$B$7:$B$17,Таблица1[[#This Row],[Профиль / размер]],'Сводный отчет'!$O$7:$O$17))^2</f>
        <v>1.1233702014526921</v>
      </c>
      <c r="M1392" s="63">
        <v>11.3</v>
      </c>
      <c r="N139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1.4667901234568013</v>
      </c>
      <c r="O1392" s="67">
        <v>11.6</v>
      </c>
      <c r="P139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1.4608882132181662</v>
      </c>
      <c r="Q1392" s="69">
        <v>8.2000000000000003E-2</v>
      </c>
      <c r="R1392" s="70">
        <f>(Таблица1[[#This Row],[fr]]-SUMIF('Сводный отчет'!$B$7:$B$17,Таблица1[[#This Row],[Профиль / размер]],'Сводный отчет'!$X$7:$X$17))^2</f>
        <v>6.6281828129923415E-8</v>
      </c>
    </row>
    <row r="1393" spans="1:18" ht="11.25" customHeight="1" x14ac:dyDescent="0.25">
      <c r="A1393" s="62" t="s">
        <v>1073</v>
      </c>
      <c r="B1393" s="62" t="str">
        <f>LEFT(Таблица1[[#This Row],[Номер плавки]],7)</f>
        <v>2003470</v>
      </c>
      <c r="C1393" s="62" t="s">
        <v>66</v>
      </c>
      <c r="D1393" s="62" t="s">
        <v>72</v>
      </c>
      <c r="E1393" s="63">
        <v>552</v>
      </c>
      <c r="F1393" s="64">
        <f>(Таблица1[[#This Row],[Предел текучести, Н/мм²]]-SUMIF('Сводный отчет'!$B$7:$B$17,Таблица1[[#This Row],[Профиль / размер]],'Сводный отчет'!$F$7:$F$17))^2</f>
        <v>1.4478154537643961</v>
      </c>
      <c r="G1393" s="63">
        <v>646</v>
      </c>
      <c r="H1393" s="64">
        <f>(Таблица1[[#This Row],[Временное сопротивление, Н/мм²]]-SUMIF('Сводный отчет'!$B$7:$B$17,Таблица1[[#This Row],[Профиль / размер]],'Сводный отчет'!$I$7:$I$17))^2</f>
        <v>5.3312181902304356</v>
      </c>
      <c r="I1393" s="65">
        <f>Таблица1[[#This Row],[Временное сопротивление, Н/мм²]]/Таблица1[[#This Row],[Предел текучести, Н/мм²]]</f>
        <v>1.1702898550724639</v>
      </c>
      <c r="J1393" s="66">
        <f>(Таблица1[[#This Row],[σв/σт]]-SUMIF('Сводный отчет'!$B$7:$B$17,Таблица1[[#This Row],[Профиль / размер]],'Сводный отчет'!$L$7:$L$17))^2</f>
        <v>4.730323200599708E-5</v>
      </c>
      <c r="K1393" s="63">
        <v>20.3</v>
      </c>
      <c r="L1393" s="64">
        <f>(Таблица1[[#This Row],[Относительное удлинение, %]]-SUMIF('Сводный отчет'!$B$7:$B$17,Таблица1[[#This Row],[Профиль / размер]],'Сводный отчет'!$O$7:$O$17))^2</f>
        <v>1.8493051608022875</v>
      </c>
      <c r="M1393" s="63">
        <v>11.3</v>
      </c>
      <c r="N139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1.4667901234568013</v>
      </c>
      <c r="O1393" s="67">
        <v>11.6</v>
      </c>
      <c r="P139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1.4608882132181662</v>
      </c>
      <c r="Q1393" s="69">
        <v>8.1000000000000003E-2</v>
      </c>
      <c r="R1393" s="70">
        <f>(Таблица1[[#This Row],[fr]]-SUMIF('Сводный отчет'!$B$7:$B$17,Таблица1[[#This Row],[Профиль / размер]],'Сводный отчет'!$X$7:$X$17))^2</f>
        <v>1.5811869771813733E-6</v>
      </c>
    </row>
    <row r="1394" spans="1:18" ht="11.25" customHeight="1" x14ac:dyDescent="0.25">
      <c r="A1394" s="62" t="s">
        <v>1073</v>
      </c>
      <c r="B1394" s="62" t="str">
        <f>LEFT(Таблица1[[#This Row],[Номер плавки]],7)</f>
        <v>2003470</v>
      </c>
      <c r="C1394" s="62" t="s">
        <v>66</v>
      </c>
      <c r="D1394" s="62" t="s">
        <v>72</v>
      </c>
      <c r="E1394" s="63">
        <v>551</v>
      </c>
      <c r="F1394" s="64">
        <f>(Таблица1[[#This Row],[Предел текучести, Н/мм²]]-SUMIF('Сводный отчет'!$B$7:$B$17,Таблица1[[#This Row],[Профиль / размер]],'Сводный отчет'!$F$7:$F$17))^2</f>
        <v>4.1311388723660615E-2</v>
      </c>
      <c r="G1394" s="63">
        <v>646</v>
      </c>
      <c r="H1394" s="64">
        <f>(Таблица1[[#This Row],[Временное сопротивление, Н/мм²]]-SUMIF('Сводный отчет'!$B$7:$B$17,Таблица1[[#This Row],[Профиль / размер]],'Сводный отчет'!$I$7:$I$17))^2</f>
        <v>5.3312181902304356</v>
      </c>
      <c r="I1394" s="65">
        <f>Таблица1[[#This Row],[Временное сопротивление, Н/мм²]]/Таблица1[[#This Row],[Предел текучести, Н/мм²]]</f>
        <v>1.1724137931034482</v>
      </c>
      <c r="J1394" s="66">
        <f>(Таблица1[[#This Row],[σв/σт]]-SUMIF('Сводный отчет'!$B$7:$B$17,Таблица1[[#This Row],[Профиль / размер]],'Сводный отчет'!$L$7:$L$17))^2</f>
        <v>2.2598580974927796E-5</v>
      </c>
      <c r="K1394" s="63">
        <v>19.8</v>
      </c>
      <c r="L1394" s="64">
        <f>(Таблица1[[#This Row],[Относительное удлинение, %]]-SUMIF('Сводный отчет'!$B$7:$B$17,Таблица1[[#This Row],[Профиль / размер]],'Сводный отчет'!$O$7:$O$17))^2</f>
        <v>0.73941356188629759</v>
      </c>
      <c r="M1394" s="63">
        <v>11.3</v>
      </c>
      <c r="N139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1.4667901234568013</v>
      </c>
      <c r="O1394" s="67">
        <v>11.6</v>
      </c>
      <c r="P139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1.4608882132181662</v>
      </c>
      <c r="Q1394" s="69">
        <v>7.4999999999999997E-2</v>
      </c>
      <c r="R1394" s="70">
        <f>(Таблица1[[#This Row],[fr]]-SUMIF('Сводный отчет'!$B$7:$B$17,Таблица1[[#This Row],[Профиль / размер]],'Сводный отчет'!$X$7:$X$17))^2</f>
        <v>5.2670617871490146E-5</v>
      </c>
    </row>
    <row r="1395" spans="1:18" ht="11.25" customHeight="1" x14ac:dyDescent="0.25">
      <c r="A1395" s="62" t="s">
        <v>1074</v>
      </c>
      <c r="B1395" s="62" t="str">
        <f>LEFT(Таблица1[[#This Row],[Номер плавки]],7)</f>
        <v>2003462</v>
      </c>
      <c r="C1395" s="62" t="s">
        <v>66</v>
      </c>
      <c r="D1395" s="62" t="s">
        <v>72</v>
      </c>
      <c r="E1395" s="63">
        <v>545</v>
      </c>
      <c r="F1395" s="64">
        <f>(Таблица1[[#This Row],[Предел текучести, Н/мм²]]-SUMIF('Сводный отчет'!$B$7:$B$17,Таблица1[[#This Row],[Профиль / размер]],'Сводный отчет'!$F$7:$F$17))^2</f>
        <v>33.602286998479251</v>
      </c>
      <c r="G1395" s="63">
        <v>645</v>
      </c>
      <c r="H1395" s="64">
        <f>(Таблица1[[#This Row],[Временное сопротивление, Н/мм²]]-SUMIF('Сводный отчет'!$B$7:$B$17,Таблица1[[#This Row],[Профиль / размер]],'Сводный отчет'!$I$7:$I$17))^2</f>
        <v>10.949104369092117</v>
      </c>
      <c r="I1395" s="65">
        <f>Таблица1[[#This Row],[Временное сопротивление, Н/мм²]]/Таблица1[[#This Row],[Предел текучести, Н/мм²]]</f>
        <v>1.1834862385321101</v>
      </c>
      <c r="J1395" s="66">
        <f>(Таблица1[[#This Row],[σв/σт]]-SUMIF('Сводный отчет'!$B$7:$B$17,Таблица1[[#This Row],[Профиль / размер]],'Сводный отчет'!$L$7:$L$17))^2</f>
        <v>3.9925324534210176E-5</v>
      </c>
      <c r="K1395" s="63">
        <v>18</v>
      </c>
      <c r="L1395" s="64">
        <f>(Таблица1[[#This Row],[Относительное удлинение, %]]-SUMIF('Сводный отчет'!$B$7:$B$17,Таблица1[[#This Row],[Профиль / размер]],'Сводный отчет'!$O$7:$O$17))^2</f>
        <v>0.88380380578873541</v>
      </c>
      <c r="M1395" s="63">
        <v>11.3</v>
      </c>
      <c r="N139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1.4667901234568013</v>
      </c>
      <c r="O1395" s="67">
        <v>11.6</v>
      </c>
      <c r="P139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1.4608882132181662</v>
      </c>
      <c r="Q1395" s="69">
        <v>8.2000000000000003E-2</v>
      </c>
      <c r="R1395" s="70">
        <f>(Таблица1[[#This Row],[fr]]-SUMIF('Сводный отчет'!$B$7:$B$17,Таблица1[[#This Row],[Профиль / размер]],'Сводный отчет'!$X$7:$X$17))^2</f>
        <v>6.6281828129923415E-8</v>
      </c>
    </row>
    <row r="1396" spans="1:18" ht="11.25" customHeight="1" x14ac:dyDescent="0.25">
      <c r="A1396" s="62" t="s">
        <v>1074</v>
      </c>
      <c r="B1396" s="62" t="str">
        <f>LEFT(Таблица1[[#This Row],[Номер плавки]],7)</f>
        <v>2003462</v>
      </c>
      <c r="C1396" s="62" t="s">
        <v>66</v>
      </c>
      <c r="D1396" s="62" t="s">
        <v>72</v>
      </c>
      <c r="E1396" s="63">
        <v>543</v>
      </c>
      <c r="F1396" s="64">
        <f>(Таблица1[[#This Row],[Предел текучести, Н/мм²]]-SUMIF('Сводный отчет'!$B$7:$B$17,Таблица1[[#This Row],[Профиль / размер]],'Сводный отчет'!$F$7:$F$17))^2</f>
        <v>60.78927886839778</v>
      </c>
      <c r="G1396" s="63">
        <v>648</v>
      </c>
      <c r="H1396" s="64">
        <f>(Таблица1[[#This Row],[Временное сопротивление, Н/мм²]]-SUMIF('Сводный отчет'!$B$7:$B$17,Таблица1[[#This Row],[Профиль / размер]],'Сводный отчет'!$I$7:$I$17))^2</f>
        <v>9.5445832507072434E-2</v>
      </c>
      <c r="I1396" s="65">
        <f>Таблица1[[#This Row],[Временное сопротивление, Н/мм²]]/Таблица1[[#This Row],[Предел текучести, Н/мм²]]</f>
        <v>1.1933701657458564</v>
      </c>
      <c r="J1396" s="66">
        <f>(Таблица1[[#This Row],[σв/σт]]-SUMIF('Сводный отчет'!$B$7:$B$17,Таблица1[[#This Row],[Профиль / размер]],'Сводный отчет'!$L$7:$L$17))^2</f>
        <v>2.625234742929566E-4</v>
      </c>
      <c r="K1396" s="63">
        <v>16.2</v>
      </c>
      <c r="L1396" s="64">
        <f>(Таблица1[[#This Row],[Относительное удлинение, %]]-SUMIF('Сводный отчет'!$B$7:$B$17,Таблица1[[#This Row],[Профиль / размер]],'Сводный отчет'!$O$7:$O$17))^2</f>
        <v>7.5081940496911779</v>
      </c>
      <c r="M1396" s="63">
        <v>8.6</v>
      </c>
      <c r="N139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2.2167901234567795</v>
      </c>
      <c r="O1396" s="67">
        <v>8.9</v>
      </c>
      <c r="P139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2.2240589449255022</v>
      </c>
      <c r="Q1396" s="69">
        <v>7.0999999999999994E-2</v>
      </c>
      <c r="R1396" s="70">
        <f>(Таблица1[[#This Row],[fr]]-SUMIF('Сводный отчет'!$B$7:$B$17,Таблица1[[#This Row],[Профиль / размер]],'Сводный отчет'!$X$7:$X$17))^2</f>
        <v>1.2673023846769606E-4</v>
      </c>
    </row>
    <row r="1397" spans="1:18" ht="11.25" customHeight="1" x14ac:dyDescent="0.25">
      <c r="A1397" s="62" t="s">
        <v>1075</v>
      </c>
      <c r="B1397" s="62" t="str">
        <f>LEFT(Таблица1[[#This Row],[Номер плавки]],7)</f>
        <v>2003460</v>
      </c>
      <c r="C1397" s="62" t="s">
        <v>66</v>
      </c>
      <c r="D1397" s="62" t="s">
        <v>72</v>
      </c>
      <c r="E1397" s="63">
        <v>547</v>
      </c>
      <c r="F1397" s="64">
        <f>(Таблица1[[#This Row],[Предел текучести, Н/мм²]]-SUMIF('Сводный отчет'!$B$7:$B$17,Таблица1[[#This Row],[Профиль / размер]],'Сводный отчет'!$F$7:$F$17))^2</f>
        <v>14.415295128560718</v>
      </c>
      <c r="G1397" s="63">
        <v>645</v>
      </c>
      <c r="H1397" s="64">
        <f>(Таблица1[[#This Row],[Временное сопротивление, Н/мм²]]-SUMIF('Сводный отчет'!$B$7:$B$17,Таблица1[[#This Row],[Профиль / размер]],'Сводный отчет'!$I$7:$I$17))^2</f>
        <v>10.949104369092117</v>
      </c>
      <c r="I1397" s="65">
        <f>Таблица1[[#This Row],[Временное сопротивление, Н/мм²]]/Таблица1[[#This Row],[Предел текучести, Н/мм²]]</f>
        <v>1.1791590493601463</v>
      </c>
      <c r="J1397" s="66">
        <f>(Таблица1[[#This Row],[σв/σт]]-SUMIF('Сводный отчет'!$B$7:$B$17,Таблица1[[#This Row],[Профиль / размер]],'Сводный отчет'!$L$7:$L$17))^2</f>
        <v>3.9659120415078746E-6</v>
      </c>
      <c r="K1397" s="63">
        <v>20.2</v>
      </c>
      <c r="L1397" s="64">
        <f>(Таблица1[[#This Row],[Относительное удлинение, %]]-SUMIF('Сводный отчет'!$B$7:$B$17,Таблица1[[#This Row],[Профиль / размер]],'Сводный отчет'!$O$7:$O$17))^2</f>
        <v>1.5873268410190859</v>
      </c>
      <c r="M1397" s="63">
        <v>10.3</v>
      </c>
      <c r="N139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4.4567901234569836E-2</v>
      </c>
      <c r="O1397" s="67">
        <v>10.6</v>
      </c>
      <c r="P139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4.3544039776439517E-2</v>
      </c>
      <c r="Q1397" s="69">
        <v>0.09</v>
      </c>
      <c r="R1397" s="70">
        <f>(Таблица1[[#This Row],[fr]]-SUMIF('Сводный отчет'!$B$7:$B$17,Таблица1[[#This Row],[Профиль / размер]],'Сводный отчет'!$X$7:$X$17))^2</f>
        <v>5.9947040635718234E-5</v>
      </c>
    </row>
    <row r="1398" spans="1:18" ht="11.25" customHeight="1" x14ac:dyDescent="0.25">
      <c r="A1398" s="62" t="s">
        <v>1075</v>
      </c>
      <c r="B1398" s="62" t="str">
        <f>LEFT(Таблица1[[#This Row],[Номер плавки]],7)</f>
        <v>2003460</v>
      </c>
      <c r="C1398" s="62" t="s">
        <v>66</v>
      </c>
      <c r="D1398" s="62" t="s">
        <v>72</v>
      </c>
      <c r="E1398" s="63">
        <v>538</v>
      </c>
      <c r="F1398" s="64">
        <f>(Таблица1[[#This Row],[Предел текучести, Н/мм²]]-SUMIF('Сводный отчет'!$B$7:$B$17,Таблица1[[#This Row],[Профиль / размер]],'Сводный отчет'!$F$7:$F$17))^2</f>
        <v>163.75675854319411</v>
      </c>
      <c r="G1398" s="63">
        <v>639</v>
      </c>
      <c r="H1398" s="64">
        <f>(Таблица1[[#This Row],[Временное сопротивление, Н/мм²]]-SUMIF('Сводный отчет'!$B$7:$B$17,Таблица1[[#This Row],[Профиль / размер]],'Сводный отчет'!$I$7:$I$17))^2</f>
        <v>86.6564214422622</v>
      </c>
      <c r="I1398" s="65">
        <f>Таблица1[[#This Row],[Временное сопротивление, Н/мм²]]/Таблица1[[#This Row],[Предел текучести, Н/мм²]]</f>
        <v>1.187732342007435</v>
      </c>
      <c r="J1398" s="66">
        <f>(Таблица1[[#This Row],[σв/σт]]-SUMIF('Сводный отчет'!$B$7:$B$17,Таблица1[[#This Row],[Профиль / размер]],'Сводный отчет'!$L$7:$L$17))^2</f>
        <v>1.1161399377643089E-4</v>
      </c>
      <c r="K1398" s="63">
        <v>20.6</v>
      </c>
      <c r="L1398" s="64">
        <f>(Таблица1[[#This Row],[Относительное удлинение, %]]-SUMIF('Сводный отчет'!$B$7:$B$17,Таблица1[[#This Row],[Профиль / размер]],'Сводный отчет'!$O$7:$O$17))^2</f>
        <v>2.7552401201518837</v>
      </c>
      <c r="M1398" s="63">
        <v>10.8</v>
      </c>
      <c r="N139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0.50567901234568557</v>
      </c>
      <c r="O1398" s="67">
        <v>11.1</v>
      </c>
      <c r="P139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0.50221612649730285</v>
      </c>
      <c r="Q1398" s="69">
        <v>7.9000000000000001E-2</v>
      </c>
      <c r="R1398" s="70">
        <f>(Таблица1[[#This Row],[fr]]-SUMIF('Сводный отчет'!$B$7:$B$17,Таблица1[[#This Row],[Профиль / размер]],'Сводный отчет'!$X$7:$X$17))^2</f>
        <v>1.0610997275284284E-5</v>
      </c>
    </row>
    <row r="1399" spans="1:18" ht="11.25" customHeight="1" x14ac:dyDescent="0.25">
      <c r="A1399" s="62" t="s">
        <v>1076</v>
      </c>
      <c r="B1399" s="62" t="str">
        <f>LEFT(Таблица1[[#This Row],[Номер плавки]],7)</f>
        <v>2003471</v>
      </c>
      <c r="C1399" s="62" t="s">
        <v>66</v>
      </c>
      <c r="D1399" s="62" t="s">
        <v>72</v>
      </c>
      <c r="E1399" s="63">
        <v>556</v>
      </c>
      <c r="F1399" s="64">
        <f>(Таблица1[[#This Row],[Предел текучести, Н/мм²]]-SUMIF('Сводный отчет'!$B$7:$B$17,Таблица1[[#This Row],[Профиль / размер]],'Сводный отчет'!$F$7:$F$17))^2</f>
        <v>27.073831713927337</v>
      </c>
      <c r="G1399" s="63">
        <v>704</v>
      </c>
      <c r="H1399" s="64">
        <f>(Таблица1[[#This Row],[Временное сопротивление, Н/мм²]]-SUMIF('Сводный отчет'!$B$7:$B$17,Таблица1[[#This Row],[Профиль / размер]],'Сводный отчет'!$I$7:$I$17))^2</f>
        <v>3101.4938198162531</v>
      </c>
      <c r="I1399" s="65">
        <f>Таблица1[[#This Row],[Временное сопротивление, Н/мм²]]/Таблица1[[#This Row],[Предел текучести, Н/мм²]]</f>
        <v>1.2661870503597121</v>
      </c>
      <c r="J1399" s="66">
        <f>(Таблица1[[#This Row],[σв/σт]]-SUMIF('Сводный отчет'!$B$7:$B$17,Таблица1[[#This Row],[Профиль / размер]],'Сводный отчет'!$L$7:$L$17))^2</f>
        <v>7.9244643968655725E-3</v>
      </c>
      <c r="K1399" s="63">
        <v>21.5</v>
      </c>
      <c r="L1399" s="64">
        <f>(Таблица1[[#This Row],[Относительное удлинение, %]]-SUMIF('Сводный отчет'!$B$7:$B$17,Таблица1[[#This Row],[Профиль / размер]],'Сводный отчет'!$O$7:$O$17))^2</f>
        <v>6.5530449982006598</v>
      </c>
      <c r="M1399" s="63">
        <v>11.7</v>
      </c>
      <c r="N139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2.595679012345689</v>
      </c>
      <c r="O1399" s="67">
        <v>12.1</v>
      </c>
      <c r="P139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2.9195602999390298</v>
      </c>
      <c r="Q1399" s="69">
        <v>7.2999999999999995E-2</v>
      </c>
      <c r="R1399" s="70">
        <f>(Таблица1[[#This Row],[fr]]-SUMIF('Сводный отчет'!$B$7:$B$17,Таблица1[[#This Row],[Профиль / размер]],'Сводный отчет'!$X$7:$X$17))^2</f>
        <v>8.5700428169593106E-5</v>
      </c>
    </row>
    <row r="1400" spans="1:18" ht="11.25" customHeight="1" x14ac:dyDescent="0.25">
      <c r="A1400" s="62" t="s">
        <v>1076</v>
      </c>
      <c r="B1400" s="62" t="str">
        <f>LEFT(Таблица1[[#This Row],[Номер плавки]],7)</f>
        <v>2003471</v>
      </c>
      <c r="C1400" s="62" t="s">
        <v>66</v>
      </c>
      <c r="D1400" s="62" t="s">
        <v>72</v>
      </c>
      <c r="E1400" s="63">
        <v>530</v>
      </c>
      <c r="F1400" s="64">
        <f>(Таблица1[[#This Row],[Предел текучести, Н/мм²]]-SUMIF('Сводный отчет'!$B$7:$B$17,Таблица1[[#This Row],[Профиль / размер]],'Сводный отчет'!$F$7:$F$17))^2</f>
        <v>432.50472602286823</v>
      </c>
      <c r="G1400" s="63">
        <v>633</v>
      </c>
      <c r="H1400" s="64">
        <f>(Таблица1[[#This Row],[Временное сопротивление, Н/мм²]]-SUMIF('Сводный отчет'!$B$7:$B$17,Таблица1[[#This Row],[Профиль / размер]],'Сводный отчет'!$I$7:$I$17))^2</f>
        <v>234.36373851543229</v>
      </c>
      <c r="I1400" s="65">
        <f>Таблица1[[#This Row],[Временное сопротивление, Н/мм²]]/Таблица1[[#This Row],[Предел текучести, Н/мм²]]</f>
        <v>1.1943396226415095</v>
      </c>
      <c r="J1400" s="66">
        <f>(Таблица1[[#This Row],[σв/σт]]-SUMIF('Сводный отчет'!$B$7:$B$17,Таблица1[[#This Row],[Профиль / размер]],'Сводный отчет'!$L$7:$L$17))^2</f>
        <v>2.9487871934112789E-4</v>
      </c>
      <c r="K1400" s="63">
        <v>19</v>
      </c>
      <c r="L1400" s="64">
        <f>(Таблица1[[#This Row],[Относительное удлинение, %]]-SUMIF('Сводный отчет'!$B$7:$B$17,Таблица1[[#This Row],[Профиль / размер]],'Сводный отчет'!$O$7:$O$17))^2</f>
        <v>3.5870036207137144E-3</v>
      </c>
      <c r="M1400" s="63">
        <v>10.3</v>
      </c>
      <c r="N140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4.4567901234569836E-2</v>
      </c>
      <c r="O1400" s="67">
        <v>10.6</v>
      </c>
      <c r="P140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4.3544039776439517E-2</v>
      </c>
      <c r="Q1400" s="69">
        <v>8.5000000000000006E-2</v>
      </c>
      <c r="R1400" s="70">
        <f>(Таблица1[[#This Row],[fr]]-SUMIF('Сводный отчет'!$B$7:$B$17,Таблица1[[#This Row],[Профиль / размер]],'Сводный отчет'!$X$7:$X$17))^2</f>
        <v>7.5215663809755945E-6</v>
      </c>
    </row>
    <row r="1401" spans="1:18" ht="11.25" customHeight="1" x14ac:dyDescent="0.25">
      <c r="A1401" s="62" t="s">
        <v>1077</v>
      </c>
      <c r="B1401" s="62" t="str">
        <f>LEFT(Таблица1[[#This Row],[Номер плавки]],7)</f>
        <v>2072404</v>
      </c>
      <c r="C1401" s="62" t="s">
        <v>66</v>
      </c>
      <c r="D1401" s="62" t="s">
        <v>72</v>
      </c>
      <c r="E1401" s="63">
        <v>535</v>
      </c>
      <c r="F1401" s="64">
        <f>(Таблица1[[#This Row],[Предел текучести, Н/мм²]]-SUMIF('Сводный отчет'!$B$7:$B$17,Таблица1[[#This Row],[Профиль / размер]],'Сводный отчет'!$F$7:$F$17))^2</f>
        <v>249.5372463480719</v>
      </c>
      <c r="G1401" s="63">
        <v>676</v>
      </c>
      <c r="H1401" s="64">
        <f>(Таблица1[[#This Row],[Временное сопротивление, Н/мм²]]-SUMIF('Сводный отчет'!$B$7:$B$17,Таблица1[[#This Row],[Профиль / размер]],'Сводный отчет'!$I$7:$I$17))^2</f>
        <v>766.79463282437996</v>
      </c>
      <c r="I1401" s="65">
        <f>Таблица1[[#This Row],[Временное сопротивление, Н/мм²]]/Таблица1[[#This Row],[Предел текучести, Н/мм²]]</f>
        <v>1.2635514018691589</v>
      </c>
      <c r="J1401" s="66">
        <f>(Таблица1[[#This Row],[σв/σт]]-SUMIF('Сводный отчет'!$B$7:$B$17,Таблица1[[#This Row],[Профиль / размер]],'Сводный отчет'!$L$7:$L$17))^2</f>
        <v>7.4621630249826132E-3</v>
      </c>
      <c r="K1401" s="63">
        <v>19.2</v>
      </c>
      <c r="L1401" s="64">
        <f>(Таблица1[[#This Row],[Относительное удлинение, %]]-SUMIF('Сводный отчет'!$B$7:$B$17,Таблица1[[#This Row],[Профиль / размер]],'Сводный отчет'!$O$7:$O$17))^2</f>
        <v>6.7543643187109009E-2</v>
      </c>
      <c r="M1401" s="63">
        <v>11.7</v>
      </c>
      <c r="N140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2.595679012345689</v>
      </c>
      <c r="O1401" s="67">
        <v>12</v>
      </c>
      <c r="P140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2.5878258825948581</v>
      </c>
      <c r="Q1401" s="69">
        <v>6.6000000000000003E-2</v>
      </c>
      <c r="R1401" s="70">
        <f>(Таблица1[[#This Row],[fr]]-SUMIF('Сводный отчет'!$B$7:$B$17,Таблица1[[#This Row],[Профиль / размер]],'Сводный отчет'!$X$7:$X$17))^2</f>
        <v>2.643047642129531E-4</v>
      </c>
    </row>
    <row r="1402" spans="1:18" ht="11.25" customHeight="1" x14ac:dyDescent="0.25">
      <c r="A1402" s="62" t="s">
        <v>1077</v>
      </c>
      <c r="B1402" s="62" t="str">
        <f>LEFT(Таблица1[[#This Row],[Номер плавки]],7)</f>
        <v>2072404</v>
      </c>
      <c r="C1402" s="62" t="s">
        <v>66</v>
      </c>
      <c r="D1402" s="62" t="s">
        <v>72</v>
      </c>
      <c r="E1402" s="63">
        <v>555</v>
      </c>
      <c r="F1402" s="64">
        <f>(Таблица1[[#This Row],[Предел текучести, Н/мм²]]-SUMIF('Сводный отчет'!$B$7:$B$17,Таблица1[[#This Row],[Профиль / размер]],'Сводный отчет'!$F$7:$F$17))^2</f>
        <v>17.667327648886602</v>
      </c>
      <c r="G1402" s="63">
        <v>671</v>
      </c>
      <c r="H1402" s="64">
        <f>(Таблица1[[#This Row],[Временное сопротивление, Н/мм²]]-SUMIF('Сводный отчет'!$B$7:$B$17,Таблица1[[#This Row],[Профиль / размер]],'Сводный отчет'!$I$7:$I$17))^2</f>
        <v>514.88406371868837</v>
      </c>
      <c r="I1402" s="65">
        <f>Таблица1[[#This Row],[Временное сопротивление, Н/мм²]]/Таблица1[[#This Row],[Предел текучести, Н/мм²]]</f>
        <v>1.2090090090090091</v>
      </c>
      <c r="J1402" s="66">
        <f>(Таблица1[[#This Row],[σв/σт]]-SUMIF('Сводный отчет'!$B$7:$B$17,Таблица1[[#This Row],[Профиль / размер]],'Сводный отчет'!$L$7:$L$17))^2</f>
        <v>1.0138759910233199E-3</v>
      </c>
      <c r="K1402" s="63">
        <v>19.8</v>
      </c>
      <c r="L1402" s="64">
        <f>(Таблица1[[#This Row],[Относительное удлинение, %]]-SUMIF('Сводный отчет'!$B$7:$B$17,Таблица1[[#This Row],[Профиль / размер]],'Сводный отчет'!$O$7:$O$17))^2</f>
        <v>0.73941356188629759</v>
      </c>
      <c r="M1402" s="63">
        <v>10.4</v>
      </c>
      <c r="N140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9.6790123456792748E-2</v>
      </c>
      <c r="O1402" s="67">
        <v>10.7</v>
      </c>
      <c r="P140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9.5278457120611962E-2</v>
      </c>
      <c r="Q1402" s="69">
        <v>8.4000000000000005E-2</v>
      </c>
      <c r="R1402" s="70">
        <f>(Таблица1[[#This Row],[fr]]-SUMIF('Сводный отчет'!$B$7:$B$17,Таблица1[[#This Row],[Профиль / размер]],'Сводный отчет'!$X$7:$X$17))^2</f>
        <v>3.0364715300270338E-6</v>
      </c>
    </row>
    <row r="1403" spans="1:18" ht="11.25" customHeight="1" x14ac:dyDescent="0.25">
      <c r="A1403" s="62" t="s">
        <v>1078</v>
      </c>
      <c r="B1403" s="62" t="str">
        <f>LEFT(Таблица1[[#This Row],[Номер плавки]],7)</f>
        <v>2003468</v>
      </c>
      <c r="C1403" s="62" t="s">
        <v>66</v>
      </c>
      <c r="D1403" s="62" t="s">
        <v>72</v>
      </c>
      <c r="E1403" s="63">
        <v>557</v>
      </c>
      <c r="F1403" s="64">
        <f>(Таблица1[[#This Row],[Предел текучести, Н/мм²]]-SUMIF('Сводный отчет'!$B$7:$B$17,Таблица1[[#This Row],[Профиль / размер]],'Сводный отчет'!$F$7:$F$17))^2</f>
        <v>38.480335778968076</v>
      </c>
      <c r="G1403" s="63">
        <v>645</v>
      </c>
      <c r="H1403" s="64">
        <f>(Таблица1[[#This Row],[Временное сопротивление, Н/мм²]]-SUMIF('Сводный отчет'!$B$7:$B$17,Таблица1[[#This Row],[Профиль / размер]],'Сводный отчет'!$I$7:$I$17))^2</f>
        <v>10.949104369092117</v>
      </c>
      <c r="I1403" s="65">
        <f>Таблица1[[#This Row],[Временное сопротивление, Н/мм²]]/Таблица1[[#This Row],[Предел текучести, Н/мм²]]</f>
        <v>1.1579892280071813</v>
      </c>
      <c r="J1403" s="66">
        <f>(Таблица1[[#This Row],[σв/σт]]-SUMIF('Сводный отчет'!$B$7:$B$17,Таблица1[[#This Row],[Профиль / размер]],'Сводный отчет'!$L$7:$L$17))^2</f>
        <v>3.6780955275675684E-4</v>
      </c>
      <c r="K1403" s="63">
        <v>19.2</v>
      </c>
      <c r="L1403" s="64">
        <f>(Таблица1[[#This Row],[Относительное удлинение, %]]-SUMIF('Сводный отчет'!$B$7:$B$17,Таблица1[[#This Row],[Профиль / размер]],'Сводный отчет'!$O$7:$O$17))^2</f>
        <v>6.7543643187109009E-2</v>
      </c>
      <c r="M1403" s="63">
        <v>11.5</v>
      </c>
      <c r="N140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1.9912345679012455</v>
      </c>
      <c r="O1403" s="67">
        <v>11.8</v>
      </c>
      <c r="P140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1.9843570479065145</v>
      </c>
      <c r="Q1403" s="69">
        <v>7.3999999999999996E-2</v>
      </c>
      <c r="R1403" s="70">
        <f>(Таблица1[[#This Row],[fr]]-SUMIF('Сводный отчет'!$B$7:$B$17,Таблица1[[#This Row],[Профиль / размер]],'Сводный отчет'!$X$7:$X$17))^2</f>
        <v>6.8185523020541629E-5</v>
      </c>
    </row>
    <row r="1404" spans="1:18" ht="11.25" customHeight="1" x14ac:dyDescent="0.25">
      <c r="A1404" s="62" t="s">
        <v>1078</v>
      </c>
      <c r="B1404" s="62" t="str">
        <f>LEFT(Таблица1[[#This Row],[Номер плавки]],7)</f>
        <v>2003468</v>
      </c>
      <c r="C1404" s="62" t="s">
        <v>66</v>
      </c>
      <c r="D1404" s="62" t="s">
        <v>72</v>
      </c>
      <c r="E1404" s="63">
        <v>552</v>
      </c>
      <c r="F1404" s="64">
        <f>(Таблица1[[#This Row],[Предел текучести, Н/мм²]]-SUMIF('Сводный отчет'!$B$7:$B$17,Таблица1[[#This Row],[Профиль / размер]],'Сводный отчет'!$F$7:$F$17))^2</f>
        <v>1.4478154537643961</v>
      </c>
      <c r="G1404" s="63">
        <v>645</v>
      </c>
      <c r="H1404" s="64">
        <f>(Таблица1[[#This Row],[Временное сопротивление, Н/мм²]]-SUMIF('Сводный отчет'!$B$7:$B$17,Таблица1[[#This Row],[Профиль / размер]],'Сводный отчет'!$I$7:$I$17))^2</f>
        <v>10.949104369092117</v>
      </c>
      <c r="I1404" s="65">
        <f>Таблица1[[#This Row],[Временное сопротивление, Н/мм²]]/Таблица1[[#This Row],[Предел текучести, Н/мм²]]</f>
        <v>1.1684782608695652</v>
      </c>
      <c r="J1404" s="66">
        <f>(Таблица1[[#This Row],[σв/σт]]-SUMIF('Сводный отчет'!$B$7:$B$17,Таблица1[[#This Row],[Профиль / размер]],'Сводный отчет'!$L$7:$L$17))^2</f>
        <v>7.5504433500959183E-5</v>
      </c>
      <c r="K1404" s="63">
        <v>20.7</v>
      </c>
      <c r="L1404" s="64">
        <f>(Таблица1[[#This Row],[Относительное удлинение, %]]-SUMIF('Сводный отчет'!$B$7:$B$17,Таблица1[[#This Row],[Профиль / размер]],'Сводный отчет'!$O$7:$O$17))^2</f>
        <v>3.0972184399350744</v>
      </c>
      <c r="M1404" s="63">
        <v>12</v>
      </c>
      <c r="N140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3.6523456790123605</v>
      </c>
      <c r="O1404" s="67">
        <v>12.3</v>
      </c>
      <c r="P140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3.6430291346273789</v>
      </c>
      <c r="Q1404" s="69">
        <v>7.0000000000000007E-2</v>
      </c>
      <c r="R1404" s="70">
        <f>(Таблица1[[#This Row],[fr]]-SUMIF('Сводный отчет'!$B$7:$B$17,Таблица1[[#This Row],[Профиль / размер]],'Сводный отчет'!$X$7:$X$17))^2</f>
        <v>1.5024514361674721E-4</v>
      </c>
    </row>
    <row r="1405" spans="1:18" ht="11.25" customHeight="1" x14ac:dyDescent="0.25">
      <c r="A1405" s="62" t="s">
        <v>1079</v>
      </c>
      <c r="B1405" s="62" t="str">
        <f>LEFT(Таблица1[[#This Row],[Номер плавки]],7)</f>
        <v>2073487</v>
      </c>
      <c r="C1405" s="62" t="s">
        <v>66</v>
      </c>
      <c r="D1405" s="62" t="s">
        <v>72</v>
      </c>
      <c r="E1405" s="63">
        <v>528</v>
      </c>
      <c r="F1405" s="64">
        <f>(Таблица1[[#This Row],[Предел текучести, Н/мм²]]-SUMIF('Сводный отчет'!$B$7:$B$17,Таблица1[[#This Row],[Профиль / размер]],'Сводный отчет'!$F$7:$F$17))^2</f>
        <v>519.69171789278676</v>
      </c>
      <c r="G1405" s="63">
        <v>633</v>
      </c>
      <c r="H1405" s="64">
        <f>(Таблица1[[#This Row],[Временное сопротивление, Н/мм²]]-SUMIF('Сводный отчет'!$B$7:$B$17,Таблица1[[#This Row],[Профиль / размер]],'Сводный отчет'!$I$7:$I$17))^2</f>
        <v>234.36373851543229</v>
      </c>
      <c r="I1405" s="65">
        <f>Таблица1[[#This Row],[Временное сопротивление, Н/мм²]]/Таблица1[[#This Row],[Предел текучести, Н/мм²]]</f>
        <v>1.1988636363636365</v>
      </c>
      <c r="J1405" s="66">
        <f>(Таблица1[[#This Row],[σв/σт]]-SUMIF('Сводный отчет'!$B$7:$B$17,Таблица1[[#This Row],[Профиль / размер]],'Сводный отчет'!$L$7:$L$17))^2</f>
        <v>4.7071844588050864E-4</v>
      </c>
      <c r="K1405" s="63">
        <v>19.600000000000001</v>
      </c>
      <c r="L1405" s="64">
        <f>(Таблица1[[#This Row],[Относительное удлинение, %]]-SUMIF('Сводный отчет'!$B$7:$B$17,Таблица1[[#This Row],[Профиль / размер]],'Сводный отчет'!$O$7:$O$17))^2</f>
        <v>0.43545692231990257</v>
      </c>
      <c r="M1405" s="63">
        <v>10.6</v>
      </c>
      <c r="N140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0.26123456790123817</v>
      </c>
      <c r="O1405" s="67">
        <v>10.9</v>
      </c>
      <c r="P140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0.25874729180895822</v>
      </c>
      <c r="Q1405" s="69">
        <v>8.8999999999999996E-2</v>
      </c>
      <c r="R1405" s="70">
        <f>(Таблица1[[#This Row],[fr]]-SUMIF('Сводный отчет'!$B$7:$B$17,Таблица1[[#This Row],[Профиль / размер]],'Сводный отчет'!$X$7:$X$17))^2</f>
        <v>4.5461945784769685E-5</v>
      </c>
    </row>
    <row r="1406" spans="1:18" ht="11.25" customHeight="1" x14ac:dyDescent="0.25">
      <c r="A1406" s="62" t="s">
        <v>1079</v>
      </c>
      <c r="B1406" s="62" t="str">
        <f>LEFT(Таблица1[[#This Row],[Номер плавки]],7)</f>
        <v>2073487</v>
      </c>
      <c r="C1406" s="62" t="s">
        <v>66</v>
      </c>
      <c r="D1406" s="62" t="s">
        <v>72</v>
      </c>
      <c r="E1406" s="63">
        <v>538</v>
      </c>
      <c r="F1406" s="64">
        <f>(Таблица1[[#This Row],[Предел текучести, Н/мм²]]-SUMIF('Сводный отчет'!$B$7:$B$17,Таблица1[[#This Row],[Профиль / размер]],'Сводный отчет'!$F$7:$F$17))^2</f>
        <v>163.75675854319411</v>
      </c>
      <c r="G1406" s="63">
        <v>639</v>
      </c>
      <c r="H1406" s="64">
        <f>(Таблица1[[#This Row],[Временное сопротивление, Н/мм²]]-SUMIF('Сводный отчет'!$B$7:$B$17,Таблица1[[#This Row],[Профиль / размер]],'Сводный отчет'!$I$7:$I$17))^2</f>
        <v>86.6564214422622</v>
      </c>
      <c r="I1406" s="65">
        <f>Таблица1[[#This Row],[Временное сопротивление, Н/мм²]]/Таблица1[[#This Row],[Предел текучести, Н/мм²]]</f>
        <v>1.187732342007435</v>
      </c>
      <c r="J1406" s="66">
        <f>(Таблица1[[#This Row],[σв/σт]]-SUMIF('Сводный отчет'!$B$7:$B$17,Таблица1[[#This Row],[Профиль / размер]],'Сводный отчет'!$L$7:$L$17))^2</f>
        <v>1.1161399377643089E-4</v>
      </c>
      <c r="K1406" s="63">
        <v>20.100000000000001</v>
      </c>
      <c r="L1406" s="64">
        <f>(Таблица1[[#This Row],[Относительное удлинение, %]]-SUMIF('Сводный отчет'!$B$7:$B$17,Таблица1[[#This Row],[Профиль / размер]],'Сводный отчет'!$O$7:$O$17))^2</f>
        <v>1.3453485212358931</v>
      </c>
      <c r="M1406" s="63">
        <v>10.8</v>
      </c>
      <c r="N140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0.50567901234568557</v>
      </c>
      <c r="O1406" s="67">
        <v>11.1</v>
      </c>
      <c r="P140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0.50221612649730285</v>
      </c>
      <c r="Q1406" s="69">
        <v>9.9000000000000005E-2</v>
      </c>
      <c r="R1406" s="70">
        <f>(Таблица1[[#This Row],[fr]]-SUMIF('Сводный отчет'!$B$7:$B$17,Таблица1[[#This Row],[Профиль / размер]],'Сводный отчет'!$X$7:$X$17))^2</f>
        <v>2.8031289429425536E-4</v>
      </c>
    </row>
    <row r="1407" spans="1:18" ht="11.25" customHeight="1" x14ac:dyDescent="0.25">
      <c r="A1407" s="62" t="s">
        <v>1080</v>
      </c>
      <c r="B1407" s="62" t="str">
        <f>LEFT(Таблица1[[#This Row],[Номер плавки]],7)</f>
        <v>2003465</v>
      </c>
      <c r="C1407" s="62" t="s">
        <v>66</v>
      </c>
      <c r="D1407" s="62" t="s">
        <v>72</v>
      </c>
      <c r="E1407" s="63">
        <v>542</v>
      </c>
      <c r="F1407" s="64">
        <f>(Таблица1[[#This Row],[Предел текучести, Н/мм²]]-SUMIF('Сводный отчет'!$B$7:$B$17,Таблица1[[#This Row],[Профиль / размер]],'Сводный отчет'!$F$7:$F$17))^2</f>
        <v>77.382774803357037</v>
      </c>
      <c r="G1407" s="63">
        <v>639</v>
      </c>
      <c r="H1407" s="64">
        <f>(Таблица1[[#This Row],[Временное сопротивление, Н/мм²]]-SUMIF('Сводный отчет'!$B$7:$B$17,Таблица1[[#This Row],[Профиль / размер]],'Сводный отчет'!$I$7:$I$17))^2</f>
        <v>86.6564214422622</v>
      </c>
      <c r="I1407" s="65">
        <f>Таблица1[[#This Row],[Временное сопротивление, Н/мм²]]/Таблица1[[#This Row],[Предел текучести, Н/мм²]]</f>
        <v>1.1789667896678966</v>
      </c>
      <c r="J1407" s="66">
        <f>(Таблица1[[#This Row],[σв/σт]]-SUMIF('Сводный отчет'!$B$7:$B$17,Таблица1[[#This Row],[Профиль / размер]],'Сводный отчет'!$L$7:$L$17))^2</f>
        <v>3.2371209432480919E-6</v>
      </c>
      <c r="K1407" s="63">
        <v>20.5</v>
      </c>
      <c r="L1407" s="64">
        <f>(Таблица1[[#This Row],[Относительное удлинение, %]]-SUMIF('Сводный отчет'!$B$7:$B$17,Таблица1[[#This Row],[Профиль / размер]],'Сводный отчет'!$O$7:$O$17))^2</f>
        <v>2.433261800368681</v>
      </c>
      <c r="M1407" s="63">
        <v>9.6</v>
      </c>
      <c r="N140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0.23901234567900892</v>
      </c>
      <c r="O1407" s="67">
        <v>9.9</v>
      </c>
      <c r="P140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0.24140311836723014</v>
      </c>
      <c r="Q1407" s="69">
        <v>6.5000000000000002E-2</v>
      </c>
      <c r="R1407" s="70">
        <f>(Таблица1[[#This Row],[fr]]-SUMIF('Сводный отчет'!$B$7:$B$17,Таблица1[[#This Row],[Профиль / размер]],'Сводный отчет'!$X$7:$X$17))^2</f>
        <v>2.9781966936200457E-4</v>
      </c>
    </row>
    <row r="1408" spans="1:18" ht="11.25" customHeight="1" x14ac:dyDescent="0.25">
      <c r="A1408" s="62" t="s">
        <v>1080</v>
      </c>
      <c r="B1408" s="62" t="str">
        <f>LEFT(Таблица1[[#This Row],[Номер плавки]],7)</f>
        <v>2003465</v>
      </c>
      <c r="C1408" s="62" t="s">
        <v>66</v>
      </c>
      <c r="D1408" s="62" t="s">
        <v>72</v>
      </c>
      <c r="E1408" s="63">
        <v>538</v>
      </c>
      <c r="F1408" s="64">
        <f>(Таблица1[[#This Row],[Предел текучести, Н/мм²]]-SUMIF('Сводный отчет'!$B$7:$B$17,Таблица1[[#This Row],[Профиль / размер]],'Сводный отчет'!$F$7:$F$17))^2</f>
        <v>163.75675854319411</v>
      </c>
      <c r="G1408" s="63">
        <v>632</v>
      </c>
      <c r="H1408" s="64">
        <f>(Таблица1[[#This Row],[Временное сопротивление, Н/мм²]]-SUMIF('Сводный отчет'!$B$7:$B$17,Таблица1[[#This Row],[Профиль / размер]],'Сводный отчет'!$I$7:$I$17))^2</f>
        <v>265.981624694294</v>
      </c>
      <c r="I1408" s="65">
        <f>Таблица1[[#This Row],[Временное сопротивление, Н/мм²]]/Таблица1[[#This Row],[Предел текучести, Н/мм²]]</f>
        <v>1.1747211895910781</v>
      </c>
      <c r="J1408" s="66">
        <f>(Таблица1[[#This Row],[σв/σт]]-SUMIF('Сводный отчет'!$B$7:$B$17,Таблица1[[#This Row],[Профиль / размер]],'Сводный отчет'!$L$7:$L$17))^2</f>
        <v>5.9848729235265159E-6</v>
      </c>
      <c r="K1408" s="63">
        <v>19.5</v>
      </c>
      <c r="L1408" s="64">
        <f>(Таблица1[[#This Row],[Относительное удлинение, %]]-SUMIF('Сводный отчет'!$B$7:$B$17,Таблица1[[#This Row],[Профиль / размер]],'Сводный отчет'!$O$7:$O$17))^2</f>
        <v>0.3134786025367029</v>
      </c>
      <c r="M1408" s="63">
        <v>9</v>
      </c>
      <c r="N140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1.1856790123456706</v>
      </c>
      <c r="O1408" s="67">
        <v>9.3000000000000007</v>
      </c>
      <c r="P140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1.1909966143021924</v>
      </c>
      <c r="Q1408" s="69">
        <v>0.08</v>
      </c>
      <c r="R1408" s="70">
        <f>(Таблица1[[#This Row],[fr]]-SUMIF('Сводный отчет'!$B$7:$B$17,Таблица1[[#This Row],[Профиль / размер]],'Сводный отчет'!$X$7:$X$17))^2</f>
        <v>5.0960921262328272E-6</v>
      </c>
    </row>
    <row r="1409" spans="1:18" ht="11.25" customHeight="1" x14ac:dyDescent="0.25">
      <c r="A1409" s="62" t="s">
        <v>1081</v>
      </c>
      <c r="B1409" s="62" t="str">
        <f>LEFT(Таблица1[[#This Row],[Номер плавки]],7)</f>
        <v>2003464</v>
      </c>
      <c r="C1409" s="62" t="s">
        <v>66</v>
      </c>
      <c r="D1409" s="62" t="s">
        <v>72</v>
      </c>
      <c r="E1409" s="63">
        <v>542</v>
      </c>
      <c r="F1409" s="64">
        <f>(Таблица1[[#This Row],[Предел текучести, Н/мм²]]-SUMIF('Сводный отчет'!$B$7:$B$17,Таблица1[[#This Row],[Профиль / размер]],'Сводный отчет'!$F$7:$F$17))^2</f>
        <v>77.382774803357037</v>
      </c>
      <c r="G1409" s="63">
        <v>641</v>
      </c>
      <c r="H1409" s="64">
        <f>(Таблица1[[#This Row],[Временное сопротивление, Н/мм²]]-SUMIF('Сводный отчет'!$B$7:$B$17,Таблица1[[#This Row],[Профиль / размер]],'Сводный отчет'!$I$7:$I$17))^2</f>
        <v>53.420649084538844</v>
      </c>
      <c r="I1409" s="65">
        <f>Таблица1[[#This Row],[Временное сопротивление, Н/мм²]]/Таблица1[[#This Row],[Предел текучести, Н/мм²]]</f>
        <v>1.1826568265682658</v>
      </c>
      <c r="J1409" s="66">
        <f>(Таблица1[[#This Row],[σв/σт]]-SUMIF('Сводный отчет'!$B$7:$B$17,Таблица1[[#This Row],[Профиль / размер]],'Сводный отчет'!$L$7:$L$17))^2</f>
        <v>3.0131722673563898E-5</v>
      </c>
      <c r="K1409" s="63">
        <v>19.100000000000001</v>
      </c>
      <c r="L1409" s="64">
        <f>(Таблица1[[#This Row],[Относительное удлинение, %]]-SUMIF('Сводный отчет'!$B$7:$B$17,Таблица1[[#This Row],[Профиль / размер]],'Сводный отчет'!$O$7:$O$17))^2</f>
        <v>2.5565323403912002E-2</v>
      </c>
      <c r="M1409" s="63">
        <v>10.1</v>
      </c>
      <c r="N140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1.2345679012353486E-4</v>
      </c>
      <c r="O1409" s="67">
        <v>10.4</v>
      </c>
      <c r="P140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7.520508809418674E-5</v>
      </c>
      <c r="Q1409" s="69">
        <v>7.2999999999999995E-2</v>
      </c>
      <c r="R1409" s="70">
        <f>(Таблица1[[#This Row],[fr]]-SUMIF('Сводный отчет'!$B$7:$B$17,Таблица1[[#This Row],[Профиль / размер]],'Сводный отчет'!$X$7:$X$17))^2</f>
        <v>8.5700428169593106E-5</v>
      </c>
    </row>
    <row r="1410" spans="1:18" ht="11.25" customHeight="1" x14ac:dyDescent="0.25">
      <c r="A1410" s="62" t="s">
        <v>1081</v>
      </c>
      <c r="B1410" s="62" t="str">
        <f>LEFT(Таблица1[[#This Row],[Номер плавки]],7)</f>
        <v>2003464</v>
      </c>
      <c r="C1410" s="62" t="s">
        <v>66</v>
      </c>
      <c r="D1410" s="62" t="s">
        <v>72</v>
      </c>
      <c r="E1410" s="63">
        <v>547</v>
      </c>
      <c r="F1410" s="64">
        <f>(Таблица1[[#This Row],[Предел текучести, Н/мм²]]-SUMIF('Сводный отчет'!$B$7:$B$17,Таблица1[[#This Row],[Профиль / размер]],'Сводный отчет'!$F$7:$F$17))^2</f>
        <v>14.415295128560718</v>
      </c>
      <c r="G1410" s="63">
        <v>644</v>
      </c>
      <c r="H1410" s="64">
        <f>(Таблица1[[#This Row],[Временное сопротивление, Н/мм²]]-SUMIF('Сводный отчет'!$B$7:$B$17,Таблица1[[#This Row],[Профиль / размер]],'Сводный отчет'!$I$7:$I$17))^2</f>
        <v>18.566990547953797</v>
      </c>
      <c r="I1410" s="65">
        <f>Таблица1[[#This Row],[Временное сопротивление, Н/мм²]]/Таблица1[[#This Row],[Предел текучести, Н/мм²]]</f>
        <v>1.1773308957952469</v>
      </c>
      <c r="J1410" s="66">
        <f>(Таблица1[[#This Row],[σв/σт]]-SUMIF('Сводный отчет'!$B$7:$B$17,Таблица1[[#This Row],[Профиль / размер]],'Сводный отчет'!$L$7:$L$17))^2</f>
        <v>2.6668918754755404E-8</v>
      </c>
      <c r="K1410" s="63">
        <v>18.600000000000001</v>
      </c>
      <c r="L1410" s="64">
        <f>(Таблица1[[#This Row],[Относительное удлинение, %]]-SUMIF('Сводный отчет'!$B$7:$B$17,Таблица1[[#This Row],[Профиль / размер]],'Сводный отчет'!$O$7:$O$17))^2</f>
        <v>0.11567372448792142</v>
      </c>
      <c r="M1410" s="63">
        <v>9.9</v>
      </c>
      <c r="N141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3.5679012345677413E-2</v>
      </c>
      <c r="O1410" s="67">
        <v>10.199999999999999</v>
      </c>
      <c r="P141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3.6606370399748969E-2</v>
      </c>
      <c r="Q1410" s="69">
        <v>9.8000000000000004E-2</v>
      </c>
      <c r="R1410" s="70">
        <f>(Таблица1[[#This Row],[fr]]-SUMIF('Сводный отчет'!$B$7:$B$17,Таблица1[[#This Row],[Профиль / размер]],'Сводный отчет'!$X$7:$X$17))^2</f>
        <v>2.4782779944330674E-4</v>
      </c>
    </row>
    <row r="1411" spans="1:18" ht="11.25" customHeight="1" x14ac:dyDescent="0.25">
      <c r="A1411" s="62" t="s">
        <v>1082</v>
      </c>
      <c r="B1411" s="62" t="str">
        <f>LEFT(Таблица1[[#This Row],[Номер плавки]],7)</f>
        <v>2003466</v>
      </c>
      <c r="C1411" s="62" t="s">
        <v>66</v>
      </c>
      <c r="D1411" s="62" t="s">
        <v>72</v>
      </c>
      <c r="E1411" s="63">
        <v>543</v>
      </c>
      <c r="F1411" s="64">
        <f>(Таблица1[[#This Row],[Предел текучести, Н/мм²]]-SUMIF('Сводный отчет'!$B$7:$B$17,Таблица1[[#This Row],[Профиль / размер]],'Сводный отчет'!$F$7:$F$17))^2</f>
        <v>60.78927886839778</v>
      </c>
      <c r="G1411" s="63">
        <v>642</v>
      </c>
      <c r="H1411" s="64">
        <f>(Таблица1[[#This Row],[Временное сопротивление, Н/мм²]]-SUMIF('Сводный отчет'!$B$7:$B$17,Таблица1[[#This Row],[Профиль / размер]],'Сводный отчет'!$I$7:$I$17))^2</f>
        <v>39.802762905677163</v>
      </c>
      <c r="I1411" s="65">
        <f>Таблица1[[#This Row],[Временное сопротивление, Н/мм²]]/Таблица1[[#This Row],[Предел текучести, Н/мм²]]</f>
        <v>1.1823204419889504</v>
      </c>
      <c r="J1411" s="66">
        <f>(Таблица1[[#This Row],[σв/σт]]-SUMIF('Сводный отчет'!$B$7:$B$17,Таблица1[[#This Row],[Профиль / размер]],'Сводный отчет'!$L$7:$L$17))^2</f>
        <v>2.6551887911082323E-5</v>
      </c>
      <c r="K1411" s="63">
        <v>19.8</v>
      </c>
      <c r="L1411" s="64">
        <f>(Таблица1[[#This Row],[Относительное удлинение, %]]-SUMIF('Сводный отчет'!$B$7:$B$17,Таблица1[[#This Row],[Профиль / размер]],'Сводный отчет'!$O$7:$O$17))^2</f>
        <v>0.73941356188629759</v>
      </c>
      <c r="M1411" s="63">
        <v>11.2</v>
      </c>
      <c r="N141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1.2345679012345749</v>
      </c>
      <c r="O1411" s="67">
        <v>11.5</v>
      </c>
      <c r="P141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1.2291537958739944</v>
      </c>
      <c r="Q1411" s="69">
        <v>9.2999999999999999E-2</v>
      </c>
      <c r="R1411" s="70">
        <f>(Таблица1[[#This Row],[fr]]-SUMIF('Сводный отчет'!$B$7:$B$17,Таблица1[[#This Row],[Профиль / размер]],'Сводный отчет'!$X$7:$X$17))^2</f>
        <v>1.1540232518856391E-4</v>
      </c>
    </row>
    <row r="1412" spans="1:18" ht="11.25" customHeight="1" x14ac:dyDescent="0.25">
      <c r="A1412" s="62" t="s">
        <v>1082</v>
      </c>
      <c r="B1412" s="62" t="str">
        <f>LEFT(Таблица1[[#This Row],[Номер плавки]],7)</f>
        <v>2003466</v>
      </c>
      <c r="C1412" s="62" t="s">
        <v>66</v>
      </c>
      <c r="D1412" s="62" t="s">
        <v>72</v>
      </c>
      <c r="E1412" s="63">
        <v>539</v>
      </c>
      <c r="F1412" s="64">
        <f>(Таблица1[[#This Row],[Предел текучести, Н/мм²]]-SUMIF('Сводный отчет'!$B$7:$B$17,Таблица1[[#This Row],[Профиль / размер]],'Сводный отчет'!$F$7:$F$17))^2</f>
        <v>139.16326260823485</v>
      </c>
      <c r="G1412" s="63">
        <v>633</v>
      </c>
      <c r="H1412" s="64">
        <f>(Таблица1[[#This Row],[Временное сопротивление, Н/мм²]]-SUMIF('Сводный отчет'!$B$7:$B$17,Таблица1[[#This Row],[Профиль / размер]],'Сводный отчет'!$I$7:$I$17))^2</f>
        <v>234.36373851543229</v>
      </c>
      <c r="I1412" s="65">
        <f>Таблица1[[#This Row],[Временное сопротивление, Н/мм²]]/Таблица1[[#This Row],[Предел текучести, Н/мм²]]</f>
        <v>1.1743970315398886</v>
      </c>
      <c r="J1412" s="66">
        <f>(Таблица1[[#This Row],[σв/σт]]-SUMIF('Сводный отчет'!$B$7:$B$17,Таблица1[[#This Row],[Профиль / размер]],'Сводный отчет'!$L$7:$L$17))^2</f>
        <v>7.6759918737043709E-6</v>
      </c>
      <c r="K1412" s="63">
        <v>20</v>
      </c>
      <c r="L1412" s="64">
        <f>(Таблица1[[#This Row],[Относительное удлинение, %]]-SUMIF('Сводный отчет'!$B$7:$B$17,Таблица1[[#This Row],[Профиль / размер]],'Сводный отчет'!$O$7:$O$17))^2</f>
        <v>1.1233702014526921</v>
      </c>
      <c r="M1412" s="63">
        <v>10.8</v>
      </c>
      <c r="N141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0.50567901234568557</v>
      </c>
      <c r="O1412" s="67">
        <v>12.1</v>
      </c>
      <c r="P141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2.9195602999390298</v>
      </c>
      <c r="Q1412" s="69">
        <v>6.8000000000000005E-2</v>
      </c>
      <c r="R1412" s="70">
        <f>(Таблица1[[#This Row],[fr]]-SUMIF('Сводный отчет'!$B$7:$B$17,Таблица1[[#This Row],[Профиль / размер]],'Сводный отчет'!$X$7:$X$17))^2</f>
        <v>2.0327495391485014E-4</v>
      </c>
    </row>
    <row r="1413" spans="1:18" ht="11.25" customHeight="1" x14ac:dyDescent="0.25">
      <c r="A1413" s="62" t="s">
        <v>1083</v>
      </c>
      <c r="B1413" s="62" t="str">
        <f>LEFT(Таблица1[[#This Row],[Номер плавки]],7)</f>
        <v>2003469</v>
      </c>
      <c r="C1413" s="62" t="s">
        <v>66</v>
      </c>
      <c r="D1413" s="62" t="s">
        <v>72</v>
      </c>
      <c r="E1413" s="63">
        <v>552</v>
      </c>
      <c r="F1413" s="64">
        <f>(Таблица1[[#This Row],[Предел текучести, Н/мм²]]-SUMIF('Сводный отчет'!$B$7:$B$17,Таблица1[[#This Row],[Профиль / размер]],'Сводный отчет'!$F$7:$F$17))^2</f>
        <v>1.4478154537643961</v>
      </c>
      <c r="G1413" s="63">
        <v>644</v>
      </c>
      <c r="H1413" s="64">
        <f>(Таблица1[[#This Row],[Временное сопротивление, Н/мм²]]-SUMIF('Сводный отчет'!$B$7:$B$17,Таблица1[[#This Row],[Профиль / размер]],'Сводный отчет'!$I$7:$I$17))^2</f>
        <v>18.566990547953797</v>
      </c>
      <c r="I1413" s="65">
        <f>Таблица1[[#This Row],[Временное сопротивление, Н/мм²]]/Таблица1[[#This Row],[Предел текучести, Н/мм²]]</f>
        <v>1.1666666666666667</v>
      </c>
      <c r="J1413" s="66">
        <f>(Таблица1[[#This Row],[σв/σт]]-SUMIF('Сводный отчет'!$B$7:$B$17,Таблица1[[#This Row],[Профиль / размер]],'Сводный отчет'!$L$7:$L$17))^2</f>
        <v>1.1026938210786875E-4</v>
      </c>
      <c r="K1413" s="63">
        <v>18.600000000000001</v>
      </c>
      <c r="L1413" s="64">
        <f>(Таблица1[[#This Row],[Относительное удлинение, %]]-SUMIF('Сводный отчет'!$B$7:$B$17,Таблица1[[#This Row],[Профиль / размер]],'Сводный отчет'!$O$7:$O$17))^2</f>
        <v>0.11567372448792142</v>
      </c>
      <c r="M1413" s="63">
        <v>8.3000000000000007</v>
      </c>
      <c r="N141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3.2001234567901071</v>
      </c>
      <c r="O1413" s="67">
        <v>8.6</v>
      </c>
      <c r="P141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3.2088556928929863</v>
      </c>
      <c r="Q1413" s="69">
        <v>8.2000000000000003E-2</v>
      </c>
      <c r="R1413" s="70">
        <f>(Таблица1[[#This Row],[fr]]-SUMIF('Сводный отчет'!$B$7:$B$17,Таблица1[[#This Row],[Профиль / размер]],'Сводный отчет'!$X$7:$X$17))^2</f>
        <v>6.6281828129923415E-8</v>
      </c>
    </row>
    <row r="1414" spans="1:18" ht="11.25" customHeight="1" x14ac:dyDescent="0.25">
      <c r="A1414" s="62" t="s">
        <v>1083</v>
      </c>
      <c r="B1414" s="62" t="str">
        <f>LEFT(Таблица1[[#This Row],[Номер плавки]],7)</f>
        <v>2003469</v>
      </c>
      <c r="C1414" s="62" t="s">
        <v>66</v>
      </c>
      <c r="D1414" s="62" t="s">
        <v>72</v>
      </c>
      <c r="E1414" s="63">
        <v>550</v>
      </c>
      <c r="F1414" s="64">
        <f>(Таблица1[[#This Row],[Предел текучести, Н/мм²]]-SUMIF('Сводный отчет'!$B$7:$B$17,Таблица1[[#This Row],[Профиль / размер]],'Сводный отчет'!$F$7:$F$17))^2</f>
        <v>0.63480732368292514</v>
      </c>
      <c r="G1414" s="63">
        <v>647</v>
      </c>
      <c r="H1414" s="64">
        <f>(Таблица1[[#This Row],[Временное сопротивление, Н/мм²]]-SUMIF('Сводный отчет'!$B$7:$B$17,Таблица1[[#This Row],[Профиль / размер]],'Сводный отчет'!$I$7:$I$17))^2</f>
        <v>1.7133320113687538</v>
      </c>
      <c r="I1414" s="65">
        <f>Таблица1[[#This Row],[Временное сопротивление, Н/мм²]]/Таблица1[[#This Row],[Предел текучести, Н/мм²]]</f>
        <v>1.1763636363636363</v>
      </c>
      <c r="J1414" s="66">
        <f>(Таблица1[[#This Row],[σв/σт]]-SUMIF('Сводный отчет'!$B$7:$B$17,Таблица1[[#This Row],[Профиль / размер]],'Сводный отчет'!$L$7:$L$17))^2</f>
        <v>6.4634077992790709E-7</v>
      </c>
      <c r="K1414" s="63">
        <v>20.3</v>
      </c>
      <c r="L1414" s="64">
        <f>(Таблица1[[#This Row],[Относительное удлинение, %]]-SUMIF('Сводный отчет'!$B$7:$B$17,Таблица1[[#This Row],[Профиль / размер]],'Сводный отчет'!$O$7:$O$17))^2</f>
        <v>1.8493051608022875</v>
      </c>
      <c r="M1414" s="63">
        <v>10.1</v>
      </c>
      <c r="N141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1.2345679012353486E-4</v>
      </c>
      <c r="O1414" s="67">
        <v>10.4</v>
      </c>
      <c r="P141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7.520508809418674E-5</v>
      </c>
      <c r="Q1414" s="69">
        <v>8.5999999999999993E-2</v>
      </c>
      <c r="R1414" s="70">
        <f>(Таблица1[[#This Row],[fr]]-SUMIF('Сводный отчет'!$B$7:$B$17,Таблица1[[#This Row],[Профиль / размер]],'Сводный отчет'!$X$7:$X$17))^2</f>
        <v>1.4006661231924054E-5</v>
      </c>
    </row>
    <row r="1415" spans="1:18" ht="11.25" customHeight="1" x14ac:dyDescent="0.25">
      <c r="A1415" s="62" t="s">
        <v>1069</v>
      </c>
      <c r="B1415" s="62" t="str">
        <f>LEFT(Таблица1[[#This Row],[Номер плавки]],7)</f>
        <v>2072700</v>
      </c>
      <c r="C1415" s="62" t="s">
        <v>66</v>
      </c>
      <c r="D1415" s="62" t="s">
        <v>72</v>
      </c>
      <c r="E1415" s="63">
        <v>549</v>
      </c>
      <c r="F1415" s="64">
        <f>(Таблица1[[#This Row],[Предел текучести, Н/мм²]]-SUMIF('Сводный отчет'!$B$7:$B$17,Таблица1[[#This Row],[Профиль / размер]],'Сводный отчет'!$F$7:$F$17))^2</f>
        <v>3.2283032586421898</v>
      </c>
      <c r="G1415" s="63">
        <v>643</v>
      </c>
      <c r="H1415" s="64">
        <f>(Таблица1[[#This Row],[Временное сопротивление, Н/мм²]]-SUMIF('Сводный отчет'!$B$7:$B$17,Таблица1[[#This Row],[Профиль / размер]],'Сводный отчет'!$I$7:$I$17))^2</f>
        <v>28.184876726815478</v>
      </c>
      <c r="I1415" s="65">
        <f>Таблица1[[#This Row],[Временное сопротивление, Н/мм²]]/Таблица1[[#This Row],[Предел текучести, Н/мм²]]</f>
        <v>1.1712204007285973</v>
      </c>
      <c r="J1415" s="66">
        <f>(Таблица1[[#This Row],[σв/σт]]-SUMIF('Сводный отчет'!$B$7:$B$17,Таблица1[[#This Row],[Профиль / размер]],'Сводный отчет'!$L$7:$L$17))^2</f>
        <v>3.5369055277347945E-5</v>
      </c>
      <c r="K1415" s="63">
        <v>23.2</v>
      </c>
      <c r="L1415" s="64">
        <f>(Таблица1[[#This Row],[Относительное удлинение, %]]-SUMIF('Сводный отчет'!$B$7:$B$17,Таблица1[[#This Row],[Профиль / размер]],'Сводный отчет'!$O$7:$O$17))^2</f>
        <v>18.146676434515015</v>
      </c>
      <c r="M1415" s="63">
        <v>11.6</v>
      </c>
      <c r="N141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2.2834567901234673</v>
      </c>
      <c r="O1415" s="67">
        <v>11.9</v>
      </c>
      <c r="P141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2.2760914652506865</v>
      </c>
      <c r="Q1415" s="69">
        <v>0.1</v>
      </c>
      <c r="R1415" s="70">
        <f>(Таблица1[[#This Row],[fr]]-SUMIF('Сводный отчет'!$B$7:$B$17,Таблица1[[#This Row],[Профиль / размер]],'Сводный отчет'!$X$7:$X$17))^2</f>
        <v>3.1479798914520391E-4</v>
      </c>
    </row>
    <row r="1416" spans="1:18" ht="11.25" customHeight="1" x14ac:dyDescent="0.25">
      <c r="A1416" s="62" t="s">
        <v>1069</v>
      </c>
      <c r="B1416" s="62" t="str">
        <f>LEFT(Таблица1[[#This Row],[Номер плавки]],7)</f>
        <v>2072700</v>
      </c>
      <c r="C1416" s="62" t="s">
        <v>66</v>
      </c>
      <c r="D1416" s="62" t="s">
        <v>72</v>
      </c>
      <c r="E1416" s="63">
        <v>552</v>
      </c>
      <c r="F1416" s="64">
        <f>(Таблица1[[#This Row],[Предел текучести, Н/мм²]]-SUMIF('Сводный отчет'!$B$7:$B$17,Таблица1[[#This Row],[Профиль / размер]],'Сводный отчет'!$F$7:$F$17))^2</f>
        <v>1.4478154537643961</v>
      </c>
      <c r="G1416" s="63">
        <v>647</v>
      </c>
      <c r="H1416" s="64">
        <f>(Таблица1[[#This Row],[Временное сопротивление, Н/мм²]]-SUMIF('Сводный отчет'!$B$7:$B$17,Таблица1[[#This Row],[Профиль / размер]],'Сводный отчет'!$I$7:$I$17))^2</f>
        <v>1.7133320113687538</v>
      </c>
      <c r="I1416" s="65">
        <f>Таблица1[[#This Row],[Временное сопротивление, Н/мм²]]/Таблица1[[#This Row],[Предел текучести, Н/мм²]]</f>
        <v>1.1721014492753623</v>
      </c>
      <c r="J1416" s="66">
        <f>(Таблица1[[#This Row],[σв/σт]]-SUMIF('Сводный отчет'!$B$7:$B$17,Таблица1[[#This Row],[Профиль / размер]],'Сводный отчет'!$L$7:$L$17))^2</f>
        <v>2.5665777622989359E-5</v>
      </c>
      <c r="K1416" s="63">
        <v>21</v>
      </c>
      <c r="L1416" s="64">
        <f>(Таблица1[[#This Row],[Относительное удлинение, %]]-SUMIF('Сводный отчет'!$B$7:$B$17,Таблица1[[#This Row],[Профиль / размер]],'Сводный отчет'!$O$7:$O$17))^2</f>
        <v>4.2431533992846706</v>
      </c>
      <c r="M1416" s="63">
        <v>9.6</v>
      </c>
      <c r="N141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0.23901234567900892</v>
      </c>
      <c r="O1416" s="67">
        <v>9.9</v>
      </c>
      <c r="P141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0.24140311836723014</v>
      </c>
      <c r="Q1416" s="69">
        <v>6.5000000000000002E-2</v>
      </c>
      <c r="R1416" s="70">
        <f>(Таблица1[[#This Row],[fr]]-SUMIF('Сводный отчет'!$B$7:$B$17,Таблица1[[#This Row],[Профиль / размер]],'Сводный отчет'!$X$7:$X$17))^2</f>
        <v>2.9781966936200457E-4</v>
      </c>
    </row>
    <row r="1417" spans="1:18" ht="11.25" customHeight="1" x14ac:dyDescent="0.25">
      <c r="A1417" s="62" t="s">
        <v>1084</v>
      </c>
      <c r="B1417" s="62" t="str">
        <f>LEFT(Таблица1[[#This Row],[Номер плавки]],7)</f>
        <v>2072403</v>
      </c>
      <c r="C1417" s="62" t="s">
        <v>66</v>
      </c>
      <c r="D1417" s="62" t="s">
        <v>72</v>
      </c>
      <c r="E1417" s="63">
        <v>566</v>
      </c>
      <c r="F1417" s="64">
        <f>(Таблица1[[#This Row],[Предел текучести, Н/мм²]]-SUMIF('Сводный отчет'!$B$7:$B$17,Таблица1[[#This Row],[Профиль / размер]],'Сводный отчет'!$F$7:$F$17))^2</f>
        <v>231.1388723643347</v>
      </c>
      <c r="G1417" s="63">
        <v>696</v>
      </c>
      <c r="H1417" s="64">
        <f>(Таблица1[[#This Row],[Временное сопротивление, Н/мм²]]-SUMIF('Сводный отчет'!$B$7:$B$17,Таблица1[[#This Row],[Профиль / размер]],'Сводный отчет'!$I$7:$I$17))^2</f>
        <v>2274.4369092471466</v>
      </c>
      <c r="I1417" s="65">
        <f>Таблица1[[#This Row],[Временное сопротивление, Н/мм²]]/Таблица1[[#This Row],[Предел текучести, Н/мм²]]</f>
        <v>1.2296819787985867</v>
      </c>
      <c r="J1417" s="66">
        <f>(Таблица1[[#This Row],[σв/σт]]-SUMIF('Сводный отчет'!$B$7:$B$17,Таблица1[[#This Row],[Профиль / размер]],'Сводный отчет'!$L$7:$L$17))^2</f>
        <v>2.7577610746206327E-3</v>
      </c>
      <c r="K1417" s="63">
        <v>20.9</v>
      </c>
      <c r="L1417" s="64">
        <f>(Таблица1[[#This Row],[Относительное удлинение, %]]-SUMIF('Сводный отчет'!$B$7:$B$17,Таблица1[[#This Row],[Профиль / размер]],'Сводный отчет'!$O$7:$O$17))^2</f>
        <v>3.841175079501467</v>
      </c>
      <c r="M1417" s="63">
        <v>11.2</v>
      </c>
      <c r="N141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1.2345679012345749</v>
      </c>
      <c r="O1417" s="67">
        <v>11.5</v>
      </c>
      <c r="P141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1.2291537958739944</v>
      </c>
      <c r="Q1417" s="69">
        <v>7.2999999999999995E-2</v>
      </c>
      <c r="R1417" s="70">
        <f>(Таблица1[[#This Row],[fr]]-SUMIF('Сводный отчет'!$B$7:$B$17,Таблица1[[#This Row],[Профиль / размер]],'Сводный отчет'!$X$7:$X$17))^2</f>
        <v>8.5700428169593106E-5</v>
      </c>
    </row>
    <row r="1418" spans="1:18" ht="11.25" customHeight="1" x14ac:dyDescent="0.25">
      <c r="A1418" s="62" t="s">
        <v>1084</v>
      </c>
      <c r="B1418" s="62" t="str">
        <f>LEFT(Таблица1[[#This Row],[Номер плавки]],7)</f>
        <v>2072403</v>
      </c>
      <c r="C1418" s="62" t="s">
        <v>66</v>
      </c>
      <c r="D1418" s="62" t="s">
        <v>72</v>
      </c>
      <c r="E1418" s="63">
        <v>555</v>
      </c>
      <c r="F1418" s="64">
        <f>(Таблица1[[#This Row],[Предел текучести, Н/мм²]]-SUMIF('Сводный отчет'!$B$7:$B$17,Таблица1[[#This Row],[Профиль / размер]],'Сводный отчет'!$F$7:$F$17))^2</f>
        <v>17.667327648886602</v>
      </c>
      <c r="G1418" s="63">
        <v>693</v>
      </c>
      <c r="H1418" s="64">
        <f>(Таблица1[[#This Row],[Временное сопротивление, Н/мм²]]-SUMIF('Сводный отчет'!$B$7:$B$17,Таблица1[[#This Row],[Профиль / размер]],'Сводный отчет'!$I$7:$I$17))^2</f>
        <v>1997.2905677837314</v>
      </c>
      <c r="I1418" s="65">
        <f>Таблица1[[#This Row],[Временное сопротивление, Н/мм²]]/Таблица1[[#This Row],[Предел текучести, Н/мм²]]</f>
        <v>1.2486486486486486</v>
      </c>
      <c r="J1418" s="66">
        <f>(Таблица1[[#This Row],[σв/σт]]-SUMIF('Сводный отчет'!$B$7:$B$17,Таблица1[[#This Row],[Профиль / размер]],'Сводный отчет'!$L$7:$L$17))^2</f>
        <v>5.1095418050575922E-3</v>
      </c>
      <c r="K1418" s="63">
        <v>22.5</v>
      </c>
      <c r="L1418" s="64">
        <f>(Таблица1[[#This Row],[Относительное удлинение, %]]-SUMIF('Сводный отчет'!$B$7:$B$17,Таблица1[[#This Row],[Профиль / размер]],'Сводный отчет'!$O$7:$O$17))^2</f>
        <v>12.672828196032638</v>
      </c>
      <c r="M1418" s="63">
        <v>11.5</v>
      </c>
      <c r="N141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1.9912345679012455</v>
      </c>
      <c r="O1418" s="67">
        <v>11.8</v>
      </c>
      <c r="P141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1.9843570479065145</v>
      </c>
      <c r="Q1418" s="69">
        <v>8.7999999999999995E-2</v>
      </c>
      <c r="R1418" s="70">
        <f>(Таблица1[[#This Row],[fr]]-SUMIF('Сводный отчет'!$B$7:$B$17,Таблица1[[#This Row],[Профиль / размер]],'Сводный отчет'!$X$7:$X$17))^2</f>
        <v>3.2976850933821138E-5</v>
      </c>
    </row>
    <row r="1419" spans="1:18" ht="11.25" customHeight="1" x14ac:dyDescent="0.25">
      <c r="A1419" s="62" t="s">
        <v>1085</v>
      </c>
      <c r="B1419" s="62" t="str">
        <f>LEFT(Таблица1[[#This Row],[Номер плавки]],7)</f>
        <v>2003463</v>
      </c>
      <c r="C1419" s="62" t="s">
        <v>66</v>
      </c>
      <c r="D1419" s="62" t="s">
        <v>72</v>
      </c>
      <c r="E1419" s="63">
        <v>552</v>
      </c>
      <c r="F1419" s="64">
        <f>(Таблица1[[#This Row],[Предел текучести, Н/мм²]]-SUMIF('Сводный отчет'!$B$7:$B$17,Таблица1[[#This Row],[Профиль / размер]],'Сводный отчет'!$F$7:$F$17))^2</f>
        <v>1.4478154537643961</v>
      </c>
      <c r="G1419" s="63">
        <v>646</v>
      </c>
      <c r="H1419" s="64">
        <f>(Таблица1[[#This Row],[Временное сопротивление, Н/мм²]]-SUMIF('Сводный отчет'!$B$7:$B$17,Таблица1[[#This Row],[Профиль / размер]],'Сводный отчет'!$I$7:$I$17))^2</f>
        <v>5.3312181902304356</v>
      </c>
      <c r="I1419" s="65">
        <f>Таблица1[[#This Row],[Временное сопротивление, Н/мм²]]/Таблица1[[#This Row],[Предел текучести, Н/мм²]]</f>
        <v>1.1702898550724639</v>
      </c>
      <c r="J1419" s="66">
        <f>(Таблица1[[#This Row],[σв/σт]]-SUMIF('Сводный отчет'!$B$7:$B$17,Таблица1[[#This Row],[Профиль / размер]],'Сводный отчет'!$L$7:$L$17))^2</f>
        <v>4.730323200599708E-5</v>
      </c>
      <c r="K1419" s="63">
        <v>18.7</v>
      </c>
      <c r="L1419" s="64">
        <f>(Таблица1[[#This Row],[Относительное удлинение, %]]-SUMIF('Сводный отчет'!$B$7:$B$17,Таблица1[[#This Row],[Профиль / размер]],'Сводный отчет'!$O$7:$O$17))^2</f>
        <v>5.7652044271120556E-2</v>
      </c>
      <c r="M1419" s="63">
        <v>11.2</v>
      </c>
      <c r="N141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1.2345679012345749</v>
      </c>
      <c r="O1419" s="67">
        <v>11.5</v>
      </c>
      <c r="P141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1.2291537958739944</v>
      </c>
      <c r="Q1419" s="69">
        <v>7.1999999999999995E-2</v>
      </c>
      <c r="R1419" s="70">
        <f>(Таблица1[[#This Row],[fr]]-SUMIF('Сводный отчет'!$B$7:$B$17,Таблица1[[#This Row],[Профиль / размер]],'Сводный отчет'!$X$7:$X$17))^2</f>
        <v>1.0521533331864458E-4</v>
      </c>
    </row>
    <row r="1420" spans="1:18" ht="11.25" customHeight="1" x14ac:dyDescent="0.25">
      <c r="A1420" s="62" t="s">
        <v>1085</v>
      </c>
      <c r="B1420" s="62" t="str">
        <f>LEFT(Таблица1[[#This Row],[Номер плавки]],7)</f>
        <v>2003463</v>
      </c>
      <c r="C1420" s="62" t="s">
        <v>66</v>
      </c>
      <c r="D1420" s="62" t="s">
        <v>72</v>
      </c>
      <c r="E1420" s="63">
        <v>552</v>
      </c>
      <c r="F1420" s="64">
        <f>(Таблица1[[#This Row],[Предел текучести, Н/мм²]]-SUMIF('Сводный отчет'!$B$7:$B$17,Таблица1[[#This Row],[Профиль / размер]],'Сводный отчет'!$F$7:$F$17))^2</f>
        <v>1.4478154537643961</v>
      </c>
      <c r="G1420" s="63">
        <v>647</v>
      </c>
      <c r="H1420" s="64">
        <f>(Таблица1[[#This Row],[Временное сопротивление, Н/мм²]]-SUMIF('Сводный отчет'!$B$7:$B$17,Таблица1[[#This Row],[Профиль / размер]],'Сводный отчет'!$I$7:$I$17))^2</f>
        <v>1.7133320113687538</v>
      </c>
      <c r="I1420" s="65">
        <f>Таблица1[[#This Row],[Временное сопротивление, Н/мм²]]/Таблица1[[#This Row],[Предел текучести, Н/мм²]]</f>
        <v>1.1721014492753623</v>
      </c>
      <c r="J1420" s="66">
        <f>(Таблица1[[#This Row],[σв/σт]]-SUMIF('Сводный отчет'!$B$7:$B$17,Таблица1[[#This Row],[Профиль / размер]],'Сводный отчет'!$L$7:$L$17))^2</f>
        <v>2.5665777622989359E-5</v>
      </c>
      <c r="K1420" s="63">
        <v>17.3</v>
      </c>
      <c r="L1420" s="64">
        <f>(Таблица1[[#This Row],[Относительное удлинение, %]]-SUMIF('Сводный отчет'!$B$7:$B$17,Таблица1[[#This Row],[Профиль / размер]],'Сводный отчет'!$O$7:$O$17))^2</f>
        <v>2.6899555673063484</v>
      </c>
      <c r="M1420" s="63">
        <v>10.1</v>
      </c>
      <c r="N142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1.2345679012353486E-4</v>
      </c>
      <c r="O1420" s="67">
        <v>10.4</v>
      </c>
      <c r="P142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7.520508809418674E-5</v>
      </c>
      <c r="Q1420" s="69">
        <v>6.9000000000000006E-2</v>
      </c>
      <c r="R1420" s="70">
        <f>(Таблица1[[#This Row],[fr]]-SUMIF('Сводный отчет'!$B$7:$B$17,Таблица1[[#This Row],[Профиль / размер]],'Сводный отчет'!$X$7:$X$17))^2</f>
        <v>1.7576004876579868E-4</v>
      </c>
    </row>
    <row r="1421" spans="1:18" ht="11.25" customHeight="1" x14ac:dyDescent="0.25">
      <c r="A1421" s="62" t="s">
        <v>1086</v>
      </c>
      <c r="B1421" s="62" t="str">
        <f>LEFT(Таблица1[[#This Row],[Номер плавки]],7)</f>
        <v>2003277</v>
      </c>
      <c r="C1421" s="62" t="s">
        <v>66</v>
      </c>
      <c r="D1421" s="62" t="s">
        <v>90</v>
      </c>
      <c r="E1421" s="63">
        <v>518</v>
      </c>
      <c r="F1421" s="64">
        <f>(Таблица1[[#This Row],[Предел текучести, Н/мм²]]-SUMIF('Сводный отчет'!$B$7:$B$17,Таблица1[[#This Row],[Профиль / размер]],'Сводный отчет'!$F$7:$F$17))^2</f>
        <v>332.50580793052347</v>
      </c>
      <c r="G1421" s="63">
        <v>634</v>
      </c>
      <c r="H1421" s="64">
        <f>(Таблица1[[#This Row],[Временное сопротивление, Н/мм²]]-SUMIF('Сводный отчет'!$B$7:$B$17,Таблица1[[#This Row],[Профиль / размер]],'Сводный отчет'!$I$7:$I$17))^2</f>
        <v>237.70980184707514</v>
      </c>
      <c r="I1421" s="65">
        <f>Таблица1[[#This Row],[Временное сопротивление, Н/мм²]]/Таблица1[[#This Row],[Предел текучести, Н/мм²]]</f>
        <v>1.2239382239382239</v>
      </c>
      <c r="J1421" s="66">
        <f>(Таблица1[[#This Row],[σв/σт]]-SUMIF('Сводный отчет'!$B$7:$B$17,Таблица1[[#This Row],[Профиль / размер]],'Сводный отчет'!$L$7:$L$17))^2</f>
        <v>1.6458557403849303E-4</v>
      </c>
      <c r="K1421" s="63">
        <v>18.899999999999999</v>
      </c>
      <c r="L1421" s="64">
        <f>(Таблица1[[#This Row],[Относительное удлинение, %]]-SUMIF('Сводный отчет'!$B$7:$B$17,Таблица1[[#This Row],[Профиль / размер]],'Сводный отчет'!$O$7:$O$17))^2</f>
        <v>8.9297152240504232E-2</v>
      </c>
      <c r="M1421" s="63">
        <v>8.6</v>
      </c>
      <c r="N142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3.205444742004437</v>
      </c>
      <c r="O1421" s="67">
        <v>8.9</v>
      </c>
      <c r="P142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3.2298670898631361</v>
      </c>
      <c r="Q1421" s="69">
        <v>0.08</v>
      </c>
      <c r="R1421" s="70">
        <f>(Таблица1[[#This Row],[fr]]-SUMIF('Сводный отчет'!$B$7:$B$17,Таблица1[[#This Row],[Профиль / размер]],'Сводный отчет'!$X$7:$X$17))^2</f>
        <v>1.2037316229143389E-5</v>
      </c>
    </row>
    <row r="1422" spans="1:18" ht="11.25" customHeight="1" x14ac:dyDescent="0.25">
      <c r="A1422" s="62" t="s">
        <v>1086</v>
      </c>
      <c r="B1422" s="62" t="str">
        <f>LEFT(Таблица1[[#This Row],[Номер плавки]],7)</f>
        <v>2003277</v>
      </c>
      <c r="C1422" s="62" t="s">
        <v>66</v>
      </c>
      <c r="D1422" s="62" t="s">
        <v>90</v>
      </c>
      <c r="E1422" s="63">
        <v>520</v>
      </c>
      <c r="F1422" s="64">
        <f>(Таблица1[[#This Row],[Предел текучести, Н/мм²]]-SUMIF('Сводный отчет'!$B$7:$B$17,Таблица1[[#This Row],[Профиль / размер]],'Сводный отчет'!$F$7:$F$17))^2</f>
        <v>263.56684079437343</v>
      </c>
      <c r="G1422" s="63">
        <v>634</v>
      </c>
      <c r="H1422" s="64">
        <f>(Таблица1[[#This Row],[Временное сопротивление, Н/мм²]]-SUMIF('Сводный отчет'!$B$7:$B$17,Таблица1[[#This Row],[Профиль / размер]],'Сводный отчет'!$I$7:$I$17))^2</f>
        <v>237.70980184707514</v>
      </c>
      <c r="I1422" s="65">
        <f>Таблица1[[#This Row],[Временное сопротивление, Н/мм²]]/Таблица1[[#This Row],[Предел текучести, Н/мм²]]</f>
        <v>1.2192307692307693</v>
      </c>
      <c r="J1422" s="66">
        <f>(Таблица1[[#This Row],[σв/σт]]-SUMIF('Сводный отчет'!$B$7:$B$17,Таблица1[[#This Row],[Профиль / размер]],'Сводный отчет'!$L$7:$L$17))^2</f>
        <v>6.5960974898622549E-5</v>
      </c>
      <c r="K1422" s="63">
        <v>19.100000000000001</v>
      </c>
      <c r="L1422" s="64">
        <f>(Таблица1[[#This Row],[Относительное удлинение, %]]-SUMIF('Сводный отчет'!$B$7:$B$17,Таблица1[[#This Row],[Профиль / размер]],'Сводный отчет'!$O$7:$O$17))^2</f>
        <v>0.24882766867242362</v>
      </c>
      <c r="M1422" s="63">
        <v>9.6</v>
      </c>
      <c r="N142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0.62469356829552536</v>
      </c>
      <c r="O1422" s="67">
        <v>9.9</v>
      </c>
      <c r="P142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0.63550089268002985</v>
      </c>
      <c r="Q1422" s="69">
        <v>8.2000000000000003E-2</v>
      </c>
      <c r="R1422" s="70">
        <f>(Таблица1[[#This Row],[fr]]-SUMIF('Сводный отчет'!$B$7:$B$17,Таблица1[[#This Row],[Профиль / размер]],'Сводный отчет'!$X$7:$X$17))^2</f>
        <v>2.1593819568428332E-6</v>
      </c>
    </row>
    <row r="1423" spans="1:18" ht="11.25" customHeight="1" x14ac:dyDescent="0.25">
      <c r="A1423" s="62" t="s">
        <v>1087</v>
      </c>
      <c r="B1423" s="62" t="str">
        <f>LEFT(Таблица1[[#This Row],[Номер плавки]],7)</f>
        <v>2003275</v>
      </c>
      <c r="C1423" s="62" t="s">
        <v>66</v>
      </c>
      <c r="D1423" s="62" t="s">
        <v>90</v>
      </c>
      <c r="E1423" s="63">
        <v>523</v>
      </c>
      <c r="F1423" s="64">
        <f>(Таблица1[[#This Row],[Предел текучести, Н/мм²]]-SUMIF('Сводный отчет'!$B$7:$B$17,Таблица1[[#This Row],[Профиль / размер]],'Сводный отчет'!$F$7:$F$17))^2</f>
        <v>175.15839009014837</v>
      </c>
      <c r="G1423" s="63">
        <v>620</v>
      </c>
      <c r="H1423" s="64">
        <f>(Таблица1[[#This Row],[Временное сопротивление, Н/мм²]]-SUMIF('Сводный отчет'!$B$7:$B$17,Таблица1[[#This Row],[Профиль / размер]],'Сводный отчет'!$I$7:$I$17))^2</f>
        <v>865.40933236350611</v>
      </c>
      <c r="I1423" s="65">
        <f>Таблица1[[#This Row],[Временное сопротивление, Н/мм²]]/Таблица1[[#This Row],[Предел текучести, Н/мм²]]</f>
        <v>1.1854684512428297</v>
      </c>
      <c r="J1423" s="66">
        <f>(Таблица1[[#This Row],[σв/σт]]-SUMIF('Сводный отчет'!$B$7:$B$17,Таблица1[[#This Row],[Профиль / размер]],'Сводный отчет'!$L$7:$L$17))^2</f>
        <v>6.5744456149757855E-4</v>
      </c>
      <c r="K1423" s="63">
        <v>20.9</v>
      </c>
      <c r="L1423" s="64">
        <f>(Таблица1[[#This Row],[Относительное удлинение, %]]-SUMIF('Сводный отчет'!$B$7:$B$17,Таблица1[[#This Row],[Профиль / размер]],'Сводный отчет'!$O$7:$O$17))^2</f>
        <v>5.2846023165596696</v>
      </c>
      <c r="M1423" s="63">
        <v>11.4</v>
      </c>
      <c r="N142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1.019341455619486</v>
      </c>
      <c r="O1423" s="67">
        <v>11.7</v>
      </c>
      <c r="P142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1.0056417377504365</v>
      </c>
      <c r="Q1423" s="69">
        <v>9.7000000000000003E-2</v>
      </c>
      <c r="R1423" s="70">
        <f>(Таблица1[[#This Row],[fr]]-SUMIF('Сводный отчет'!$B$7:$B$17,Таблица1[[#This Row],[Профиль / размер]],'Сводный отчет'!$X$7:$X$17))^2</f>
        <v>1.8307487491458872E-4</v>
      </c>
    </row>
    <row r="1424" spans="1:18" ht="11.25" customHeight="1" x14ac:dyDescent="0.25">
      <c r="A1424" s="62" t="s">
        <v>1087</v>
      </c>
      <c r="B1424" s="62" t="str">
        <f>LEFT(Таблица1[[#This Row],[Номер плавки]],7)</f>
        <v>2003275</v>
      </c>
      <c r="C1424" s="62" t="s">
        <v>66</v>
      </c>
      <c r="D1424" s="62" t="s">
        <v>90</v>
      </c>
      <c r="E1424" s="63">
        <v>516</v>
      </c>
      <c r="F1424" s="64">
        <f>(Таблица1[[#This Row],[Предел текучести, Н/мм²]]-SUMIF('Сводный отчет'!$B$7:$B$17,Таблица1[[#This Row],[Профиль / размер]],'Сводный отчет'!$F$7:$F$17))^2</f>
        <v>409.44477506667351</v>
      </c>
      <c r="G1424" s="63">
        <v>631</v>
      </c>
      <c r="H1424" s="64">
        <f>(Таблица1[[#This Row],[Временное сопротивление, Н/мм²]]-SUMIF('Сводный отчет'!$B$7:$B$17,Таблица1[[#This Row],[Профиль / размер]],'Сводный отчет'!$I$7:$I$17))^2</f>
        <v>339.21684410059606</v>
      </c>
      <c r="I1424" s="65">
        <f>Таблица1[[#This Row],[Временное сопротивление, Н/мм²]]/Таблица1[[#This Row],[Предел текучести, Н/мм²]]</f>
        <v>1.2228682170542635</v>
      </c>
      <c r="J1424" s="66">
        <f>(Таблица1[[#This Row],[σв/σт]]-SUMIF('Сводный отчет'!$B$7:$B$17,Таблица1[[#This Row],[Профиль / размер]],'Сводный отчет'!$L$7:$L$17))^2</f>
        <v>1.382760575544207E-4</v>
      </c>
      <c r="K1424" s="63">
        <v>20.8</v>
      </c>
      <c r="L1424" s="64">
        <f>(Таблица1[[#This Row],[Относительное удлинение, %]]-SUMIF('Сводный отчет'!$B$7:$B$17,Таблица1[[#This Row],[Профиль / размер]],'Сводный отчет'!$O$7:$O$17))^2</f>
        <v>4.8348370583437212</v>
      </c>
      <c r="M1424" s="63">
        <v>11.2</v>
      </c>
      <c r="N142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0.65549169036126631</v>
      </c>
      <c r="O1424" s="67">
        <v>11.5</v>
      </c>
      <c r="P142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0.6445149771870593</v>
      </c>
      <c r="Q1424" s="69">
        <v>6.9000000000000006E-2</v>
      </c>
      <c r="R1424" s="70">
        <f>(Таблица1[[#This Row],[fr]]-SUMIF('Сводный отчет'!$B$7:$B$17,Таблица1[[#This Row],[Профиль / размер]],'Сводный отчет'!$X$7:$X$17))^2</f>
        <v>2.093659547267963E-4</v>
      </c>
    </row>
    <row r="1425" spans="1:18" ht="11.25" customHeight="1" x14ac:dyDescent="0.25">
      <c r="A1425" s="62" t="s">
        <v>1088</v>
      </c>
      <c r="B1425" s="62" t="str">
        <f>LEFT(Таблица1[[#This Row],[Номер плавки]],7)</f>
        <v>2003272</v>
      </c>
      <c r="C1425" s="62" t="s">
        <v>66</v>
      </c>
      <c r="D1425" s="62" t="s">
        <v>90</v>
      </c>
      <c r="E1425" s="63">
        <v>528</v>
      </c>
      <c r="F1425" s="64">
        <f>(Таблица1[[#This Row],[Предел текучести, Н/мм²]]-SUMIF('Сводный отчет'!$B$7:$B$17,Таблица1[[#This Row],[Профиль / размер]],'Сводный отчет'!$F$7:$F$17))^2</f>
        <v>67.810972249773272</v>
      </c>
      <c r="G1425" s="63">
        <v>640</v>
      </c>
      <c r="H1425" s="64">
        <f>(Таблица1[[#This Row],[Временное сопротивление, Н/мм²]]-SUMIF('Сводный отчет'!$B$7:$B$17,Таблица1[[#This Row],[Профиль / размер]],'Сводный отчет'!$I$7:$I$17))^2</f>
        <v>88.695717340033298</v>
      </c>
      <c r="I1425" s="65">
        <f>Таблица1[[#This Row],[Временное сопротивление, Н/мм²]]/Таблица1[[#This Row],[Предел текучести, Н/мм²]]</f>
        <v>1.2121212121212122</v>
      </c>
      <c r="J1425" s="66">
        <f>(Таблица1[[#This Row],[σв/σт]]-SUMIF('Сводный отчет'!$B$7:$B$17,Таблица1[[#This Row],[Профиль / размер]],'Сводный отчет'!$L$7:$L$17))^2</f>
        <v>1.0243041268672394E-6</v>
      </c>
      <c r="K1425" s="63">
        <v>20.7</v>
      </c>
      <c r="L1425" s="64">
        <f>(Таблица1[[#This Row],[Относительное удлинение, %]]-SUMIF('Сводный отчет'!$B$7:$B$17,Таблица1[[#This Row],[Профиль / размер]],'Сводный отчет'!$O$7:$O$17))^2</f>
        <v>4.4050718001277565</v>
      </c>
      <c r="M1425" s="63">
        <v>10.6</v>
      </c>
      <c r="N142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4.3942394586613823E-2</v>
      </c>
      <c r="O1425" s="67">
        <v>10.9</v>
      </c>
      <c r="P142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4.1134695496923661E-2</v>
      </c>
      <c r="Q1425" s="69">
        <v>8.3000000000000004E-2</v>
      </c>
      <c r="R1425" s="70">
        <f>(Таблица1[[#This Row],[fr]]-SUMIF('Сводный отчет'!$B$7:$B$17,Таблица1[[#This Row],[Профиль / размер]],'Сводный отчет'!$X$7:$X$17))^2</f>
        <v>2.2041482069256015E-7</v>
      </c>
    </row>
    <row r="1426" spans="1:18" ht="11.25" customHeight="1" x14ac:dyDescent="0.25">
      <c r="A1426" s="62" t="s">
        <v>1088</v>
      </c>
      <c r="B1426" s="62" t="str">
        <f>LEFT(Таблица1[[#This Row],[Номер плавки]],7)</f>
        <v>2003272</v>
      </c>
      <c r="C1426" s="62" t="s">
        <v>66</v>
      </c>
      <c r="D1426" s="62" t="s">
        <v>90</v>
      </c>
      <c r="E1426" s="63">
        <v>513</v>
      </c>
      <c r="F1426" s="64">
        <f>(Таблица1[[#This Row],[Предел текучести, Н/мм²]]-SUMIF('Сводный отчет'!$B$7:$B$17,Таблица1[[#This Row],[Профиль / размер]],'Сводный отчет'!$F$7:$F$17))^2</f>
        <v>539.85322577089858</v>
      </c>
      <c r="G1426" s="63">
        <v>628</v>
      </c>
      <c r="H1426" s="64">
        <f>(Таблица1[[#This Row],[Временное сопротивление, Н/мм²]]-SUMIF('Сводный отчет'!$B$7:$B$17,Таблица1[[#This Row],[Профиль / размер]],'Сводный отчет'!$I$7:$I$17))^2</f>
        <v>458.72388635411698</v>
      </c>
      <c r="I1426" s="65">
        <f>Таблица1[[#This Row],[Временное сопротивление, Н/мм²]]/Таблица1[[#This Row],[Предел текучести, Н/мм²]]</f>
        <v>1.2241715399610136</v>
      </c>
      <c r="J1426" s="66">
        <f>(Таблица1[[#This Row],[σв/σт]]-SUMIF('Сводный отчет'!$B$7:$B$17,Таблица1[[#This Row],[Профиль / размер]],'Сводный отчет'!$L$7:$L$17))^2</f>
        <v>1.7062647534763143E-4</v>
      </c>
      <c r="K1426" s="63">
        <v>20.3</v>
      </c>
      <c r="L1426" s="64">
        <f>(Таблица1[[#This Row],[Относительное удлинение, %]]-SUMIF('Сводный отчет'!$B$7:$B$17,Таблица1[[#This Row],[Профиль / размер]],'Сводный отчет'!$O$7:$O$17))^2</f>
        <v>2.8860107672639272</v>
      </c>
      <c r="M1426" s="63">
        <v>11.5</v>
      </c>
      <c r="N142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1.2312663382485942</v>
      </c>
      <c r="O1426" s="67">
        <v>11.8</v>
      </c>
      <c r="P142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1.2162051180321289</v>
      </c>
      <c r="Q1426" s="69">
        <v>6.5000000000000002E-2</v>
      </c>
      <c r="R1426" s="70">
        <f>(Таблица1[[#This Row],[fr]]-SUMIF('Сводный отчет'!$B$7:$B$17,Таблица1[[#This Row],[Профиль / размер]],'Сводный отчет'!$X$7:$X$17))^2</f>
        <v>3.4112182327139751E-4</v>
      </c>
    </row>
    <row r="1427" spans="1:18" ht="11.25" customHeight="1" x14ac:dyDescent="0.25">
      <c r="A1427" s="62" t="s">
        <v>1089</v>
      </c>
      <c r="B1427" s="62" t="str">
        <f>LEFT(Таблица1[[#This Row],[Номер плавки]],7)</f>
        <v>2003273</v>
      </c>
      <c r="C1427" s="62" t="s">
        <v>66</v>
      </c>
      <c r="D1427" s="62" t="s">
        <v>90</v>
      </c>
      <c r="E1427" s="63">
        <v>532</v>
      </c>
      <c r="F1427" s="64">
        <f>(Таблица1[[#This Row],[Предел текучести, Н/мм²]]-SUMIF('Сводный отчет'!$B$7:$B$17,Таблица1[[#This Row],[Профиль / размер]],'Сводный отчет'!$F$7:$F$17))^2</f>
        <v>17.933037977473195</v>
      </c>
      <c r="G1427" s="63">
        <v>643</v>
      </c>
      <c r="H1427" s="64">
        <f>(Таблица1[[#This Row],[Временное сопротивление, Н/мм²]]-SUMIF('Сводный отчет'!$B$7:$B$17,Таблица1[[#This Row],[Профиль / размер]],'Сводный отчет'!$I$7:$I$17))^2</f>
        <v>41.188675086512376</v>
      </c>
      <c r="I1427" s="65">
        <f>Таблица1[[#This Row],[Временное сопротивление, Н/мм²]]/Таблица1[[#This Row],[Предел текучести, Н/мм²]]</f>
        <v>1.2086466165413534</v>
      </c>
      <c r="J1427" s="66">
        <f>(Таблица1[[#This Row],[σв/σт]]-SUMIF('Сводный отчет'!$B$7:$B$17,Таблица1[[#This Row],[Профиль / размер]],'Сводный отчет'!$L$7:$L$17))^2</f>
        <v>6.0639873595351032E-6</v>
      </c>
      <c r="K1427" s="63">
        <v>21.6</v>
      </c>
      <c r="L1427" s="64">
        <f>(Таблица1[[#This Row],[Относительное удлинение, %]]-SUMIF('Сводный отчет'!$B$7:$B$17,Таблица1[[#This Row],[Профиль / размер]],'Сводный отчет'!$O$7:$O$17))^2</f>
        <v>8.9929591240713957</v>
      </c>
      <c r="M1427" s="63">
        <v>11.6</v>
      </c>
      <c r="N142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1.4631912208777023</v>
      </c>
      <c r="O1427" s="67">
        <v>11.9</v>
      </c>
      <c r="P142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1.4467684983138174</v>
      </c>
      <c r="Q1427" s="69">
        <v>8.5000000000000006E-2</v>
      </c>
      <c r="R1427" s="70">
        <f>(Таблица1[[#This Row],[fr]]-SUMIF('Сводный отчет'!$B$7:$B$17,Таблица1[[#This Row],[Профиль / размер]],'Сводный отчет'!$X$7:$X$17))^2</f>
        <v>2.3424805483920244E-6</v>
      </c>
    </row>
    <row r="1428" spans="1:18" ht="11.25" customHeight="1" x14ac:dyDescent="0.25">
      <c r="A1428" s="62" t="s">
        <v>1089</v>
      </c>
      <c r="B1428" s="62" t="str">
        <f>LEFT(Таблица1[[#This Row],[Номер плавки]],7)</f>
        <v>2003273</v>
      </c>
      <c r="C1428" s="62" t="s">
        <v>66</v>
      </c>
      <c r="D1428" s="62" t="s">
        <v>90</v>
      </c>
      <c r="E1428" s="63">
        <v>531</v>
      </c>
      <c r="F1428" s="64">
        <f>(Таблица1[[#This Row],[Предел текучести, Н/мм²]]-SUMIF('Сводный отчет'!$B$7:$B$17,Таблица1[[#This Row],[Профиль / размер]],'Сводный отчет'!$F$7:$F$17))^2</f>
        <v>27.402521545548215</v>
      </c>
      <c r="G1428" s="63">
        <v>641</v>
      </c>
      <c r="H1428" s="64">
        <f>(Таблица1[[#This Row],[Временное сопротивление, Н/мм²]]-SUMIF('Сводный отчет'!$B$7:$B$17,Таблица1[[#This Row],[Профиль / размер]],'Сводный отчет'!$I$7:$I$17))^2</f>
        <v>70.860036588859657</v>
      </c>
      <c r="I1428" s="65">
        <f>Таблица1[[#This Row],[Временное сопротивление, Н/мм²]]/Таблица1[[#This Row],[Предел текучести, Н/мм²]]</f>
        <v>1.207156308851224</v>
      </c>
      <c r="J1428" s="66">
        <f>(Таблица1[[#This Row],[σв/σт]]-SUMIF('Сводный отчет'!$B$7:$B$17,Таблица1[[#This Row],[Профиль / размер]],'Сводный отчет'!$L$7:$L$17))^2</f>
        <v>1.5624818832096069E-5</v>
      </c>
      <c r="K1428" s="63">
        <v>17.899999999999999</v>
      </c>
      <c r="L1428" s="64">
        <f>(Таблица1[[#This Row],[Относительное удлинение, %]]-SUMIF('Сводный отчет'!$B$7:$B$17,Таблица1[[#This Row],[Профиль / размер]],'Сводный отчет'!$O$7:$O$17))^2</f>
        <v>0.49164457008092138</v>
      </c>
      <c r="M1428" s="63">
        <v>11.3</v>
      </c>
      <c r="N142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0.82741657299037774</v>
      </c>
      <c r="O1428" s="67">
        <v>11.6</v>
      </c>
      <c r="P142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0.81507835746874802</v>
      </c>
      <c r="Q1428" s="69">
        <v>7.0999999999999994E-2</v>
      </c>
      <c r="R1428" s="70">
        <f>(Таблица1[[#This Row],[fr]]-SUMIF('Сводный отчет'!$B$7:$B$17,Таблица1[[#This Row],[Профиль / размер]],'Сводный отчет'!$X$7:$X$17))^2</f>
        <v>1.5548802045449607E-4</v>
      </c>
    </row>
    <row r="1429" spans="1:18" ht="11.25" customHeight="1" x14ac:dyDescent="0.25">
      <c r="A1429" s="62" t="s">
        <v>1090</v>
      </c>
      <c r="B1429" s="62" t="str">
        <f>LEFT(Таблица1[[#This Row],[Номер плавки]],7)</f>
        <v>2003274</v>
      </c>
      <c r="C1429" s="62" t="s">
        <v>66</v>
      </c>
      <c r="D1429" s="62" t="s">
        <v>90</v>
      </c>
      <c r="E1429" s="63">
        <v>530</v>
      </c>
      <c r="F1429" s="64">
        <f>(Таблица1[[#This Row],[Предел текучести, Н/мм²]]-SUMIF('Сводный отчет'!$B$7:$B$17,Таблица1[[#This Row],[Профиль / размер]],'Сводный отчет'!$F$7:$F$17))^2</f>
        <v>38.872005113623231</v>
      </c>
      <c r="G1429" s="63">
        <v>644</v>
      </c>
      <c r="H1429" s="64">
        <f>(Таблица1[[#This Row],[Временное сопротивление, Н/мм²]]-SUMIF('Сводный отчет'!$B$7:$B$17,Таблица1[[#This Row],[Профиль / размер]],'Сводный отчет'!$I$7:$I$17))^2</f>
        <v>29.352994335338739</v>
      </c>
      <c r="I1429" s="65">
        <f>Таблица1[[#This Row],[Временное сопротивление, Н/мм²]]/Таблица1[[#This Row],[Предел текучести, Н/мм²]]</f>
        <v>1.2150943396226415</v>
      </c>
      <c r="J1429" s="66">
        <f>(Таблица1[[#This Row],[σв/σт]]-SUMIF('Сводный отчет'!$B$7:$B$17,Таблица1[[#This Row],[Профиль / размер]],'Сводный отчет'!$L$7:$L$17))^2</f>
        <v>1.5881871743532475E-5</v>
      </c>
      <c r="K1429" s="63">
        <v>19.8</v>
      </c>
      <c r="L1429" s="64">
        <f>(Таблица1[[#This Row],[Относительное удлинение, %]]-SUMIF('Сводный отчет'!$B$7:$B$17,Таблица1[[#This Row],[Профиль / размер]],'Сводный отчет'!$O$7:$O$17))^2</f>
        <v>1.4371844761841339</v>
      </c>
      <c r="M1429" s="63">
        <v>12.3</v>
      </c>
      <c r="N142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3.6466653992814684</v>
      </c>
      <c r="O1429" s="67">
        <v>12.6</v>
      </c>
      <c r="P142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3.6207121602856405</v>
      </c>
      <c r="Q1429" s="69">
        <v>9.7000000000000003E-2</v>
      </c>
      <c r="R1429" s="70">
        <f>(Таблица1[[#This Row],[fr]]-SUMIF('Сводный отчет'!$B$7:$B$17,Таблица1[[#This Row],[Профиль / размер]],'Сводный отчет'!$X$7:$X$17))^2</f>
        <v>1.8307487491458872E-4</v>
      </c>
    </row>
    <row r="1430" spans="1:18" ht="11.25" customHeight="1" x14ac:dyDescent="0.25">
      <c r="A1430" s="62" t="s">
        <v>1090</v>
      </c>
      <c r="B1430" s="62" t="str">
        <f>LEFT(Таблица1[[#This Row],[Номер плавки]],7)</f>
        <v>2003274</v>
      </c>
      <c r="C1430" s="62" t="s">
        <v>66</v>
      </c>
      <c r="D1430" s="62" t="s">
        <v>90</v>
      </c>
      <c r="E1430" s="63">
        <v>536</v>
      </c>
      <c r="F1430" s="64">
        <f>(Таблица1[[#This Row],[Предел текучести, Н/мм²]]-SUMIF('Сводный отчет'!$B$7:$B$17,Таблица1[[#This Row],[Профиль / размер]],'Сводный отчет'!$F$7:$F$17))^2</f>
        <v>5.5103705173113041E-2</v>
      </c>
      <c r="G1430" s="63">
        <v>644</v>
      </c>
      <c r="H1430" s="64">
        <f>(Таблица1[[#This Row],[Временное сопротивление, Н/мм²]]-SUMIF('Сводный отчет'!$B$7:$B$17,Таблица1[[#This Row],[Профиль / размер]],'Сводный отчет'!$I$7:$I$17))^2</f>
        <v>29.352994335338739</v>
      </c>
      <c r="I1430" s="65">
        <f>Таблица1[[#This Row],[Временное сопротивление, Н/мм²]]/Таблица1[[#This Row],[Предел текучести, Н/мм²]]</f>
        <v>1.2014925373134329</v>
      </c>
      <c r="J1430" s="66">
        <f>(Таблица1[[#This Row],[σв/σт]]-SUMIF('Сводный отчет'!$B$7:$B$17,Таблица1[[#This Row],[Профиль / размер]],'Сводный отчет'!$L$7:$L$17))^2</f>
        <v>9.2478912795839556E-5</v>
      </c>
      <c r="K1430" s="63">
        <v>18</v>
      </c>
      <c r="L1430" s="64">
        <f>(Таблица1[[#This Row],[Относительное удлинение, %]]-SUMIF('Сводный отчет'!$B$7:$B$17,Таблица1[[#This Row],[Профиль / размер]],'Сводный отчет'!$O$7:$O$17))^2</f>
        <v>0.36140982829687796</v>
      </c>
      <c r="M1430" s="63">
        <v>10.1</v>
      </c>
      <c r="N143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8.431798144106957E-2</v>
      </c>
      <c r="O1430" s="67">
        <v>10.4</v>
      </c>
      <c r="P143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8.8317794088476786E-2</v>
      </c>
      <c r="Q1430" s="69">
        <v>8.2000000000000003E-2</v>
      </c>
      <c r="R1430" s="70">
        <f>(Таблица1[[#This Row],[fr]]-SUMIF('Сводный отчет'!$B$7:$B$17,Таблица1[[#This Row],[Профиль / размер]],'Сводный отчет'!$X$7:$X$17))^2</f>
        <v>2.1593819568428332E-6</v>
      </c>
    </row>
    <row r="1431" spans="1:18" ht="11.25" customHeight="1" x14ac:dyDescent="0.25">
      <c r="A1431" s="62" t="s">
        <v>1091</v>
      </c>
      <c r="B1431" s="62" t="str">
        <f>LEFT(Таблица1[[#This Row],[Номер плавки]],7)</f>
        <v>2003271</v>
      </c>
      <c r="C1431" s="62" t="s">
        <v>66</v>
      </c>
      <c r="D1431" s="62" t="s">
        <v>90</v>
      </c>
      <c r="E1431" s="63">
        <v>519</v>
      </c>
      <c r="F1431" s="64">
        <f>(Таблица1[[#This Row],[Предел текучести, Н/мм²]]-SUMIF('Сводный отчет'!$B$7:$B$17,Таблица1[[#This Row],[Профиль / размер]],'Сводный отчет'!$F$7:$F$17))^2</f>
        <v>297.03632436244845</v>
      </c>
      <c r="G1431" s="63">
        <v>628</v>
      </c>
      <c r="H1431" s="64">
        <f>(Таблица1[[#This Row],[Временное сопротивление, Н/мм²]]-SUMIF('Сводный отчет'!$B$7:$B$17,Таблица1[[#This Row],[Профиль / размер]],'Сводный отчет'!$I$7:$I$17))^2</f>
        <v>458.72388635411698</v>
      </c>
      <c r="I1431" s="65">
        <f>Таблица1[[#This Row],[Временное сопротивление, Н/мм²]]/Таблица1[[#This Row],[Предел текучести, Н/мм²]]</f>
        <v>1.2100192678227359</v>
      </c>
      <c r="J1431" s="66">
        <f>(Таблица1[[#This Row],[σв/σт]]-SUMIF('Сводный отчет'!$B$7:$B$17,Таблица1[[#This Row],[Профиль / размер]],'Сводный отчет'!$L$7:$L$17))^2</f>
        <v>1.1878061269321175E-6</v>
      </c>
      <c r="K1431" s="63">
        <v>20</v>
      </c>
      <c r="L1431" s="64">
        <f>(Таблица1[[#This Row],[Относительное удлинение, %]]-SUMIF('Сводный отчет'!$B$7:$B$17,Таблица1[[#This Row],[Профиль / размер]],'Сводный отчет'!$O$7:$O$17))^2</f>
        <v>1.9567149926160494</v>
      </c>
      <c r="M1431" s="63">
        <v>12.6</v>
      </c>
      <c r="N143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4.8824400471687905</v>
      </c>
      <c r="O1431" s="67">
        <v>12.9</v>
      </c>
      <c r="P143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4.8524023011307111</v>
      </c>
      <c r="Q1431" s="69">
        <v>7.2999999999999995E-2</v>
      </c>
      <c r="R1431" s="70">
        <f>(Таблица1[[#This Row],[fr]]-SUMIF('Сводный отчет'!$B$7:$B$17,Таблица1[[#This Row],[Профиль / размер]],'Сводный отчет'!$X$7:$X$17))^2</f>
        <v>1.0961008618219546E-4</v>
      </c>
    </row>
    <row r="1432" spans="1:18" ht="11.25" customHeight="1" x14ac:dyDescent="0.25">
      <c r="A1432" s="62" t="s">
        <v>1091</v>
      </c>
      <c r="B1432" s="62" t="str">
        <f>LEFT(Таблица1[[#This Row],[Номер плавки]],7)</f>
        <v>2003271</v>
      </c>
      <c r="C1432" s="62" t="s">
        <v>66</v>
      </c>
      <c r="D1432" s="62" t="s">
        <v>90</v>
      </c>
      <c r="E1432" s="63">
        <v>531</v>
      </c>
      <c r="F1432" s="64">
        <f>(Таблица1[[#This Row],[Предел текучести, Н/мм²]]-SUMIF('Сводный отчет'!$B$7:$B$17,Таблица1[[#This Row],[Профиль / размер]],'Сводный отчет'!$F$7:$F$17))^2</f>
        <v>27.402521545548215</v>
      </c>
      <c r="G1432" s="63">
        <v>640</v>
      </c>
      <c r="H1432" s="64">
        <f>(Таблица1[[#This Row],[Временное сопротивление, Н/мм²]]-SUMIF('Сводный отчет'!$B$7:$B$17,Таблица1[[#This Row],[Профиль / размер]],'Сводный отчет'!$I$7:$I$17))^2</f>
        <v>88.695717340033298</v>
      </c>
      <c r="I1432" s="65">
        <f>Таблица1[[#This Row],[Временное сопротивление, Н/мм²]]/Таблица1[[#This Row],[Предел текучести, Н/мм²]]</f>
        <v>1.2052730696798493</v>
      </c>
      <c r="J1432" s="66">
        <f>(Таблица1[[#This Row],[σв/σт]]-SUMIF('Сводный отчет'!$B$7:$B$17,Таблица1[[#This Row],[Профиль / размер]],'Сводный отчет'!$L$7:$L$17))^2</f>
        <v>3.4059635196325362E-5</v>
      </c>
      <c r="K1432" s="63">
        <v>20.399999999999999</v>
      </c>
      <c r="L1432" s="64">
        <f>(Таблица1[[#This Row],[Относительное удлинение, %]]-SUMIF('Сводный отчет'!$B$7:$B$17,Таблица1[[#This Row],[Профиль / размер]],'Сводный отчет'!$O$7:$O$17))^2</f>
        <v>3.2357760254798786</v>
      </c>
      <c r="M1432" s="63">
        <v>12.5</v>
      </c>
      <c r="N143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4.4505151645396834</v>
      </c>
      <c r="O1432" s="67">
        <v>12.8</v>
      </c>
      <c r="P143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4.421838920849023</v>
      </c>
      <c r="Q1432" s="69">
        <v>9.5000000000000001E-2</v>
      </c>
      <c r="R1432" s="70">
        <f>(Таблица1[[#This Row],[fr]]-SUMIF('Сводный отчет'!$B$7:$B$17,Таблица1[[#This Row],[Профиль / размер]],'Сводный отчет'!$X$7:$X$17))^2</f>
        <v>1.3295280918688924E-4</v>
      </c>
    </row>
    <row r="1433" spans="1:18" ht="11.25" customHeight="1" x14ac:dyDescent="0.25">
      <c r="A1433" s="62" t="s">
        <v>1092</v>
      </c>
      <c r="B1433" s="62" t="str">
        <f>LEFT(Таблица1[[#This Row],[Номер плавки]],7)</f>
        <v>2003276</v>
      </c>
      <c r="C1433" s="62" t="s">
        <v>66</v>
      </c>
      <c r="D1433" s="62" t="s">
        <v>90</v>
      </c>
      <c r="E1433" s="63">
        <v>527</v>
      </c>
      <c r="F1433" s="64">
        <f>(Таблица1[[#This Row],[Предел текучести, Н/мм²]]-SUMIF('Сводный отчет'!$B$7:$B$17,Таблица1[[#This Row],[Профиль / размер]],'Сводный отчет'!$F$7:$F$17))^2</f>
        <v>85.280455817848292</v>
      </c>
      <c r="G1433" s="63">
        <v>623</v>
      </c>
      <c r="H1433" s="64">
        <f>(Таблица1[[#This Row],[Временное сопротивление, Н/мм²]]-SUMIF('Сводный отчет'!$B$7:$B$17,Таблица1[[#This Row],[Профиль / размер]],'Сводный отчет'!$I$7:$I$17))^2</f>
        <v>697.90229010998519</v>
      </c>
      <c r="I1433" s="65">
        <f>Таблица1[[#This Row],[Временное сопротивление, Н/мм²]]/Таблица1[[#This Row],[Предел текучести, Н/мм²]]</f>
        <v>1.1821631878557874</v>
      </c>
      <c r="J1433" s="66">
        <f>(Таблица1[[#This Row],[σв/σт]]-SUMIF('Сводный отчет'!$B$7:$B$17,Таблица1[[#This Row],[Профиль / размер]],'Сводный отчет'!$L$7:$L$17))^2</f>
        <v>8.3786774088454529E-4</v>
      </c>
      <c r="K1433" s="63">
        <v>21.9</v>
      </c>
      <c r="L1433" s="64">
        <f>(Таблица1[[#This Row],[Относительное удлинение, %]]-SUMIF('Сводный отчет'!$B$7:$B$17,Таблица1[[#This Row],[Профиль / размер]],'Сводный отчет'!$O$7:$O$17))^2</f>
        <v>10.882254898719253</v>
      </c>
      <c r="M1433" s="63">
        <v>11.3</v>
      </c>
      <c r="N143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0.82741657299037774</v>
      </c>
      <c r="O1433" s="67">
        <v>11.6</v>
      </c>
      <c r="P143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0.81507835746874802</v>
      </c>
      <c r="Q1433" s="69">
        <v>0.1</v>
      </c>
      <c r="R1433" s="70">
        <f>(Таблица1[[#This Row],[fr]]-SUMIF('Сводный отчет'!$B$7:$B$17,Таблица1[[#This Row],[Профиль / размер]],'Сводный отчет'!$X$7:$X$17))^2</f>
        <v>2.7325797350613801E-4</v>
      </c>
    </row>
    <row r="1434" spans="1:18" ht="11.25" customHeight="1" x14ac:dyDescent="0.25">
      <c r="A1434" s="62" t="s">
        <v>1092</v>
      </c>
      <c r="B1434" s="62" t="str">
        <f>LEFT(Таблица1[[#This Row],[Номер плавки]],7)</f>
        <v>2003276</v>
      </c>
      <c r="C1434" s="62" t="s">
        <v>66</v>
      </c>
      <c r="D1434" s="62" t="s">
        <v>90</v>
      </c>
      <c r="E1434" s="63">
        <v>524</v>
      </c>
      <c r="F1434" s="64">
        <f>(Таблица1[[#This Row],[Предел текучести, Н/мм²]]-SUMIF('Сводный отчет'!$B$7:$B$17,Таблица1[[#This Row],[Профиль / размер]],'Сводный отчет'!$F$7:$F$17))^2</f>
        <v>149.68890652207335</v>
      </c>
      <c r="G1434" s="63">
        <v>620</v>
      </c>
      <c r="H1434" s="64">
        <f>(Таблица1[[#This Row],[Временное сопротивление, Н/мм²]]-SUMIF('Сводный отчет'!$B$7:$B$17,Таблица1[[#This Row],[Профиль / размер]],'Сводный отчет'!$I$7:$I$17))^2</f>
        <v>865.40933236350611</v>
      </c>
      <c r="I1434" s="65">
        <f>Таблица1[[#This Row],[Временное сопротивление, Н/мм²]]/Таблица1[[#This Row],[Предел текучести, Н/мм²]]</f>
        <v>1.1832061068702291</v>
      </c>
      <c r="J1434" s="66">
        <f>(Таблица1[[#This Row],[σв/σт]]-SUMIF('Сводный отчет'!$B$7:$B$17,Таблица1[[#This Row],[Профиль / размер]],'Сводный отчет'!$L$7:$L$17))^2</f>
        <v>7.785788677701031E-4</v>
      </c>
      <c r="K1434" s="63">
        <v>21.1</v>
      </c>
      <c r="L1434" s="64">
        <f>(Таблица1[[#This Row],[Относительное удлинение, %]]-SUMIF('Сводный отчет'!$B$7:$B$17,Таблица1[[#This Row],[Профиль / размер]],'Сводный отчет'!$O$7:$O$17))^2</f>
        <v>6.2441328329916006</v>
      </c>
      <c r="M1434" s="63">
        <v>11.1</v>
      </c>
      <c r="N143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0.50356680773215812</v>
      </c>
      <c r="O1434" s="67">
        <v>11.4</v>
      </c>
      <c r="P143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0.49395159690537055</v>
      </c>
      <c r="Q1434" s="69">
        <v>8.1000000000000003E-2</v>
      </c>
      <c r="R1434" s="70">
        <f>(Таблица1[[#This Row],[fr]]-SUMIF('Сводный отчет'!$B$7:$B$17,Таблица1[[#This Row],[Профиль / размер]],'Сводный отчет'!$X$7:$X$17))^2</f>
        <v>6.09834909299311E-6</v>
      </c>
    </row>
    <row r="1435" spans="1:18" ht="11.25" customHeight="1" x14ac:dyDescent="0.25">
      <c r="A1435" s="62" t="s">
        <v>1093</v>
      </c>
      <c r="B1435" s="62" t="str">
        <f>LEFT(Таблица1[[#This Row],[Номер плавки]],7)</f>
        <v>2003278</v>
      </c>
      <c r="C1435" s="62" t="s">
        <v>66</v>
      </c>
      <c r="D1435" s="62" t="s">
        <v>90</v>
      </c>
      <c r="E1435" s="63">
        <v>515</v>
      </c>
      <c r="F1435" s="64">
        <f>(Таблица1[[#This Row],[Предел текучести, Н/мм²]]-SUMIF('Сводный отчет'!$B$7:$B$17,Таблица1[[#This Row],[Профиль / размер]],'Сводный отчет'!$F$7:$F$17))^2</f>
        <v>450.91425863474853</v>
      </c>
      <c r="G1435" s="63">
        <v>634</v>
      </c>
      <c r="H1435" s="64">
        <f>(Таблица1[[#This Row],[Временное сопротивление, Н/мм²]]-SUMIF('Сводный отчет'!$B$7:$B$17,Таблица1[[#This Row],[Профиль / размер]],'Сводный отчет'!$I$7:$I$17))^2</f>
        <v>237.70980184707514</v>
      </c>
      <c r="I1435" s="65">
        <f>Таблица1[[#This Row],[Временное сопротивление, Н/мм²]]/Таблица1[[#This Row],[Предел текучести, Н/мм²]]</f>
        <v>1.2310679611650486</v>
      </c>
      <c r="J1435" s="66">
        <f>(Таблица1[[#This Row],[σв/σт]]-SUMIF('Сводный отчет'!$B$7:$B$17,Таблица1[[#This Row],[Профиль / размер]],'Сводный отчет'!$L$7:$L$17))^2</f>
        <v>3.9835482131320019E-4</v>
      </c>
      <c r="K1435" s="63">
        <v>20.100000000000001</v>
      </c>
      <c r="L1435" s="64">
        <f>(Таблица1[[#This Row],[Относительное удлинение, %]]-SUMIF('Сводный отчет'!$B$7:$B$17,Таблица1[[#This Row],[Профиль / размер]],'Сводный отчет'!$O$7:$O$17))^2</f>
        <v>2.2464802508320121</v>
      </c>
      <c r="M1435" s="63">
        <v>9.3000000000000007</v>
      </c>
      <c r="N143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1.1889189204081965</v>
      </c>
      <c r="O1435" s="67">
        <v>9.6</v>
      </c>
      <c r="P143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1.2038107518349632</v>
      </c>
      <c r="Q1435" s="69">
        <v>9.0999999999999998E-2</v>
      </c>
      <c r="R1435" s="70">
        <f>(Таблица1[[#This Row],[fr]]-SUMIF('Сводный отчет'!$B$7:$B$17,Таблица1[[#This Row],[Профиль / размер]],'Сводный отчет'!$X$7:$X$17))^2</f>
        <v>5.6708677731490293E-5</v>
      </c>
    </row>
    <row r="1436" spans="1:18" ht="11.25" customHeight="1" x14ac:dyDescent="0.25">
      <c r="A1436" s="62" t="s">
        <v>1093</v>
      </c>
      <c r="B1436" s="62" t="str">
        <f>LEFT(Таблица1[[#This Row],[Номер плавки]],7)</f>
        <v>2003278</v>
      </c>
      <c r="C1436" s="62" t="s">
        <v>66</v>
      </c>
      <c r="D1436" s="62" t="s">
        <v>90</v>
      </c>
      <c r="E1436" s="63">
        <v>519</v>
      </c>
      <c r="F1436" s="64">
        <f>(Таблица1[[#This Row],[Предел текучести, Н/мм²]]-SUMIF('Сводный отчет'!$B$7:$B$17,Таблица1[[#This Row],[Профиль / размер]],'Сводный отчет'!$F$7:$F$17))^2</f>
        <v>297.03632436244845</v>
      </c>
      <c r="G1436" s="63">
        <v>634</v>
      </c>
      <c r="H1436" s="64">
        <f>(Таблица1[[#This Row],[Временное сопротивление, Н/мм²]]-SUMIF('Сводный отчет'!$B$7:$B$17,Таблица1[[#This Row],[Профиль / размер]],'Сводный отчет'!$I$7:$I$17))^2</f>
        <v>237.70980184707514</v>
      </c>
      <c r="I1436" s="65">
        <f>Таблица1[[#This Row],[Временное сопротивление, Н/мм²]]/Таблица1[[#This Row],[Предел текучести, Н/мм²]]</f>
        <v>1.2215799614643545</v>
      </c>
      <c r="J1436" s="66">
        <f>(Таблица1[[#This Row],[σв/σт]]-SUMIF('Сводный отчет'!$B$7:$B$17,Таблица1[[#This Row],[Профиль / размер]],'Сводный отчет'!$L$7:$L$17))^2</f>
        <v>1.0963824851550571E-4</v>
      </c>
      <c r="K1436" s="63">
        <v>17.600000000000001</v>
      </c>
      <c r="L1436" s="64">
        <f>(Таблица1[[#This Row],[Относительное удлинение, %]]-SUMIF('Сводный отчет'!$B$7:$B$17,Таблица1[[#This Row],[Профиль / размер]],'Сводный отчет'!$O$7:$O$17))^2</f>
        <v>1.0023487954330408</v>
      </c>
      <c r="M1436" s="63">
        <v>10.3</v>
      </c>
      <c r="N143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8.1677466992870814E-3</v>
      </c>
      <c r="O1436" s="67">
        <v>10.6</v>
      </c>
      <c r="P143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9.4445546518556727E-3</v>
      </c>
      <c r="Q1436" s="69">
        <v>7.9000000000000001E-2</v>
      </c>
      <c r="R1436" s="70">
        <f>(Таблица1[[#This Row],[fr]]-SUMIF('Сводный отчет'!$B$7:$B$17,Таблица1[[#This Row],[Профиль / размер]],'Сводный отчет'!$X$7:$X$17))^2</f>
        <v>1.9976283365293672E-5</v>
      </c>
    </row>
    <row r="1437" spans="1:18" ht="11.25" customHeight="1" x14ac:dyDescent="0.25">
      <c r="A1437" s="62" t="s">
        <v>1068</v>
      </c>
      <c r="B1437" s="62" t="str">
        <f>LEFT(Таблица1[[#This Row],[Номер плавки]],7)</f>
        <v>2072470</v>
      </c>
      <c r="C1437" s="62" t="s">
        <v>66</v>
      </c>
      <c r="D1437" s="62" t="s">
        <v>183</v>
      </c>
      <c r="E1437" s="63">
        <v>563</v>
      </c>
      <c r="F1437" s="64">
        <f>(Таблица1[[#This Row],[Предел текучести, Н/мм²]]-SUMIF('Сводный отчет'!$B$7:$B$17,Таблица1[[#This Row],[Профиль / размер]],'Сводный отчет'!$F$7:$F$17))^2</f>
        <v>450.59710743801742</v>
      </c>
      <c r="G1437" s="63">
        <v>704</v>
      </c>
      <c r="H1437" s="64">
        <f>(Таблица1[[#This Row],[Временное сопротивление, Н/мм²]]-SUMIF('Сводный отчет'!$B$7:$B$17,Таблица1[[#This Row],[Профиль / размер]],'Сводный отчет'!$I$7:$I$17))^2</f>
        <v>2595.2077737603358</v>
      </c>
      <c r="I1437" s="65">
        <f>Таблица1[[#This Row],[Временное сопротивление, Н/мм²]]/Таблица1[[#This Row],[Предел текучести, Н/мм²]]</f>
        <v>1.2504440497335703</v>
      </c>
      <c r="J1437" s="66">
        <f>(Таблица1[[#This Row],[σв/σт]]-SUMIF('Сводный отчет'!$B$7:$B$17,Таблица1[[#This Row],[Профиль / размер]],'Сводный отчет'!$L$7:$L$17))^2</f>
        <v>1.9985536586153091E-3</v>
      </c>
      <c r="K1437" s="63">
        <v>17.600000000000001</v>
      </c>
      <c r="L1437" s="64">
        <f>(Таблица1[[#This Row],[Относительное удлинение, %]]-SUMIF('Сводный отчет'!$B$7:$B$17,Таблица1[[#This Row],[Профиль / размер]],'Сводный отчет'!$O$7:$O$17))^2</f>
        <v>0.30500516528926253</v>
      </c>
      <c r="M1437" s="63">
        <v>13.2</v>
      </c>
      <c r="N143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7.2287654958677443</v>
      </c>
      <c r="O1437" s="67">
        <v>13.6</v>
      </c>
      <c r="P143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7.7574909607438114</v>
      </c>
      <c r="Q1437" s="69">
        <v>7.9000000000000001E-2</v>
      </c>
      <c r="R1437" s="70">
        <f>(Таблица1[[#This Row],[fr]]-SUMIF('Сводный отчет'!$B$7:$B$17,Таблица1[[#This Row],[Профиль / размер]],'Сводный отчет'!$X$7:$X$17))^2</f>
        <v>4.0914256198347131E-6</v>
      </c>
    </row>
    <row r="1438" spans="1:18" ht="11.25" customHeight="1" x14ac:dyDescent="0.25">
      <c r="A1438" s="62" t="s">
        <v>1095</v>
      </c>
      <c r="B1438" s="62" t="str">
        <f>LEFT(Таблица1[[#This Row],[Номер плавки]],7)</f>
        <v>2003270</v>
      </c>
      <c r="C1438" s="62" t="s">
        <v>66</v>
      </c>
      <c r="D1438" s="62" t="s">
        <v>183</v>
      </c>
      <c r="E1438" s="63">
        <v>531</v>
      </c>
      <c r="F1438" s="64">
        <f>(Таблица1[[#This Row],[Предел текучести, Н/мм²]]-SUMIF('Сводный отчет'!$B$7:$B$17,Таблица1[[#This Row],[Профиль / размер]],'Сводный отчет'!$F$7:$F$17))^2</f>
        <v>116.05165289256153</v>
      </c>
      <c r="G1438" s="63">
        <v>637</v>
      </c>
      <c r="H1438" s="64">
        <f>(Таблица1[[#This Row],[Временное сопротивление, Н/мм²]]-SUMIF('Сводный отчет'!$B$7:$B$17,Таблица1[[#This Row],[Профиль / размер]],'Сводный отчет'!$I$7:$I$17))^2</f>
        <v>257.82141012396528</v>
      </c>
      <c r="I1438" s="65">
        <f>Таблица1[[#This Row],[Временное сопротивление, Н/мм²]]/Таблица1[[#This Row],[Предел текучести, Н/мм²]]</f>
        <v>1.1996233521657251</v>
      </c>
      <c r="J1438" s="66">
        <f>(Таблица1[[#This Row],[σв/σт]]-SUMIF('Сводный отчет'!$B$7:$B$17,Таблица1[[#This Row],[Профиль / размер]],'Сводный отчет'!$L$7:$L$17))^2</f>
        <v>3.7399481282185789E-5</v>
      </c>
      <c r="K1438" s="63">
        <v>18.8</v>
      </c>
      <c r="L1438" s="64">
        <f>(Таблица1[[#This Row],[Относительное удлинение, %]]-SUMIF('Сводный отчет'!$B$7:$B$17,Таблица1[[#This Row],[Профиль / размер]],'Сводный отчет'!$O$7:$O$17))^2</f>
        <v>0.41955061983470238</v>
      </c>
      <c r="M1438" s="63">
        <v>10.9</v>
      </c>
      <c r="N143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0.15103822314049314</v>
      </c>
      <c r="O1438" s="67">
        <v>11.2</v>
      </c>
      <c r="P143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0.14840005165289361</v>
      </c>
      <c r="Q1438" s="69">
        <v>7.0999999999999994E-2</v>
      </c>
      <c r="R1438" s="70">
        <f>(Таблица1[[#This Row],[fr]]-SUMIF('Сводный отчет'!$B$7:$B$17,Таблица1[[#This Row],[Профиль / размер]],'Сводный отчет'!$X$7:$X$17))^2</f>
        <v>1.0045506198347123E-4</v>
      </c>
    </row>
    <row r="1439" spans="1:18" ht="11.25" customHeight="1" x14ac:dyDescent="0.25">
      <c r="A1439" s="62" t="s">
        <v>1067</v>
      </c>
      <c r="B1439" s="62" t="str">
        <f>LEFT(Таблица1[[#This Row],[Номер плавки]],7)</f>
        <v>2073077</v>
      </c>
      <c r="C1439" s="62" t="s">
        <v>66</v>
      </c>
      <c r="D1439" s="62" t="s">
        <v>183</v>
      </c>
      <c r="E1439" s="63">
        <v>566</v>
      </c>
      <c r="F1439" s="64">
        <f>(Таблица1[[#This Row],[Предел текучести, Н/мм²]]-SUMIF('Сводный отчет'!$B$7:$B$17,Таблица1[[#This Row],[Профиль / размер]],'Сводный отчет'!$F$7:$F$17))^2</f>
        <v>586.96074380165385</v>
      </c>
      <c r="G1439" s="63">
        <v>703</v>
      </c>
      <c r="H1439" s="64">
        <f>(Таблица1[[#This Row],[Временное сопротивление, Н/мм²]]-SUMIF('Сводный отчет'!$B$7:$B$17,Таблица1[[#This Row],[Профиль / размер]],'Сводный отчет'!$I$7:$I$17))^2</f>
        <v>2494.3214101239723</v>
      </c>
      <c r="I1439" s="65">
        <f>Таблица1[[#This Row],[Временное сопротивление, Н/мм²]]/Таблица1[[#This Row],[Предел текучести, Н/мм²]]</f>
        <v>1.2420494699646643</v>
      </c>
      <c r="J1439" s="66">
        <f>(Таблица1[[#This Row],[σв/σт]]-SUMIF('Сводный отчет'!$B$7:$B$17,Таблица1[[#This Row],[Профиль / размер]],'Сводный отчет'!$L$7:$L$17))^2</f>
        <v>1.3184601275667233E-3</v>
      </c>
      <c r="K1439" s="63">
        <v>18.3</v>
      </c>
      <c r="L1439" s="64">
        <f>(Таблица1[[#This Row],[Относительное удлинение, %]]-SUMIF('Сводный отчет'!$B$7:$B$17,Таблица1[[#This Row],[Профиль / размер]],'Сводный отчет'!$O$7:$O$17))^2</f>
        <v>2.1823347107436109E-2</v>
      </c>
      <c r="M1439" s="63">
        <v>10.4</v>
      </c>
      <c r="N143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1.2401859504133016E-2</v>
      </c>
      <c r="O1439" s="67">
        <v>10.8</v>
      </c>
      <c r="P143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2.1823347107429811E-4</v>
      </c>
      <c r="Q1439" s="69">
        <v>6.8000000000000005E-2</v>
      </c>
      <c r="R1439" s="70">
        <f>(Таблица1[[#This Row],[fr]]-SUMIF('Сводный отчет'!$B$7:$B$17,Таблица1[[#This Row],[Профиль / размер]],'Сводный отчет'!$X$7:$X$17))^2</f>
        <v>1.6959142561983462E-4</v>
      </c>
    </row>
    <row r="1440" spans="1:18" ht="11.25" customHeight="1" x14ac:dyDescent="0.25">
      <c r="A1440" s="62" t="s">
        <v>1096</v>
      </c>
      <c r="B1440" s="62" t="str">
        <f>LEFT(Таблица1[[#This Row],[Номер плавки]],7)</f>
        <v>2003459</v>
      </c>
      <c r="C1440" s="62" t="s">
        <v>66</v>
      </c>
      <c r="D1440" s="62" t="s">
        <v>72</v>
      </c>
      <c r="E1440" s="63">
        <v>527</v>
      </c>
      <c r="F1440" s="64">
        <f>(Таблица1[[#This Row],[Предел текучести, Н/мм²]]-SUMIF('Сводный отчет'!$B$7:$B$17,Таблица1[[#This Row],[Профиль / размер]],'Сводный отчет'!$F$7:$F$17))^2</f>
        <v>566.28521382774602</v>
      </c>
      <c r="G1440" s="63">
        <v>625</v>
      </c>
      <c r="H1440" s="64">
        <f>(Таблица1[[#This Row],[Временное сопротивление, Н/мм²]]-SUMIF('Сводный отчет'!$B$7:$B$17,Таблица1[[#This Row],[Профиль / размер]],'Сводный отчет'!$I$7:$I$17))^2</f>
        <v>543.30682794632571</v>
      </c>
      <c r="I1440" s="65">
        <f>Таблица1[[#This Row],[Временное сопротивление, Н/мм²]]/Таблица1[[#This Row],[Предел текучести, Н/мм²]]</f>
        <v>1.1859582542694498</v>
      </c>
      <c r="J1440" s="66">
        <f>(Таблица1[[#This Row],[σв/σт]]-SUMIF('Сводный отчет'!$B$7:$B$17,Таблица1[[#This Row],[Профиль / размер]],'Сводный отчет'!$L$7:$L$17))^2</f>
        <v>7.7275785618632412E-5</v>
      </c>
      <c r="K1440" s="63">
        <v>17.5</v>
      </c>
      <c r="L1440" s="64">
        <f>(Таблица1[[#This Row],[Относительное удлинение, %]]-SUMIF('Сводный отчет'!$B$7:$B$17,Таблица1[[#This Row],[Профиль / размер]],'Сводный отчет'!$O$7:$O$17))^2</f>
        <v>2.073912206872746</v>
      </c>
      <c r="M1440" s="63">
        <v>10.7</v>
      </c>
      <c r="N144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0.37345679012346067</v>
      </c>
      <c r="O1440" s="67">
        <v>11</v>
      </c>
      <c r="P144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0.37048170915313061</v>
      </c>
      <c r="Q1440" s="69">
        <v>8.5999999999999993E-2</v>
      </c>
      <c r="R1440" s="70">
        <f>(Таблица1[[#This Row],[fr]]-SUMIF('Сводный отчет'!$B$7:$B$17,Таблица1[[#This Row],[Профиль / размер]],'Сводный отчет'!$X$7:$X$17))^2</f>
        <v>1.4006661231924054E-5</v>
      </c>
    </row>
    <row r="1441" spans="1:18" ht="11.25" customHeight="1" x14ac:dyDescent="0.25">
      <c r="A1441" s="62" t="s">
        <v>1096</v>
      </c>
      <c r="B1441" s="62" t="str">
        <f>LEFT(Таблица1[[#This Row],[Номер плавки]],7)</f>
        <v>2003459</v>
      </c>
      <c r="C1441" s="62" t="s">
        <v>66</v>
      </c>
      <c r="D1441" s="62" t="s">
        <v>72</v>
      </c>
      <c r="E1441" s="63">
        <v>527</v>
      </c>
      <c r="F1441" s="64">
        <f>(Таблица1[[#This Row],[Предел текучести, Н/мм²]]-SUMIF('Сводный отчет'!$B$7:$B$17,Таблица1[[#This Row],[Профиль / размер]],'Сводный отчет'!$F$7:$F$17))^2</f>
        <v>566.28521382774602</v>
      </c>
      <c r="G1441" s="63">
        <v>624</v>
      </c>
      <c r="H1441" s="64">
        <f>(Таблица1[[#This Row],[Временное сопротивление, Н/мм²]]-SUMIF('Сводный отчет'!$B$7:$B$17,Таблица1[[#This Row],[Профиль / размер]],'Сводный отчет'!$I$7:$I$17))^2</f>
        <v>590.92471412518739</v>
      </c>
      <c r="I1441" s="65">
        <f>Таблица1[[#This Row],[Временное сопротивление, Н/мм²]]/Таблица1[[#This Row],[Предел текучести, Н/мм²]]</f>
        <v>1.1840607210626186</v>
      </c>
      <c r="J1441" s="66">
        <f>(Таблица1[[#This Row],[σв/σт]]-SUMIF('Сводный отчет'!$B$7:$B$17,Таблица1[[#This Row],[Профиль / размер]],'Сводный отчет'!$L$7:$L$17))^2</f>
        <v>4.751526158671266E-5</v>
      </c>
      <c r="K1441" s="63">
        <v>19.2</v>
      </c>
      <c r="L1441" s="64">
        <f>(Таблица1[[#This Row],[Относительное удлинение, %]]-SUMIF('Сводный отчет'!$B$7:$B$17,Таблица1[[#This Row],[Профиль / размер]],'Сводный отчет'!$O$7:$O$17))^2</f>
        <v>6.7543643187109009E-2</v>
      </c>
      <c r="M1441" s="63">
        <v>11.6</v>
      </c>
      <c r="N144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2.2834567901234673</v>
      </c>
      <c r="O1441" s="67">
        <v>11.9</v>
      </c>
      <c r="P144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2.2760914652506865</v>
      </c>
      <c r="Q1441" s="69">
        <v>0.08</v>
      </c>
      <c r="R1441" s="70">
        <f>(Таблица1[[#This Row],[fr]]-SUMIF('Сводный отчет'!$B$7:$B$17,Таблица1[[#This Row],[Профиль / размер]],'Сводный отчет'!$X$7:$X$17))^2</f>
        <v>5.0960921262328272E-6</v>
      </c>
    </row>
    <row r="1442" spans="1:18" ht="11.25" customHeight="1" x14ac:dyDescent="0.25">
      <c r="A1442" s="62" t="s">
        <v>1097</v>
      </c>
      <c r="B1442" s="62" t="str">
        <f>LEFT(Таблица1[[#This Row],[Номер плавки]],7)</f>
        <v>2003458</v>
      </c>
      <c r="C1442" s="62" t="s">
        <v>66</v>
      </c>
      <c r="D1442" s="62" t="s">
        <v>72</v>
      </c>
      <c r="E1442" s="63">
        <v>533</v>
      </c>
      <c r="F1442" s="64">
        <f>(Таблица1[[#This Row],[Предел текучести, Н/мм²]]-SUMIF('Сводный отчет'!$B$7:$B$17,Таблица1[[#This Row],[Профиль / размер]],'Сводный отчет'!$F$7:$F$17))^2</f>
        <v>316.72423821799043</v>
      </c>
      <c r="G1442" s="63">
        <v>625</v>
      </c>
      <c r="H1442" s="64">
        <f>(Таблица1[[#This Row],[Временное сопротивление, Н/мм²]]-SUMIF('Сводный отчет'!$B$7:$B$17,Таблица1[[#This Row],[Профиль / размер]],'Сводный отчет'!$I$7:$I$17))^2</f>
        <v>543.30682794632571</v>
      </c>
      <c r="I1442" s="65">
        <f>Таблица1[[#This Row],[Временное сопротивление, Н/мм²]]/Таблица1[[#This Row],[Предел текучести, Н/мм²]]</f>
        <v>1.1726078799249531</v>
      </c>
      <c r="J1442" s="66">
        <f>(Таблица1[[#This Row],[σв/σт]]-SUMIF('Сводный отчет'!$B$7:$B$17,Таблица1[[#This Row],[Профиль / размер]],'Сводный отчет'!$L$7:$L$17))^2</f>
        <v>2.0790952171372814E-5</v>
      </c>
      <c r="K1442" s="63">
        <v>18.5</v>
      </c>
      <c r="L1442" s="64">
        <f>(Таблица1[[#This Row],[Относительное удлинение, %]]-SUMIF('Сводный отчет'!$B$7:$B$17,Таблица1[[#This Row],[Профиль / размер]],'Сводный отчет'!$O$7:$O$17))^2</f>
        <v>0.19369540470472454</v>
      </c>
      <c r="M1442" s="63">
        <v>11.7</v>
      </c>
      <c r="N144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2.595679012345689</v>
      </c>
      <c r="O1442" s="67">
        <v>12</v>
      </c>
      <c r="P144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2.5878258825948581</v>
      </c>
      <c r="Q1442" s="69">
        <v>8.6999999999999994E-2</v>
      </c>
      <c r="R1442" s="70">
        <f>(Таблица1[[#This Row],[fr]]-SUMIF('Сводный отчет'!$B$7:$B$17,Таблица1[[#This Row],[Профиль / размер]],'Сводный отчет'!$X$7:$X$17))^2</f>
        <v>2.2491756082872596E-5</v>
      </c>
    </row>
    <row r="1443" spans="1:18" ht="11.25" customHeight="1" x14ac:dyDescent="0.25">
      <c r="A1443" s="62" t="s">
        <v>1097</v>
      </c>
      <c r="B1443" s="62" t="str">
        <f>LEFT(Таблица1[[#This Row],[Номер плавки]],7)</f>
        <v>2003458</v>
      </c>
      <c r="C1443" s="62" t="s">
        <v>66</v>
      </c>
      <c r="D1443" s="62" t="s">
        <v>72</v>
      </c>
      <c r="E1443" s="63">
        <v>531</v>
      </c>
      <c r="F1443" s="64">
        <f>(Таблица1[[#This Row],[Предел текучести, Н/мм²]]-SUMIF('Сводный отчет'!$B$7:$B$17,Таблица1[[#This Row],[Профиль / размер]],'Сводный отчет'!$F$7:$F$17))^2</f>
        <v>391.91123008790896</v>
      </c>
      <c r="G1443" s="63">
        <v>625</v>
      </c>
      <c r="H1443" s="64">
        <f>(Таблица1[[#This Row],[Временное сопротивление, Н/мм²]]-SUMIF('Сводный отчет'!$B$7:$B$17,Таблица1[[#This Row],[Профиль / размер]],'Сводный отчет'!$I$7:$I$17))^2</f>
        <v>543.30682794632571</v>
      </c>
      <c r="I1443" s="65">
        <f>Таблица1[[#This Row],[Временное сопротивление, Н/мм²]]/Таблица1[[#This Row],[Предел текучести, Н/мм²]]</f>
        <v>1.1770244821092279</v>
      </c>
      <c r="J1443" s="66">
        <f>(Таблица1[[#This Row],[σв/σт]]-SUMIF('Сводный отчет'!$B$7:$B$17,Таблица1[[#This Row],[Профиль / размер]],'Сводный отчет'!$L$7:$L$17))^2</f>
        <v>2.0479749227890044E-8</v>
      </c>
      <c r="K1443" s="63">
        <v>19.8</v>
      </c>
      <c r="L1443" s="64">
        <f>(Таблица1[[#This Row],[Относительное удлинение, %]]-SUMIF('Сводный отчет'!$B$7:$B$17,Таблица1[[#This Row],[Профиль / размер]],'Сводный отчет'!$O$7:$O$17))^2</f>
        <v>0.73941356188629759</v>
      </c>
      <c r="M1443" s="63">
        <v>11.6</v>
      </c>
      <c r="N144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2.2834567901234673</v>
      </c>
      <c r="O1443" s="67">
        <v>11.9</v>
      </c>
      <c r="P144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2.2760914652506865</v>
      </c>
      <c r="Q1443" s="69">
        <v>6.5000000000000002E-2</v>
      </c>
      <c r="R1443" s="70">
        <f>(Таблица1[[#This Row],[fr]]-SUMIF('Сводный отчет'!$B$7:$B$17,Таблица1[[#This Row],[Профиль / размер]],'Сводный отчет'!$X$7:$X$17))^2</f>
        <v>2.9781966936200457E-4</v>
      </c>
    </row>
    <row r="1444" spans="1:18" ht="11.25" customHeight="1" x14ac:dyDescent="0.25">
      <c r="A1444" s="62" t="s">
        <v>1098</v>
      </c>
      <c r="B1444" s="62" t="str">
        <f>LEFT(Таблица1[[#This Row],[Номер плавки]],7)</f>
        <v>2003291</v>
      </c>
      <c r="C1444" s="62" t="s">
        <v>66</v>
      </c>
      <c r="D1444" s="62" t="s">
        <v>72</v>
      </c>
      <c r="E1444" s="63">
        <v>522</v>
      </c>
      <c r="F1444" s="64">
        <f>(Таблица1[[#This Row],[Предел текучести, Н/мм²]]-SUMIF('Сводный отчет'!$B$7:$B$17,Таблица1[[#This Row],[Профиль / размер]],'Сводный отчет'!$F$7:$F$17))^2</f>
        <v>829.25269350254234</v>
      </c>
      <c r="G1444" s="63">
        <v>623</v>
      </c>
      <c r="H1444" s="64">
        <f>(Таблица1[[#This Row],[Временное сопротивление, Н/мм²]]-SUMIF('Сводный отчет'!$B$7:$B$17,Таблица1[[#This Row],[Профиль / размер]],'Сводный отчет'!$I$7:$I$17))^2</f>
        <v>640.54260030404907</v>
      </c>
      <c r="I1444" s="65">
        <f>Таблица1[[#This Row],[Временное сопротивление, Н/мм²]]/Таблица1[[#This Row],[Предел текучести, Н/мм²]]</f>
        <v>1.1934865900383143</v>
      </c>
      <c r="J1444" s="66">
        <f>(Таблица1[[#This Row],[σв/σт]]-SUMIF('Сводный отчет'!$B$7:$B$17,Таблица1[[#This Row],[Профиль / размер]],'Сводный отчет'!$L$7:$L$17))^2</f>
        <v>2.6630977584019531E-4</v>
      </c>
      <c r="K1444" s="63">
        <v>21.8</v>
      </c>
      <c r="L1444" s="64">
        <f>(Таблица1[[#This Row],[Относительное удлинение, %]]-SUMIF('Сводный отчет'!$B$7:$B$17,Таблица1[[#This Row],[Профиль / размер]],'Сводный отчет'!$O$7:$O$17))^2</f>
        <v>8.1789799575502578</v>
      </c>
      <c r="M1444" s="63">
        <v>11.8</v>
      </c>
      <c r="N144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2.927901234567917</v>
      </c>
      <c r="O1444" s="67">
        <v>12.1</v>
      </c>
      <c r="P144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2.9195602999390298</v>
      </c>
      <c r="Q1444" s="69">
        <v>7.0000000000000007E-2</v>
      </c>
      <c r="R1444" s="70">
        <f>(Таблица1[[#This Row],[fr]]-SUMIF('Сводный отчет'!$B$7:$B$17,Таблица1[[#This Row],[Профиль / размер]],'Сводный отчет'!$X$7:$X$17))^2</f>
        <v>1.5024514361674721E-4</v>
      </c>
    </row>
    <row r="1445" spans="1:18" ht="11.25" customHeight="1" x14ac:dyDescent="0.25">
      <c r="A1445" s="62" t="s">
        <v>1098</v>
      </c>
      <c r="B1445" s="62" t="str">
        <f>LEFT(Таблица1[[#This Row],[Номер плавки]],7)</f>
        <v>2003291</v>
      </c>
      <c r="C1445" s="62" t="s">
        <v>66</v>
      </c>
      <c r="D1445" s="62" t="s">
        <v>72</v>
      </c>
      <c r="E1445" s="63">
        <v>527</v>
      </c>
      <c r="F1445" s="64">
        <f>(Таблица1[[#This Row],[Предел текучести, Н/мм²]]-SUMIF('Сводный отчет'!$B$7:$B$17,Таблица1[[#This Row],[Профиль / размер]],'Сводный отчет'!$F$7:$F$17))^2</f>
        <v>566.28521382774602</v>
      </c>
      <c r="G1445" s="63">
        <v>624</v>
      </c>
      <c r="H1445" s="64">
        <f>(Таблица1[[#This Row],[Временное сопротивление, Н/мм²]]-SUMIF('Сводный отчет'!$B$7:$B$17,Таблица1[[#This Row],[Профиль / размер]],'Сводный отчет'!$I$7:$I$17))^2</f>
        <v>590.92471412518739</v>
      </c>
      <c r="I1445" s="65">
        <f>Таблица1[[#This Row],[Временное сопротивление, Н/мм²]]/Таблица1[[#This Row],[Предел текучести, Н/мм²]]</f>
        <v>1.1840607210626186</v>
      </c>
      <c r="J1445" s="66">
        <f>(Таблица1[[#This Row],[σв/σт]]-SUMIF('Сводный отчет'!$B$7:$B$17,Таблица1[[#This Row],[Профиль / размер]],'Сводный отчет'!$L$7:$L$17))^2</f>
        <v>4.751526158671266E-5</v>
      </c>
      <c r="K1445" s="63">
        <v>19.8</v>
      </c>
      <c r="L1445" s="64">
        <f>(Таблица1[[#This Row],[Относительное удлинение, %]]-SUMIF('Сводный отчет'!$B$7:$B$17,Таблица1[[#This Row],[Профиль / размер]],'Сводный отчет'!$O$7:$O$17))^2</f>
        <v>0.73941356188629759</v>
      </c>
      <c r="M1445" s="63">
        <v>11.1</v>
      </c>
      <c r="N144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1.0223456790123528</v>
      </c>
      <c r="O1445" s="67">
        <v>11.4</v>
      </c>
      <c r="P144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1.0174193785298222</v>
      </c>
      <c r="Q1445" s="69">
        <v>7.9000000000000001E-2</v>
      </c>
      <c r="R1445" s="70">
        <f>(Таблица1[[#This Row],[fr]]-SUMIF('Сводный отчет'!$B$7:$B$17,Таблица1[[#This Row],[Профиль / размер]],'Сводный отчет'!$X$7:$X$17))^2</f>
        <v>1.0610997275284284E-5</v>
      </c>
    </row>
    <row r="1446" spans="1:18" ht="11.25" customHeight="1" x14ac:dyDescent="0.25">
      <c r="A1446" s="62" t="s">
        <v>1099</v>
      </c>
      <c r="B1446" s="62" t="str">
        <f>LEFT(Таблица1[[#This Row],[Номер плавки]],7)</f>
        <v>2003290</v>
      </c>
      <c r="C1446" s="62" t="s">
        <v>66</v>
      </c>
      <c r="D1446" s="62" t="s">
        <v>72</v>
      </c>
      <c r="E1446" s="63">
        <v>535</v>
      </c>
      <c r="F1446" s="64">
        <f>(Таблица1[[#This Row],[Предел текучести, Н/мм²]]-SUMIF('Сводный отчет'!$B$7:$B$17,Таблица1[[#This Row],[Профиль / размер]],'Сводный отчет'!$F$7:$F$17))^2</f>
        <v>249.5372463480719</v>
      </c>
      <c r="G1446" s="63">
        <v>629</v>
      </c>
      <c r="H1446" s="64">
        <f>(Таблица1[[#This Row],[Временное сопротивление, Н/мм²]]-SUMIF('Сводный отчет'!$B$7:$B$17,Таблица1[[#This Row],[Профиль / размер]],'Сводный отчет'!$I$7:$I$17))^2</f>
        <v>372.83528323087904</v>
      </c>
      <c r="I1446" s="65">
        <f>Таблица1[[#This Row],[Временное сопротивление, Н/мм²]]/Таблица1[[#This Row],[Предел текучести, Н/мм²]]</f>
        <v>1.1757009345794394</v>
      </c>
      <c r="J1446" s="66">
        <f>(Таблица1[[#This Row],[σв/σт]]-SUMIF('Сводный отчет'!$B$7:$B$17,Таблица1[[#This Row],[Профиль / размер]],'Сводный отчет'!$L$7:$L$17))^2</f>
        <v>2.1510769012985321E-6</v>
      </c>
      <c r="K1446" s="63">
        <v>21.5</v>
      </c>
      <c r="L1446" s="64">
        <f>(Таблица1[[#This Row],[Относительное удлинение, %]]-SUMIF('Сводный отчет'!$B$7:$B$17,Таблица1[[#This Row],[Профиль / размер]],'Сводный отчет'!$O$7:$O$17))^2</f>
        <v>6.5530449982006598</v>
      </c>
      <c r="M1446" s="63">
        <v>10.5</v>
      </c>
      <c r="N144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0.16901234567901552</v>
      </c>
      <c r="O1446" s="67">
        <v>10.8</v>
      </c>
      <c r="P144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0.16701287446478572</v>
      </c>
      <c r="Q1446" s="69">
        <v>9.6000000000000002E-2</v>
      </c>
      <c r="R1446" s="70">
        <f>(Таблица1[[#This Row],[fr]]-SUMIF('Сводный отчет'!$B$7:$B$17,Таблица1[[#This Row],[Профиль / размер]],'Сводный отчет'!$X$7:$X$17))^2</f>
        <v>1.8885760974140961E-4</v>
      </c>
    </row>
    <row r="1447" spans="1:18" ht="11.25" customHeight="1" x14ac:dyDescent="0.25">
      <c r="A1447" s="62" t="s">
        <v>1099</v>
      </c>
      <c r="B1447" s="62" t="str">
        <f>LEFT(Таблица1[[#This Row],[Номер плавки]],7)</f>
        <v>2003290</v>
      </c>
      <c r="C1447" s="62" t="s">
        <v>66</v>
      </c>
      <c r="D1447" s="62" t="s">
        <v>72</v>
      </c>
      <c r="E1447" s="63">
        <v>521</v>
      </c>
      <c r="F1447" s="64">
        <f>(Таблица1[[#This Row],[Предел текучести, Н/мм²]]-SUMIF('Сводный отчет'!$B$7:$B$17,Таблица1[[#This Row],[Профиль / размер]],'Сводный отчет'!$F$7:$F$17))^2</f>
        <v>887.84618943750161</v>
      </c>
      <c r="G1447" s="63">
        <v>621</v>
      </c>
      <c r="H1447" s="64">
        <f>(Таблица1[[#This Row],[Временное сопротивление, Н/мм²]]-SUMIF('Сводный отчет'!$B$7:$B$17,Таблица1[[#This Row],[Профиль / размер]],'Сводный отчет'!$I$7:$I$17))^2</f>
        <v>745.77837266177244</v>
      </c>
      <c r="I1447" s="65">
        <f>Таблица1[[#This Row],[Временное сопротивление, Н/мм²]]/Таблица1[[#This Row],[Предел текучести, Н/мм²]]</f>
        <v>1.1919385796545106</v>
      </c>
      <c r="J1447" s="66">
        <f>(Таблица1[[#This Row],[σв/σт]]-SUMIF('Сводный отчет'!$B$7:$B$17,Таблица1[[#This Row],[Профиль / размер]],'Сводный отчет'!$L$7:$L$17))^2</f>
        <v>2.1818214767424242E-4</v>
      </c>
      <c r="K1447" s="63">
        <v>18.5</v>
      </c>
      <c r="L1447" s="64">
        <f>(Таблица1[[#This Row],[Относительное удлинение, %]]-SUMIF('Сводный отчет'!$B$7:$B$17,Таблица1[[#This Row],[Профиль / размер]],'Сводный отчет'!$O$7:$O$17))^2</f>
        <v>0.19369540470472454</v>
      </c>
      <c r="M1447" s="63">
        <v>10.6</v>
      </c>
      <c r="N144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0.26123456790123817</v>
      </c>
      <c r="O1447" s="67">
        <v>10.9</v>
      </c>
      <c r="P144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0.25874729180895822</v>
      </c>
      <c r="Q1447" s="69">
        <v>9.2999999999999999E-2</v>
      </c>
      <c r="R1447" s="70">
        <f>(Таблица1[[#This Row],[fr]]-SUMIF('Сводный отчет'!$B$7:$B$17,Таблица1[[#This Row],[Профиль / размер]],'Сводный отчет'!$X$7:$X$17))^2</f>
        <v>1.1540232518856391E-4</v>
      </c>
    </row>
    <row r="1448" spans="1:18" ht="11.25" customHeight="1" x14ac:dyDescent="0.25">
      <c r="A1448" s="62" t="s">
        <v>1100</v>
      </c>
      <c r="B1448" s="62" t="str">
        <f>LEFT(Таблица1[[#This Row],[Номер плавки]],7)</f>
        <v>2003289</v>
      </c>
      <c r="C1448" s="62" t="s">
        <v>66</v>
      </c>
      <c r="D1448" s="62" t="s">
        <v>72</v>
      </c>
      <c r="E1448" s="63">
        <v>524</v>
      </c>
      <c r="F1448" s="64">
        <f>(Таблица1[[#This Row],[Предел текучести, Н/мм²]]-SUMIF('Сводный отчет'!$B$7:$B$17,Таблица1[[#This Row],[Профиль / размер]],'Сводный отчет'!$F$7:$F$17))^2</f>
        <v>718.06570163262381</v>
      </c>
      <c r="G1448" s="63">
        <v>622</v>
      </c>
      <c r="H1448" s="64">
        <f>(Таблица1[[#This Row],[Временное сопротивление, Н/мм²]]-SUMIF('Сводный отчет'!$B$7:$B$17,Таблица1[[#This Row],[Профиль / размер]],'Сводный отчет'!$I$7:$I$17))^2</f>
        <v>692.16048648291076</v>
      </c>
      <c r="I1448" s="65">
        <f>Таблица1[[#This Row],[Временное сопротивление, Н/мм²]]/Таблица1[[#This Row],[Предел текучести, Н/мм²]]</f>
        <v>1.1870229007633588</v>
      </c>
      <c r="J1448" s="66">
        <f>(Таблица1[[#This Row],[σв/σт]]-SUMIF('Сводный отчет'!$B$7:$B$17,Таблица1[[#This Row],[Профиль / размер]],'Сводный отчет'!$L$7:$L$17))^2</f>
        <v>9.7127158449414797E-5</v>
      </c>
      <c r="K1448" s="63">
        <v>19.399999999999999</v>
      </c>
      <c r="L1448" s="64">
        <f>(Таблица1[[#This Row],[Относительное удлинение, %]]-SUMIF('Сводный отчет'!$B$7:$B$17,Таблица1[[#This Row],[Профиль / размер]],'Сводный отчет'!$O$7:$O$17))^2</f>
        <v>0.21150028275350374</v>
      </c>
      <c r="M1448" s="63">
        <v>10.3</v>
      </c>
      <c r="N144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4.4567901234569836E-2</v>
      </c>
      <c r="O1448" s="67">
        <v>10.5</v>
      </c>
      <c r="P144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1.1809622432266921E-2</v>
      </c>
      <c r="Q1448" s="69">
        <v>7.0000000000000007E-2</v>
      </c>
      <c r="R1448" s="70">
        <f>(Таблица1[[#This Row],[fr]]-SUMIF('Сводный отчет'!$B$7:$B$17,Таблица1[[#This Row],[Профиль / размер]],'Сводный отчет'!$X$7:$X$17))^2</f>
        <v>1.5024514361674721E-4</v>
      </c>
    </row>
    <row r="1449" spans="1:18" ht="11.25" customHeight="1" x14ac:dyDescent="0.25">
      <c r="A1449" s="62" t="s">
        <v>1100</v>
      </c>
      <c r="B1449" s="62" t="str">
        <f>LEFT(Таблица1[[#This Row],[Номер плавки]],7)</f>
        <v>2003289</v>
      </c>
      <c r="C1449" s="62" t="s">
        <v>66</v>
      </c>
      <c r="D1449" s="62" t="s">
        <v>72</v>
      </c>
      <c r="E1449" s="63">
        <v>523</v>
      </c>
      <c r="F1449" s="64">
        <f>(Таблица1[[#This Row],[Предел текучести, Н/мм²]]-SUMIF('Сводный отчет'!$B$7:$B$17,Таблица1[[#This Row],[Профиль / размер]],'Сводный отчет'!$F$7:$F$17))^2</f>
        <v>772.65919756758308</v>
      </c>
      <c r="G1449" s="63">
        <v>623</v>
      </c>
      <c r="H1449" s="64">
        <f>(Таблица1[[#This Row],[Временное сопротивление, Н/мм²]]-SUMIF('Сводный отчет'!$B$7:$B$17,Таблица1[[#This Row],[Профиль / размер]],'Сводный отчет'!$I$7:$I$17))^2</f>
        <v>640.54260030404907</v>
      </c>
      <c r="I1449" s="65">
        <f>Таблица1[[#This Row],[Временное сопротивление, Н/мм²]]/Таблица1[[#This Row],[Предел текучести, Н/мм²]]</f>
        <v>1.1912045889101339</v>
      </c>
      <c r="J1449" s="66">
        <f>(Таблица1[[#This Row],[σв/σт]]-SUMIF('Сводный отчет'!$B$7:$B$17,Таблица1[[#This Row],[Профиль / размер]],'Сводный отчет'!$L$7:$L$17))^2</f>
        <v>1.9703735009245254E-4</v>
      </c>
      <c r="K1449" s="63">
        <v>19.2</v>
      </c>
      <c r="L1449" s="64">
        <f>(Таблица1[[#This Row],[Относительное удлинение, %]]-SUMIF('Сводный отчет'!$B$7:$B$17,Таблица1[[#This Row],[Профиль / размер]],'Сводный отчет'!$O$7:$O$17))^2</f>
        <v>6.7543643187109009E-2</v>
      </c>
      <c r="M1449" s="63">
        <v>11.8</v>
      </c>
      <c r="N144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2.927901234567917</v>
      </c>
      <c r="O1449" s="67">
        <v>12.1</v>
      </c>
      <c r="P144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2.9195602999390298</v>
      </c>
      <c r="Q1449" s="69">
        <v>8.5000000000000006E-2</v>
      </c>
      <c r="R1449" s="70">
        <f>(Таблица1[[#This Row],[fr]]-SUMIF('Сводный отчет'!$B$7:$B$17,Таблица1[[#This Row],[Профиль / размер]],'Сводный отчет'!$X$7:$X$17))^2</f>
        <v>7.5215663809755945E-6</v>
      </c>
    </row>
    <row r="1450" spans="1:18" ht="11.25" customHeight="1" x14ac:dyDescent="0.25">
      <c r="A1450" s="62" t="s">
        <v>1101</v>
      </c>
      <c r="B1450" s="62" t="str">
        <f>LEFT(Таблица1[[#This Row],[Номер плавки]],7)</f>
        <v>2003288</v>
      </c>
      <c r="C1450" s="62" t="s">
        <v>66</v>
      </c>
      <c r="D1450" s="62" t="s">
        <v>72</v>
      </c>
      <c r="E1450" s="63">
        <v>526</v>
      </c>
      <c r="F1450" s="64">
        <f>(Таблица1[[#This Row],[Предел текучести, Н/мм²]]-SUMIF('Сводный отчет'!$B$7:$B$17,Таблица1[[#This Row],[Профиль / размер]],'Сводный отчет'!$F$7:$F$17))^2</f>
        <v>614.87870976270528</v>
      </c>
      <c r="G1450" s="63">
        <v>623</v>
      </c>
      <c r="H1450" s="64">
        <f>(Таблица1[[#This Row],[Временное сопротивление, Н/мм²]]-SUMIF('Сводный отчет'!$B$7:$B$17,Таблица1[[#This Row],[Профиль / размер]],'Сводный отчет'!$I$7:$I$17))^2</f>
        <v>640.54260030404907</v>
      </c>
      <c r="I1450" s="65">
        <f>Таблица1[[#This Row],[Временное сопротивление, Н/мм²]]/Таблица1[[#This Row],[Предел текучести, Н/мм²]]</f>
        <v>1.1844106463878328</v>
      </c>
      <c r="J1450" s="66">
        <f>(Таблица1[[#This Row],[σв/σт]]-SUMIF('Сводный отчет'!$B$7:$B$17,Таблица1[[#This Row],[Профиль / размер]],'Сводный отчет'!$L$7:$L$17))^2</f>
        <v>5.2461871869001547E-5</v>
      </c>
      <c r="K1450" s="63">
        <v>20.7</v>
      </c>
      <c r="L1450" s="64">
        <f>(Таблица1[[#This Row],[Относительное удлинение, %]]-SUMIF('Сводный отчет'!$B$7:$B$17,Таблица1[[#This Row],[Профиль / размер]],'Сводный отчет'!$O$7:$O$17))^2</f>
        <v>3.0972184399350744</v>
      </c>
      <c r="M1450" s="63">
        <v>10.4</v>
      </c>
      <c r="N145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9.6790123456792748E-2</v>
      </c>
      <c r="O1450" s="67">
        <v>10.7</v>
      </c>
      <c r="P145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9.5278457120611962E-2</v>
      </c>
      <c r="Q1450" s="69">
        <v>0.1</v>
      </c>
      <c r="R1450" s="70">
        <f>(Таблица1[[#This Row],[fr]]-SUMIF('Сводный отчет'!$B$7:$B$17,Таблица1[[#This Row],[Профиль / размер]],'Сводный отчет'!$X$7:$X$17))^2</f>
        <v>3.1479798914520391E-4</v>
      </c>
    </row>
    <row r="1451" spans="1:18" ht="11.25" customHeight="1" x14ac:dyDescent="0.25">
      <c r="A1451" s="62" t="s">
        <v>1101</v>
      </c>
      <c r="B1451" s="62" t="str">
        <f>LEFT(Таблица1[[#This Row],[Номер плавки]],7)</f>
        <v>2003288</v>
      </c>
      <c r="C1451" s="62" t="s">
        <v>66</v>
      </c>
      <c r="D1451" s="62" t="s">
        <v>72</v>
      </c>
      <c r="E1451" s="63">
        <v>523</v>
      </c>
      <c r="F1451" s="64">
        <f>(Таблица1[[#This Row],[Предел текучести, Н/мм²]]-SUMIF('Сводный отчет'!$B$7:$B$17,Таблица1[[#This Row],[Профиль / размер]],'Сводный отчет'!$F$7:$F$17))^2</f>
        <v>772.65919756758308</v>
      </c>
      <c r="G1451" s="63">
        <v>622</v>
      </c>
      <c r="H1451" s="64">
        <f>(Таблица1[[#This Row],[Временное сопротивление, Н/мм²]]-SUMIF('Сводный отчет'!$B$7:$B$17,Таблица1[[#This Row],[Профиль / размер]],'Сводный отчет'!$I$7:$I$17))^2</f>
        <v>692.16048648291076</v>
      </c>
      <c r="I1451" s="65">
        <f>Таблица1[[#This Row],[Временное сопротивление, Н/мм²]]/Таблица1[[#This Row],[Предел текучести, Н/мм²]]</f>
        <v>1.1892925430210326</v>
      </c>
      <c r="J1451" s="66">
        <f>(Таблица1[[#This Row],[σв/σт]]-SUMIF('Сводный отчет'!$B$7:$B$17,Таблица1[[#This Row],[Профиль / размер]],'Сводный отчет'!$L$7:$L$17))^2</f>
        <v>1.4701449585933748E-4</v>
      </c>
      <c r="K1451" s="63">
        <v>21.5</v>
      </c>
      <c r="L1451" s="64">
        <f>(Таблица1[[#This Row],[Относительное удлинение, %]]-SUMIF('Сводный отчет'!$B$7:$B$17,Таблица1[[#This Row],[Профиль / размер]],'Сводный отчет'!$O$7:$O$17))^2</f>
        <v>6.5530449982006598</v>
      </c>
      <c r="M1451" s="63">
        <v>11.7</v>
      </c>
      <c r="N145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2.595679012345689</v>
      </c>
      <c r="O1451" s="67">
        <v>12</v>
      </c>
      <c r="P145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2.5878258825948581</v>
      </c>
      <c r="Q1451" s="69">
        <v>9.4E-2</v>
      </c>
      <c r="R1451" s="70">
        <f>(Таблица1[[#This Row],[fr]]-SUMIF('Сводный отчет'!$B$7:$B$17,Таблица1[[#This Row],[Профиль / размер]],'Сводный отчет'!$X$7:$X$17))^2</f>
        <v>1.3788742003951248E-4</v>
      </c>
    </row>
    <row r="1452" spans="1:18" ht="11.25" customHeight="1" x14ac:dyDescent="0.25">
      <c r="A1452" s="62" t="s">
        <v>1101</v>
      </c>
      <c r="B1452" s="62" t="str">
        <f>LEFT(Таблица1[[#This Row],[Номер плавки]],7)</f>
        <v>2003288</v>
      </c>
      <c r="C1452" s="62" t="s">
        <v>66</v>
      </c>
      <c r="D1452" s="62" t="s">
        <v>82</v>
      </c>
      <c r="E1452" s="63">
        <v>551</v>
      </c>
      <c r="F1452" s="64">
        <f>(Таблица1[[#This Row],[Предел текучести, Н/мм²]]-SUMIF('Сводный отчет'!$B$7:$B$17,Таблица1[[#This Row],[Профиль / размер]],'Сводный отчет'!$F$7:$F$17))^2</f>
        <v>13.795918367346577</v>
      </c>
      <c r="G1452" s="63">
        <v>653</v>
      </c>
      <c r="H1452" s="64">
        <f>(Таблица1[[#This Row],[Временное сопротивление, Н/мм²]]-SUMIF('Сводный отчет'!$B$7:$B$17,Таблица1[[#This Row],[Профиль / размер]],'Сводный отчет'!$I$7:$I$17))^2</f>
        <v>26.36508121616032</v>
      </c>
      <c r="I1452" s="65">
        <f>Таблица1[[#This Row],[Временное сопротивление, Н/мм²]]/Таблица1[[#This Row],[Предел текучести, Н/мм²]]</f>
        <v>1.1851179673321235</v>
      </c>
      <c r="J1452" s="66">
        <f>(Таблица1[[#This Row],[σв/σт]]-SUMIF('Сводный отчет'!$B$7:$B$17,Таблица1[[#This Row],[Профиль / размер]],'Сводный отчет'!$L$7:$L$17))^2</f>
        <v>9.3686930710831902E-7</v>
      </c>
      <c r="K1452" s="63">
        <v>21.3</v>
      </c>
      <c r="L1452" s="64">
        <f>(Таблица1[[#This Row],[Относительное удлинение, %]]-SUMIF('Сводный отчет'!$B$7:$B$17,Таблица1[[#This Row],[Профиль / размер]],'Сводный отчет'!$O$7:$O$17))^2</f>
        <v>6.8238234069137453</v>
      </c>
      <c r="M1452" s="63">
        <v>12</v>
      </c>
      <c r="N145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3.2488223240316674</v>
      </c>
      <c r="O1452" s="67">
        <v>12.3</v>
      </c>
      <c r="P145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3.2267890045813972</v>
      </c>
      <c r="Q1452" s="69">
        <v>9.9000000000000005E-2</v>
      </c>
      <c r="R1452" s="70">
        <f>(Таблица1[[#This Row],[fr]]-SUMIF('Сводный отчет'!$B$7:$B$17,Таблица1[[#This Row],[Профиль / размер]],'Сводный отчет'!$X$7:$X$17))^2</f>
        <v>2.6682222407330218E-4</v>
      </c>
    </row>
    <row r="1453" spans="1:18" ht="11.25" customHeight="1" x14ac:dyDescent="0.25">
      <c r="A1453" s="62" t="s">
        <v>1101</v>
      </c>
      <c r="B1453" s="62" t="str">
        <f>LEFT(Таблица1[[#This Row],[Номер плавки]],7)</f>
        <v>2003288</v>
      </c>
      <c r="C1453" s="62" t="s">
        <v>66</v>
      </c>
      <c r="D1453" s="62" t="s">
        <v>82</v>
      </c>
      <c r="E1453" s="63">
        <v>551</v>
      </c>
      <c r="F1453" s="64">
        <f>(Таблица1[[#This Row],[Предел текучести, Н/мм²]]-SUMIF('Сводный отчет'!$B$7:$B$17,Таблица1[[#This Row],[Профиль / размер]],'Сводный отчет'!$F$7:$F$17))^2</f>
        <v>13.795918367346577</v>
      </c>
      <c r="G1453" s="63">
        <v>649</v>
      </c>
      <c r="H1453" s="64">
        <f>(Таблица1[[#This Row],[Временное сопротивление, Н/мм²]]-SUMIF('Сводный отчет'!$B$7:$B$17,Таблица1[[#This Row],[Профиль / размер]],'Сводный отчет'!$I$7:$I$17))^2</f>
        <v>1.2875301957518555</v>
      </c>
      <c r="I1453" s="65">
        <f>Таблица1[[#This Row],[Временное сопротивление, Н/мм²]]/Таблица1[[#This Row],[Предел текучести, Н/мм²]]</f>
        <v>1.1778584392014519</v>
      </c>
      <c r="J1453" s="66">
        <f>(Таблица1[[#This Row],[σв/σт]]-SUMIF('Сводный отчет'!$B$7:$B$17,Таблица1[[#This Row],[Профиль / размер]],'Сводный отчет'!$L$7:$L$17))^2</f>
        <v>3.9584331695304353E-5</v>
      </c>
      <c r="K1453" s="63">
        <v>21.5</v>
      </c>
      <c r="L1453" s="64">
        <f>(Таблица1[[#This Row],[Относительное удлинение, %]]-SUMIF('Сводный отчет'!$B$7:$B$17,Таблица1[[#This Row],[Профиль / размер]],'Сводный отчет'!$O$7:$O$17))^2</f>
        <v>7.9087213660974118</v>
      </c>
      <c r="M1453" s="63">
        <v>11.9</v>
      </c>
      <c r="N145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2.8983325281133006</v>
      </c>
      <c r="O1453" s="67">
        <v>12.2</v>
      </c>
      <c r="P145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2.877523698458945</v>
      </c>
      <c r="Q1453" s="69">
        <v>8.4000000000000005E-2</v>
      </c>
      <c r="R1453" s="70">
        <f>(Таблица1[[#This Row],[fr]]-SUMIF('Сводный отчет'!$B$7:$B$17,Таблица1[[#This Row],[Профиль / размер]],'Сводный отчет'!$X$7:$X$17))^2</f>
        <v>1.7814077467721291E-6</v>
      </c>
    </row>
    <row r="1454" spans="1:18" ht="11.25" customHeight="1" x14ac:dyDescent="0.25">
      <c r="A1454" s="62" t="s">
        <v>1102</v>
      </c>
      <c r="B1454" s="62" t="str">
        <f>LEFT(Таблица1[[#This Row],[Номер плавки]],7)</f>
        <v>2003287</v>
      </c>
      <c r="C1454" s="62" t="s">
        <v>66</v>
      </c>
      <c r="D1454" s="62" t="s">
        <v>82</v>
      </c>
      <c r="E1454" s="63">
        <v>547</v>
      </c>
      <c r="F1454" s="64">
        <f>(Таблица1[[#This Row],[Предел текучести, Н/мм²]]-SUMIF('Сводный отчет'!$B$7:$B$17,Таблица1[[#This Row],[Профиль / размер]],'Сводный отчет'!$F$7:$F$17))^2</f>
        <v>8.1632653061252336E-2</v>
      </c>
      <c r="G1454" s="63">
        <v>649</v>
      </c>
      <c r="H1454" s="64">
        <f>(Таблица1[[#This Row],[Временное сопротивление, Н/мм²]]-SUMIF('Сводный отчет'!$B$7:$B$17,Таблица1[[#This Row],[Профиль / размер]],'Сводный отчет'!$I$7:$I$17))^2</f>
        <v>1.2875301957518555</v>
      </c>
      <c r="I1454" s="65">
        <f>Таблица1[[#This Row],[Временное сопротивление, Н/мм²]]/Таблица1[[#This Row],[Предел текучести, Н/мм²]]</f>
        <v>1.1864716636197441</v>
      </c>
      <c r="J1454" s="66">
        <f>(Таблица1[[#This Row],[σв/σт]]-SUMIF('Сводный отчет'!$B$7:$B$17,Таблица1[[#This Row],[Профиль / размер]],'Сводный отчет'!$L$7:$L$17))^2</f>
        <v>5.3899026203854242E-6</v>
      </c>
      <c r="K1454" s="63">
        <v>21.6</v>
      </c>
      <c r="L1454" s="64">
        <f>(Таблица1[[#This Row],[Относительное удлинение, %]]-SUMIF('Сводный отчет'!$B$7:$B$17,Таблица1[[#This Row],[Профиль / размер]],'Сводный отчет'!$O$7:$O$17))^2</f>
        <v>8.4811703456892555</v>
      </c>
      <c r="M1454" s="63">
        <v>12</v>
      </c>
      <c r="N145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3.2488223240316674</v>
      </c>
      <c r="O1454" s="67">
        <v>12.3</v>
      </c>
      <c r="P145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3.2267890045813972</v>
      </c>
      <c r="Q1454" s="69">
        <v>8.2000000000000003E-2</v>
      </c>
      <c r="R1454" s="70">
        <f>(Таблица1[[#This Row],[fr]]-SUMIF('Сводный отчет'!$B$7:$B$17,Таблица1[[#This Row],[Профиль / размер]],'Сводный отчет'!$X$7:$X$17))^2</f>
        <v>4.4263223656812347E-7</v>
      </c>
    </row>
    <row r="1455" spans="1:18" ht="11.25" customHeight="1" x14ac:dyDescent="0.25">
      <c r="A1455" s="62" t="s">
        <v>1102</v>
      </c>
      <c r="B1455" s="62" t="str">
        <f>LEFT(Таблица1[[#This Row],[Номер плавки]],7)</f>
        <v>2003287</v>
      </c>
      <c r="C1455" s="62" t="s">
        <v>66</v>
      </c>
      <c r="D1455" s="62" t="s">
        <v>82</v>
      </c>
      <c r="E1455" s="63">
        <v>547</v>
      </c>
      <c r="F1455" s="64">
        <f>(Таблица1[[#This Row],[Предел текучести, Н/мм²]]-SUMIF('Сводный отчет'!$B$7:$B$17,Таблица1[[#This Row],[Профиль / размер]],'Сводный отчет'!$F$7:$F$17))^2</f>
        <v>8.1632653061252336E-2</v>
      </c>
      <c r="G1455" s="63">
        <v>645</v>
      </c>
      <c r="H1455" s="64">
        <f>(Таблица1[[#This Row],[Временное сопротивление, Н/мм²]]-SUMIF('Сводный отчет'!$B$7:$B$17,Таблица1[[#This Row],[Профиль / размер]],'Сводный отчет'!$I$7:$I$17))^2</f>
        <v>8.2099791753433919</v>
      </c>
      <c r="I1455" s="65">
        <f>Таблица1[[#This Row],[Временное сопротивление, Н/мм²]]/Таблица1[[#This Row],[Предел текучести, Н/мм²]]</f>
        <v>1.1791590493601463</v>
      </c>
      <c r="J1455" s="66">
        <f>(Таблица1[[#This Row],[σв/σт]]-SUMIF('Сводный отчет'!$B$7:$B$17,Таблица1[[#This Row],[Профиль / размер]],'Сводный отчет'!$L$7:$L$17))^2</f>
        <v>2.4910059824473636E-5</v>
      </c>
      <c r="K1455" s="63">
        <v>21.6</v>
      </c>
      <c r="L1455" s="64">
        <f>(Таблица1[[#This Row],[Относительное удлинение, %]]-SUMIF('Сводный отчет'!$B$7:$B$17,Таблица1[[#This Row],[Профиль / размер]],'Сводный отчет'!$O$7:$O$17))^2</f>
        <v>8.4811703456892555</v>
      </c>
      <c r="M1455" s="63">
        <v>11.9</v>
      </c>
      <c r="N145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2.8983325281133006</v>
      </c>
      <c r="O1455" s="67">
        <v>12.2</v>
      </c>
      <c r="P145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2.877523698458945</v>
      </c>
      <c r="Q1455" s="69">
        <v>6.7000000000000004E-2</v>
      </c>
      <c r="R1455" s="70">
        <f>(Таблица1[[#This Row],[fr]]-SUMIF('Сводный отчет'!$B$7:$B$17,Таблица1[[#This Row],[Профиль / размер]],'Сводный отчет'!$X$7:$X$17))^2</f>
        <v>2.4540181591003812E-4</v>
      </c>
    </row>
    <row r="1456" spans="1:18" ht="11.25" customHeight="1" x14ac:dyDescent="0.25">
      <c r="A1456" s="62" t="s">
        <v>1103</v>
      </c>
      <c r="B1456" s="62" t="str">
        <f>LEFT(Таблица1[[#This Row],[Номер плавки]],7)</f>
        <v>2003286</v>
      </c>
      <c r="C1456" s="62" t="s">
        <v>66</v>
      </c>
      <c r="D1456" s="62" t="s">
        <v>82</v>
      </c>
      <c r="E1456" s="63">
        <v>543</v>
      </c>
      <c r="F1456" s="64">
        <f>(Таблица1[[#This Row],[Предел текучести, Н/мм²]]-SUMIF('Сводный отчет'!$B$7:$B$17,Таблица1[[#This Row],[Профиль / размер]],'Сводный отчет'!$F$7:$F$17))^2</f>
        <v>18.367346938775928</v>
      </c>
      <c r="G1456" s="63">
        <v>647</v>
      </c>
      <c r="H1456" s="64">
        <f>(Таблица1[[#This Row],[Временное сопротивление, Н/мм²]]-SUMIF('Сводный отчет'!$B$7:$B$17,Таблица1[[#This Row],[Профиль / размер]],'Сводный отчет'!$I$7:$I$17))^2</f>
        <v>0.74875468554762337</v>
      </c>
      <c r="I1456" s="65">
        <f>Таблица1[[#This Row],[Временное сопротивление, Н/мм²]]/Таблица1[[#This Row],[Предел текучести, Н/мм²]]</f>
        <v>1.1915285451197053</v>
      </c>
      <c r="J1456" s="66">
        <f>(Таблица1[[#This Row],[σв/σт]]-SUMIF('Сводный отчет'!$B$7:$B$17,Таблица1[[#This Row],[Профиль / размер]],'Сводный отчет'!$L$7:$L$17))^2</f>
        <v>5.4442230978897208E-5</v>
      </c>
      <c r="K1456" s="63">
        <v>22.1</v>
      </c>
      <c r="L1456" s="64">
        <f>(Таблица1[[#This Row],[Относительное удлинение, %]]-SUMIF('Сводный отчет'!$B$7:$B$17,Таблица1[[#This Row],[Профиль / размер]],'Сводный отчет'!$O$7:$O$17))^2</f>
        <v>11.643415243648432</v>
      </c>
      <c r="M1456" s="63">
        <v>10.7</v>
      </c>
      <c r="N145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0.25245497709288112</v>
      </c>
      <c r="O1456" s="67">
        <v>11</v>
      </c>
      <c r="P145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0.24634002498957946</v>
      </c>
      <c r="Q1456" s="69">
        <v>7.9000000000000001E-2</v>
      </c>
      <c r="R1456" s="70">
        <f>(Таблица1[[#This Row],[fr]]-SUMIF('Сводный отчет'!$B$7:$B$17,Таблица1[[#This Row],[Профиль / размер]],'Сводный отчет'!$X$7:$X$17))^2</f>
        <v>1.3434468971262142E-5</v>
      </c>
    </row>
    <row r="1457" spans="1:18" ht="11.25" customHeight="1" x14ac:dyDescent="0.25">
      <c r="A1457" s="62" t="s">
        <v>1103</v>
      </c>
      <c r="B1457" s="62" t="str">
        <f>LEFT(Таблица1[[#This Row],[Номер плавки]],7)</f>
        <v>2003286</v>
      </c>
      <c r="C1457" s="62" t="s">
        <v>66</v>
      </c>
      <c r="D1457" s="62" t="s">
        <v>82</v>
      </c>
      <c r="E1457" s="63">
        <v>544</v>
      </c>
      <c r="F1457" s="64">
        <f>(Таблица1[[#This Row],[Предел текучести, Н/мм²]]-SUMIF('Сводный отчет'!$B$7:$B$17,Таблица1[[#This Row],[Профиль / размер]],'Сводный отчет'!$F$7:$F$17))^2</f>
        <v>10.795918367347259</v>
      </c>
      <c r="G1457" s="63">
        <v>643</v>
      </c>
      <c r="H1457" s="64">
        <f>(Таблица1[[#This Row],[Временное сопротивление, Н/мм²]]-SUMIF('Сводный отчет'!$B$7:$B$17,Таблица1[[#This Row],[Профиль / размер]],'Сводный отчет'!$I$7:$I$17))^2</f>
        <v>23.67120366513916</v>
      </c>
      <c r="I1457" s="65">
        <f>Таблица1[[#This Row],[Временное сопротивление, Н/мм²]]/Таблица1[[#This Row],[Предел текучести, Н/мм²]]</f>
        <v>1.181985294117647</v>
      </c>
      <c r="J1457" s="66">
        <f>(Таблица1[[#This Row],[σв/σт]]-SUMIF('Сводный отчет'!$B$7:$B$17,Таблица1[[#This Row],[Профиль / размер]],'Сводный отчет'!$L$7:$L$17))^2</f>
        <v>4.6861560754322842E-6</v>
      </c>
      <c r="K1457" s="63">
        <v>20.8</v>
      </c>
      <c r="L1457" s="64">
        <f>(Таблица1[[#This Row],[Относительное удлинение, %]]-SUMIF('Сводный отчет'!$B$7:$B$17,Таблица1[[#This Row],[Профиль / размер]],'Сводный отчет'!$O$7:$O$17))^2</f>
        <v>4.4615785089545694</v>
      </c>
      <c r="M1457" s="63">
        <v>11.2</v>
      </c>
      <c r="N145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1.0049039566847211</v>
      </c>
      <c r="O1457" s="67">
        <v>11.5</v>
      </c>
      <c r="P145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0.99266655560181616</v>
      </c>
      <c r="Q1457" s="69">
        <v>6.5000000000000002E-2</v>
      </c>
      <c r="R1457" s="70">
        <f>(Таблица1[[#This Row],[fr]]-SUMIF('Сводный отчет'!$B$7:$B$17,Таблица1[[#This Row],[Профиль / размер]],'Сводный отчет'!$X$7:$X$17))^2</f>
        <v>3.1206304039983415E-4</v>
      </c>
    </row>
    <row r="1458" spans="1:18" ht="11.25" customHeight="1" x14ac:dyDescent="0.25">
      <c r="A1458" s="62" t="s">
        <v>1104</v>
      </c>
      <c r="B1458" s="62" t="str">
        <f>LEFT(Таблица1[[#This Row],[Номер плавки]],7)</f>
        <v>2003285</v>
      </c>
      <c r="C1458" s="62" t="s">
        <v>66</v>
      </c>
      <c r="D1458" s="62" t="s">
        <v>82</v>
      </c>
      <c r="E1458" s="63">
        <v>555</v>
      </c>
      <c r="F1458" s="64">
        <f>(Таблица1[[#This Row],[Предел текучести, Н/мм²]]-SUMIF('Сводный отчет'!$B$7:$B$17,Таблица1[[#This Row],[Профиль / размер]],'Сводный отчет'!$F$7:$F$17))^2</f>
        <v>59.510204081631905</v>
      </c>
      <c r="G1458" s="63">
        <v>652</v>
      </c>
      <c r="H1458" s="64">
        <f>(Таблица1[[#This Row],[Временное сопротивление, Н/мм²]]-SUMIF('Сводный отчет'!$B$7:$B$17,Таблица1[[#This Row],[Профиль / размер]],'Сводный отчет'!$I$7:$I$17))^2</f>
        <v>17.095693461058204</v>
      </c>
      <c r="I1458" s="65">
        <f>Таблица1[[#This Row],[Временное сопротивление, Н/мм²]]/Таблица1[[#This Row],[Предел текучести, Н/мм²]]</f>
        <v>1.1747747747747748</v>
      </c>
      <c r="J1458" s="66">
        <f>(Таблица1[[#This Row],[σв/σт]]-SUMIF('Сводный отчет'!$B$7:$B$17,Таблица1[[#This Row],[Профиль / размер]],'Сводный отчет'!$L$7:$L$17))^2</f>
        <v>8.7895733774235503E-5</v>
      </c>
      <c r="K1458" s="63">
        <v>21.6</v>
      </c>
      <c r="L1458" s="64">
        <f>(Таблица1[[#This Row],[Относительное удлинение, %]]-SUMIF('Сводный отчет'!$B$7:$B$17,Таблица1[[#This Row],[Профиль / размер]],'Сводный отчет'!$O$7:$O$17))^2</f>
        <v>8.4811703456892555</v>
      </c>
      <c r="M1458" s="63">
        <v>11.9</v>
      </c>
      <c r="N145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2.8983325281133006</v>
      </c>
      <c r="O1458" s="67">
        <v>12.2</v>
      </c>
      <c r="P145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2.877523698458945</v>
      </c>
      <c r="Q1458" s="69">
        <v>7.0000000000000007E-2</v>
      </c>
      <c r="R1458" s="70">
        <f>(Таблица1[[#This Row],[fr]]-SUMIF('Сводный отчет'!$B$7:$B$17,Таблица1[[#This Row],[Профиль / размер]],'Сводный отчет'!$X$7:$X$17))^2</f>
        <v>1.6040997917534403E-4</v>
      </c>
    </row>
    <row r="1459" spans="1:18" ht="11.25" customHeight="1" x14ac:dyDescent="0.25">
      <c r="A1459" s="62" t="s">
        <v>1104</v>
      </c>
      <c r="B1459" s="62" t="str">
        <f>LEFT(Таблица1[[#This Row],[Номер плавки]],7)</f>
        <v>2003285</v>
      </c>
      <c r="C1459" s="62" t="s">
        <v>66</v>
      </c>
      <c r="D1459" s="62" t="s">
        <v>82</v>
      </c>
      <c r="E1459" s="63">
        <v>535</v>
      </c>
      <c r="F1459" s="64">
        <f>(Таблица1[[#This Row],[Предел текучести, Н/мм²]]-SUMIF('Сводный отчет'!$B$7:$B$17,Таблица1[[#This Row],[Профиль / размер]],'Сводный отчет'!$F$7:$F$17))^2</f>
        <v>150.93877551020529</v>
      </c>
      <c r="G1459" s="63">
        <v>641</v>
      </c>
      <c r="H1459" s="64">
        <f>(Таблица1[[#This Row],[Временное сопротивление, Н/мм²]]-SUMIF('Сводный отчет'!$B$7:$B$17,Таблица1[[#This Row],[Профиль / размер]],'Сводный отчет'!$I$7:$I$17))^2</f>
        <v>47.132428154934928</v>
      </c>
      <c r="I1459" s="65">
        <f>Таблица1[[#This Row],[Временное сопротивление, Н/мм²]]/Таблица1[[#This Row],[Предел текучести, Н/мм²]]</f>
        <v>1.1981308411214953</v>
      </c>
      <c r="J1459" s="66">
        <f>(Таблица1[[#This Row],[σв/σт]]-SUMIF('Сводный отчет'!$B$7:$B$17,Таблица1[[#This Row],[Профиль / размер]],'Сводный отчет'!$L$7:$L$17))^2</f>
        <v>1.9546259759111649E-4</v>
      </c>
      <c r="K1459" s="63">
        <v>21.5</v>
      </c>
      <c r="L1459" s="64">
        <f>(Таблица1[[#This Row],[Относительное удлинение, %]]-SUMIF('Сводный отчет'!$B$7:$B$17,Таблица1[[#This Row],[Профиль / размер]],'Сводный отчет'!$O$7:$O$17))^2</f>
        <v>7.9087213660974118</v>
      </c>
      <c r="M1459" s="63">
        <v>11.8</v>
      </c>
      <c r="N145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2.5678427321949333</v>
      </c>
      <c r="O1459" s="67">
        <v>12.1</v>
      </c>
      <c r="P145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2.548258392336499</v>
      </c>
      <c r="Q1459" s="69">
        <v>8.8999999999999996E-2</v>
      </c>
      <c r="R1459" s="70">
        <f>(Таблица1[[#This Row],[fr]]-SUMIF('Сводный отчет'!$B$7:$B$17,Таблица1[[#This Row],[Профиль / размер]],'Сводный отчет'!$X$7:$X$17))^2</f>
        <v>4.0128346522282032E-5</v>
      </c>
    </row>
    <row r="1460" spans="1:18" ht="11.25" customHeight="1" x14ac:dyDescent="0.25">
      <c r="A1460" s="62" t="s">
        <v>1105</v>
      </c>
      <c r="B1460" s="62" t="str">
        <f>LEFT(Таблица1[[#This Row],[Номер плавки]],7)</f>
        <v>2003284</v>
      </c>
      <c r="C1460" s="62" t="s">
        <v>66</v>
      </c>
      <c r="D1460" s="62" t="s">
        <v>82</v>
      </c>
      <c r="E1460" s="63">
        <v>556</v>
      </c>
      <c r="F1460" s="64">
        <f>(Таблица1[[#This Row],[Предел текучести, Н/мм²]]-SUMIF('Сводный отчет'!$B$7:$B$17,Таблица1[[#This Row],[Профиль / размер]],'Сводный отчет'!$F$7:$F$17))^2</f>
        <v>75.938775510203229</v>
      </c>
      <c r="G1460" s="63">
        <v>653</v>
      </c>
      <c r="H1460" s="64">
        <f>(Таблица1[[#This Row],[Временное сопротивление, Н/мм²]]-SUMIF('Сводный отчет'!$B$7:$B$17,Таблица1[[#This Row],[Профиль / размер]],'Сводный отчет'!$I$7:$I$17))^2</f>
        <v>26.36508121616032</v>
      </c>
      <c r="I1460" s="65">
        <f>Таблица1[[#This Row],[Временное сопротивление, Н/мм²]]/Таблица1[[#This Row],[Предел текучести, Н/мм²]]</f>
        <v>1.1744604316546763</v>
      </c>
      <c r="J1460" s="66">
        <f>(Таблица1[[#This Row],[σв/σт]]-SUMIF('Сводный отчет'!$B$7:$B$17,Таблица1[[#This Row],[Профиль / размер]],'Сводный отчет'!$L$7:$L$17))^2</f>
        <v>9.388865016760299E-5</v>
      </c>
      <c r="K1460" s="63">
        <v>18.2</v>
      </c>
      <c r="L1460" s="64">
        <f>(Таблица1[[#This Row],[Относительное удлинение, %]]-SUMIF('Сводный отчет'!$B$7:$B$17,Таблица1[[#This Row],[Профиль / размер]],'Сводный отчет'!$O$7:$O$17))^2</f>
        <v>0.2379050395668561</v>
      </c>
      <c r="M1460" s="63">
        <v>10.9</v>
      </c>
      <c r="N146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0.49343456892961857</v>
      </c>
      <c r="O1460" s="67">
        <v>11.2</v>
      </c>
      <c r="P146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0.48487063723447316</v>
      </c>
      <c r="Q1460" s="69">
        <v>9.1999999999999998E-2</v>
      </c>
      <c r="R1460" s="70">
        <f>(Таблица1[[#This Row],[fr]]-SUMIF('Сводный отчет'!$B$7:$B$17,Таблица1[[#This Row],[Профиль / размер]],'Сводный отчет'!$X$7:$X$17))^2</f>
        <v>8.7136509787588039E-5</v>
      </c>
    </row>
    <row r="1461" spans="1:18" ht="11.25" customHeight="1" x14ac:dyDescent="0.25">
      <c r="A1461" s="62" t="s">
        <v>1105</v>
      </c>
      <c r="B1461" s="62" t="str">
        <f>LEFT(Таблица1[[#This Row],[Номер плавки]],7)</f>
        <v>2003284</v>
      </c>
      <c r="C1461" s="62" t="s">
        <v>66</v>
      </c>
      <c r="D1461" s="62" t="s">
        <v>82</v>
      </c>
      <c r="E1461" s="63">
        <v>558</v>
      </c>
      <c r="F1461" s="64">
        <f>(Таблица1[[#This Row],[Предел текучести, Н/мм²]]-SUMIF('Сводный отчет'!$B$7:$B$17,Таблица1[[#This Row],[Профиль / размер]],'Сводный отчет'!$F$7:$F$17))^2</f>
        <v>114.79591836734589</v>
      </c>
      <c r="G1461" s="63">
        <v>653</v>
      </c>
      <c r="H1461" s="64">
        <f>(Таблица1[[#This Row],[Временное сопротивление, Н/мм²]]-SUMIF('Сводный отчет'!$B$7:$B$17,Таблица1[[#This Row],[Профиль / размер]],'Сводный отчет'!$I$7:$I$17))^2</f>
        <v>26.36508121616032</v>
      </c>
      <c r="I1461" s="65">
        <f>Таблица1[[#This Row],[Временное сопротивление, Н/мм²]]/Таблица1[[#This Row],[Предел текучести, Н/мм²]]</f>
        <v>1.1702508960573477</v>
      </c>
      <c r="J1461" s="66">
        <f>(Таблица1[[#This Row],[σв/σт]]-SUMIF('Сводный отчет'!$B$7:$B$17,Таблица1[[#This Row],[Профиль / размер]],'Сводный отчет'!$L$7:$L$17))^2</f>
        <v>1.9318640356416465E-4</v>
      </c>
      <c r="K1461" s="63">
        <v>16.5</v>
      </c>
      <c r="L1461" s="64">
        <f>(Таблица1[[#This Row],[Относительное удлинение, %]]-SUMIF('Сводный отчет'!$B$7:$B$17,Таблица1[[#This Row],[Профиль / размер]],'Сводный отчет'!$O$7:$O$17))^2</f>
        <v>4.7862723865056598</v>
      </c>
      <c r="M1461" s="63">
        <v>9.9</v>
      </c>
      <c r="N146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8.853660974593669E-2</v>
      </c>
      <c r="O1461" s="67">
        <v>10.199999999999999</v>
      </c>
      <c r="P146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9.2217576010001287E-2</v>
      </c>
      <c r="Q1461" s="69">
        <v>8.8999999999999996E-2</v>
      </c>
      <c r="R1461" s="70">
        <f>(Таблица1[[#This Row],[fr]]-SUMIF('Сводный отчет'!$B$7:$B$17,Таблица1[[#This Row],[Профиль / размер]],'Сводный отчет'!$X$7:$X$17))^2</f>
        <v>4.0128346522282032E-5</v>
      </c>
    </row>
    <row r="1462" spans="1:18" ht="11.25" customHeight="1" x14ac:dyDescent="0.25">
      <c r="A1462" s="62" t="s">
        <v>1106</v>
      </c>
      <c r="B1462" s="62" t="str">
        <f>LEFT(Таблица1[[#This Row],[Номер плавки]],7)</f>
        <v>2003283</v>
      </c>
      <c r="C1462" s="62" t="s">
        <v>66</v>
      </c>
      <c r="D1462" s="62" t="s">
        <v>82</v>
      </c>
      <c r="E1462" s="63">
        <v>560</v>
      </c>
      <c r="F1462" s="64">
        <f>(Таблица1[[#This Row],[Предел текучести, Н/мм²]]-SUMIF('Сводный отчет'!$B$7:$B$17,Таблица1[[#This Row],[Профиль / размер]],'Сводный отчет'!$F$7:$F$17))^2</f>
        <v>161.65306122448857</v>
      </c>
      <c r="G1462" s="63">
        <v>655</v>
      </c>
      <c r="H1462" s="64">
        <f>(Таблица1[[#This Row],[Временное сопротивление, Н/мм²]]-SUMIF('Сводный отчет'!$B$7:$B$17,Таблица1[[#This Row],[Профиль / размер]],'Сводный отчет'!$I$7:$I$17))^2</f>
        <v>50.903856726364552</v>
      </c>
      <c r="I1462" s="65">
        <f>Таблица1[[#This Row],[Временное сопротивление, Н/мм²]]/Таблица1[[#This Row],[Предел текучести, Н/мм²]]</f>
        <v>1.1696428571428572</v>
      </c>
      <c r="J1462" s="66">
        <f>(Таблица1[[#This Row],[σв/σт]]-SUMIF('Сводный отчет'!$B$7:$B$17,Таблица1[[#This Row],[Профиль / размер]],'Сводный отчет'!$L$7:$L$17))^2</f>
        <v>2.1045856447908677E-4</v>
      </c>
      <c r="K1462" s="63">
        <v>19.100000000000001</v>
      </c>
      <c r="L1462" s="64">
        <f>(Таблица1[[#This Row],[Относительное удлинение, %]]-SUMIF('Сводный отчет'!$B$7:$B$17,Таблица1[[#This Row],[Профиль / размер]],'Сводный отчет'!$O$7:$O$17))^2</f>
        <v>0.16994585589337194</v>
      </c>
      <c r="M1462" s="63">
        <v>11.4</v>
      </c>
      <c r="N146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1.4458835485214596</v>
      </c>
      <c r="O1462" s="67">
        <v>11.7</v>
      </c>
      <c r="P146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1.431197167846709</v>
      </c>
      <c r="Q1462" s="69">
        <v>9.8000000000000004E-2</v>
      </c>
      <c r="R1462" s="70">
        <f>(Таблица1[[#This Row],[fr]]-SUMIF('Сводный отчет'!$B$7:$B$17,Таблица1[[#This Row],[Профиль / размер]],'Сводный отчет'!$X$7:$X$17))^2</f>
        <v>2.3515283631820013E-4</v>
      </c>
    </row>
    <row r="1463" spans="1:18" ht="11.25" customHeight="1" x14ac:dyDescent="0.25">
      <c r="A1463" s="62" t="s">
        <v>1106</v>
      </c>
      <c r="B1463" s="62" t="str">
        <f>LEFT(Таблица1[[#This Row],[Номер плавки]],7)</f>
        <v>2003283</v>
      </c>
      <c r="C1463" s="62" t="s">
        <v>66</v>
      </c>
      <c r="D1463" s="62" t="s">
        <v>82</v>
      </c>
      <c r="E1463" s="63">
        <v>540</v>
      </c>
      <c r="F1463" s="64">
        <f>(Таблица1[[#This Row],[Предел текучести, Н/мм²]]-SUMIF('Сводный отчет'!$B$7:$B$17,Таблица1[[#This Row],[Профиль / размер]],'Сводный отчет'!$F$7:$F$17))^2</f>
        <v>53.081632653061938</v>
      </c>
      <c r="G1463" s="63">
        <v>654</v>
      </c>
      <c r="H1463" s="64">
        <f>(Таблица1[[#This Row],[Временное сопротивление, Н/мм²]]-SUMIF('Сводный отчет'!$B$7:$B$17,Таблица1[[#This Row],[Профиль / размер]],'Сводный отчет'!$I$7:$I$17))^2</f>
        <v>37.634468971262436</v>
      </c>
      <c r="I1463" s="65">
        <f>Таблица1[[#This Row],[Временное сопротивление, Н/мм²]]/Таблица1[[#This Row],[Предел текучести, Н/мм²]]</f>
        <v>1.211111111111111</v>
      </c>
      <c r="J1463" s="66">
        <f>(Таблица1[[#This Row],[σв/σт]]-SUMIF('Сводный отчет'!$B$7:$B$17,Таблица1[[#This Row],[Профиль / размер]],'Сводный отчет'!$L$7:$L$17))^2</f>
        <v>7.2689896512819884E-4</v>
      </c>
      <c r="K1463" s="63">
        <v>18.899999999999999</v>
      </c>
      <c r="L1463" s="64">
        <f>(Таблица1[[#This Row],[Относительное удлинение, %]]-SUMIF('Сводный отчет'!$B$7:$B$17,Таблица1[[#This Row],[Профиль / размер]],'Сводный отчет'!$O$7:$O$17))^2</f>
        <v>4.5047896709700094E-2</v>
      </c>
      <c r="M1463" s="63">
        <v>8.8000000000000007</v>
      </c>
      <c r="N146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1.9531488546438855</v>
      </c>
      <c r="O1463" s="67">
        <v>9.1</v>
      </c>
      <c r="P146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1.9702992086630813</v>
      </c>
      <c r="Q1463" s="69">
        <v>9.2999999999999999E-2</v>
      </c>
      <c r="R1463" s="70">
        <f>(Таблица1[[#This Row],[fr]]-SUMIF('Сводный отчет'!$B$7:$B$17,Таблица1[[#This Row],[Профиль / размер]],'Сводный отчет'!$X$7:$X$17))^2</f>
        <v>1.0680589754269004E-4</v>
      </c>
    </row>
    <row r="1464" spans="1:18" ht="11.25" customHeight="1" x14ac:dyDescent="0.25">
      <c r="A1464" s="62" t="s">
        <v>1107</v>
      </c>
      <c r="B1464" s="62" t="str">
        <f>LEFT(Таблица1[[#This Row],[Номер плавки]],7)</f>
        <v>2003282</v>
      </c>
      <c r="C1464" s="62" t="s">
        <v>66</v>
      </c>
      <c r="D1464" s="62" t="s">
        <v>82</v>
      </c>
      <c r="E1464" s="63">
        <v>554</v>
      </c>
      <c r="F1464" s="64">
        <f>(Таблица1[[#This Row],[Предел текучести, Н/мм²]]-SUMIF('Сводный отчет'!$B$7:$B$17,Таблица1[[#This Row],[Профиль / размер]],'Сводный отчет'!$F$7:$F$17))^2</f>
        <v>45.081632653060574</v>
      </c>
      <c r="G1464" s="63">
        <v>653</v>
      </c>
      <c r="H1464" s="64">
        <f>(Таблица1[[#This Row],[Временное сопротивление, Н/мм²]]-SUMIF('Сводный отчет'!$B$7:$B$17,Таблица1[[#This Row],[Профиль / размер]],'Сводный отчет'!$I$7:$I$17))^2</f>
        <v>26.36508121616032</v>
      </c>
      <c r="I1464" s="65">
        <f>Таблица1[[#This Row],[Временное сопротивление, Н/мм²]]/Таблица1[[#This Row],[Предел текучести, Н/мм²]]</f>
        <v>1.1787003610108304</v>
      </c>
      <c r="J1464" s="66">
        <f>(Таблица1[[#This Row],[σв/σт]]-SUMIF('Сводный отчет'!$B$7:$B$17,Таблица1[[#This Row],[Профиль / размер]],'Сводный отчет'!$L$7:$L$17))^2</f>
        <v>2.9699079983045596E-5</v>
      </c>
      <c r="K1464" s="63">
        <v>19.100000000000001</v>
      </c>
      <c r="L1464" s="64">
        <f>(Таблица1[[#This Row],[Относительное удлинение, %]]-SUMIF('Сводный отчет'!$B$7:$B$17,Таблица1[[#This Row],[Профиль / размер]],'Сводный отчет'!$O$7:$O$17))^2</f>
        <v>0.16994585589337194</v>
      </c>
      <c r="M1464" s="63">
        <v>11.5</v>
      </c>
      <c r="N146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1.6963733444398268</v>
      </c>
      <c r="O1464" s="67">
        <v>11.8</v>
      </c>
      <c r="P146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1.68046247396916</v>
      </c>
      <c r="Q1464" s="69">
        <v>9.7000000000000003E-2</v>
      </c>
      <c r="R1464" s="70">
        <f>(Таблица1[[#This Row],[fr]]-SUMIF('Сводный отчет'!$B$7:$B$17,Таблица1[[#This Row],[Профиль / размер]],'Сводный отчет'!$X$7:$X$17))^2</f>
        <v>2.0548344856309811E-4</v>
      </c>
    </row>
    <row r="1465" spans="1:18" ht="11.25" customHeight="1" x14ac:dyDescent="0.25">
      <c r="A1465" s="62" t="s">
        <v>1107</v>
      </c>
      <c r="B1465" s="62" t="str">
        <f>LEFT(Таблица1[[#This Row],[Номер плавки]],7)</f>
        <v>2003282</v>
      </c>
      <c r="C1465" s="62" t="s">
        <v>66</v>
      </c>
      <c r="D1465" s="62" t="s">
        <v>82</v>
      </c>
      <c r="E1465" s="63">
        <v>559</v>
      </c>
      <c r="F1465" s="64">
        <f>(Таблица1[[#This Row],[Предел текучести, Н/мм²]]-SUMIF('Сводный отчет'!$B$7:$B$17,Таблица1[[#This Row],[Профиль / размер]],'Сводный отчет'!$F$7:$F$17))^2</f>
        <v>137.22448979591724</v>
      </c>
      <c r="G1465" s="63">
        <v>653</v>
      </c>
      <c r="H1465" s="64">
        <f>(Таблица1[[#This Row],[Временное сопротивление, Н/мм²]]-SUMIF('Сводный отчет'!$B$7:$B$17,Таблица1[[#This Row],[Профиль / размер]],'Сводный отчет'!$I$7:$I$17))^2</f>
        <v>26.36508121616032</v>
      </c>
      <c r="I1465" s="65">
        <f>Таблица1[[#This Row],[Временное сопротивление, Н/мм²]]/Таблица1[[#This Row],[Предел текучести, Н/мм²]]</f>
        <v>1.1681574239713775</v>
      </c>
      <c r="J1465" s="66">
        <f>(Таблица1[[#This Row],[σв/σт]]-SUMIF('Сводный отчет'!$B$7:$B$17,Таблица1[[#This Row],[Профиль / размер]],'Сводный отчет'!$L$7:$L$17))^2</f>
        <v>2.5576399897289605E-4</v>
      </c>
      <c r="K1465" s="63">
        <v>18.100000000000001</v>
      </c>
      <c r="L1465" s="64">
        <f>(Таблица1[[#This Row],[Относительное удлинение, %]]-SUMIF('Сводный отчет'!$B$7:$B$17,Таблица1[[#This Row],[Профиль / размер]],'Сводный отчет'!$O$7:$O$17))^2</f>
        <v>0.34545605997501871</v>
      </c>
      <c r="M1465" s="63">
        <v>11.7</v>
      </c>
      <c r="N146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2.2573529362765608</v>
      </c>
      <c r="O1465" s="67">
        <v>12</v>
      </c>
      <c r="P146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2.2389930862140526</v>
      </c>
      <c r="Q1465" s="69">
        <v>9.2999999999999999E-2</v>
      </c>
      <c r="R1465" s="70">
        <f>(Таблица1[[#This Row],[fr]]-SUMIF('Сводный отчет'!$B$7:$B$17,Таблица1[[#This Row],[Профиль / размер]],'Сводный отчет'!$X$7:$X$17))^2</f>
        <v>1.0680589754269004E-4</v>
      </c>
    </row>
    <row r="1466" spans="1:18" ht="11.25" customHeight="1" x14ac:dyDescent="0.25">
      <c r="A1466" s="62" t="s">
        <v>1108</v>
      </c>
      <c r="B1466" s="62" t="str">
        <f>LEFT(Таблица1[[#This Row],[Номер плавки]],7)</f>
        <v>2003281</v>
      </c>
      <c r="C1466" s="62" t="s">
        <v>66</v>
      </c>
      <c r="D1466" s="62" t="s">
        <v>82</v>
      </c>
      <c r="E1466" s="63">
        <v>555</v>
      </c>
      <c r="F1466" s="64">
        <f>(Таблица1[[#This Row],[Предел текучести, Н/мм²]]-SUMIF('Сводный отчет'!$B$7:$B$17,Таблица1[[#This Row],[Профиль / размер]],'Сводный отчет'!$F$7:$F$17))^2</f>
        <v>59.510204081631905</v>
      </c>
      <c r="G1466" s="63">
        <v>654</v>
      </c>
      <c r="H1466" s="64">
        <f>(Таблица1[[#This Row],[Временное сопротивление, Н/мм²]]-SUMIF('Сводный отчет'!$B$7:$B$17,Таблица1[[#This Row],[Профиль / размер]],'Сводный отчет'!$I$7:$I$17))^2</f>
        <v>37.634468971262436</v>
      </c>
      <c r="I1466" s="65">
        <f>Таблица1[[#This Row],[Временное сопротивление, Н/мм²]]/Таблица1[[#This Row],[Предел текучести, Н/мм²]]</f>
        <v>1.1783783783783783</v>
      </c>
      <c r="J1466" s="66">
        <f>(Таблица1[[#This Row],[σв/σт]]-SUMIF('Сводный отчет'!$B$7:$B$17,Таблица1[[#This Row],[Профиль / размер]],'Сводный отчет'!$L$7:$L$17))^2</f>
        <v>3.3312161434069165E-5</v>
      </c>
      <c r="K1466" s="63">
        <v>17.399999999999999</v>
      </c>
      <c r="L1466" s="64">
        <f>(Таблица1[[#This Row],[Относительное удлинение, %]]-SUMIF('Сводный отчет'!$B$7:$B$17,Таблица1[[#This Row],[Профиль / размер]],'Сводный отчет'!$O$7:$O$17))^2</f>
        <v>1.6583132028321788</v>
      </c>
      <c r="M1466" s="63">
        <v>11.2</v>
      </c>
      <c r="N146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1.0049039566847211</v>
      </c>
      <c r="O1466" s="67">
        <v>11.5</v>
      </c>
      <c r="P146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0.99266655560181616</v>
      </c>
      <c r="Q1466" s="69">
        <v>6.9000000000000006E-2</v>
      </c>
      <c r="R1466" s="70">
        <f>(Таблица1[[#This Row],[fr]]-SUMIF('Сводный отчет'!$B$7:$B$17,Таблица1[[#This Row],[Профиль / размер]],'Сводный отчет'!$X$7:$X$17))^2</f>
        <v>1.8674059142024206E-4</v>
      </c>
    </row>
    <row r="1467" spans="1:18" ht="11.25" customHeight="1" x14ac:dyDescent="0.25">
      <c r="A1467" s="62" t="s">
        <v>1108</v>
      </c>
      <c r="B1467" s="62" t="str">
        <f>LEFT(Таблица1[[#This Row],[Номер плавки]],7)</f>
        <v>2003281</v>
      </c>
      <c r="C1467" s="62" t="s">
        <v>66</v>
      </c>
      <c r="D1467" s="62" t="s">
        <v>82</v>
      </c>
      <c r="E1467" s="63">
        <v>555</v>
      </c>
      <c r="F1467" s="64">
        <f>(Таблица1[[#This Row],[Предел текучести, Н/мм²]]-SUMIF('Сводный отчет'!$B$7:$B$17,Таблица1[[#This Row],[Профиль / размер]],'Сводный отчет'!$F$7:$F$17))^2</f>
        <v>59.510204081631905</v>
      </c>
      <c r="G1467" s="63">
        <v>653</v>
      </c>
      <c r="H1467" s="64">
        <f>(Таблица1[[#This Row],[Временное сопротивление, Н/мм²]]-SUMIF('Сводный отчет'!$B$7:$B$17,Таблица1[[#This Row],[Профиль / размер]],'Сводный отчет'!$I$7:$I$17))^2</f>
        <v>26.36508121616032</v>
      </c>
      <c r="I1467" s="65">
        <f>Таблица1[[#This Row],[Временное сопротивление, Н/мм²]]/Таблица1[[#This Row],[Предел текучести, Н/мм²]]</f>
        <v>1.1765765765765765</v>
      </c>
      <c r="J1467" s="66">
        <f>(Таблица1[[#This Row],[σв/σт]]-SUMIF('Сводный отчет'!$B$7:$B$17,Таблица1[[#This Row],[Профиль / размер]],'Сводный отчет'!$L$7:$L$17))^2</f>
        <v>5.7357457871176181E-5</v>
      </c>
      <c r="K1467" s="63">
        <v>19.399999999999999</v>
      </c>
      <c r="L1467" s="64">
        <f>(Таблица1[[#This Row],[Относительное удлинение, %]]-SUMIF('Сводный отчет'!$B$7:$B$17,Таблица1[[#This Row],[Профиль / размер]],'Сводный отчет'!$O$7:$O$17))^2</f>
        <v>0.50729279466887389</v>
      </c>
      <c r="M1467" s="63">
        <v>11.6</v>
      </c>
      <c r="N146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1.966863140358194</v>
      </c>
      <c r="O1467" s="67">
        <v>11.9</v>
      </c>
      <c r="P146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1.9497277800916064</v>
      </c>
      <c r="Q1467" s="69">
        <v>9.6000000000000002E-2</v>
      </c>
      <c r="R1467" s="70">
        <f>(Таблица1[[#This Row],[fr]]-SUMIF('Сводный отчет'!$B$7:$B$17,Таблица1[[#This Row],[Профиль / размер]],'Сводный отчет'!$X$7:$X$17))^2</f>
        <v>1.7781406080799608E-4</v>
      </c>
    </row>
    <row r="1468" spans="1:18" ht="11.25" customHeight="1" x14ac:dyDescent="0.25">
      <c r="A1468" s="62" t="s">
        <v>1109</v>
      </c>
      <c r="B1468" s="62" t="str">
        <f>LEFT(Таблица1[[#This Row],[Номер плавки]],7)</f>
        <v>2003280</v>
      </c>
      <c r="C1468" s="62" t="s">
        <v>66</v>
      </c>
      <c r="D1468" s="62" t="s">
        <v>82</v>
      </c>
      <c r="E1468" s="63">
        <v>537</v>
      </c>
      <c r="F1468" s="64">
        <f>(Таблица1[[#This Row],[Предел текучести, Н/мм²]]-SUMIF('Сводный отчет'!$B$7:$B$17,Таблица1[[#This Row],[Профиль / размер]],'Сводный отчет'!$F$7:$F$17))^2</f>
        <v>105.79591836734794</v>
      </c>
      <c r="G1468" s="63">
        <v>637</v>
      </c>
      <c r="H1468" s="64">
        <f>(Таблица1[[#This Row],[Временное сопротивление, Н/мм²]]-SUMIF('Сводный отчет'!$B$7:$B$17,Таблица1[[#This Row],[Профиль / размер]],'Сводный отчет'!$I$7:$I$17))^2</f>
        <v>118.05487713452646</v>
      </c>
      <c r="I1468" s="65">
        <f>Таблица1[[#This Row],[Временное сопротивление, Н/мм²]]/Таблица1[[#This Row],[Предел текучести, Н/мм²]]</f>
        <v>1.186219739292365</v>
      </c>
      <c r="J1468" s="66">
        <f>(Таблица1[[#This Row],[σв/σт]]-SUMIF('Сводный отчет'!$B$7:$B$17,Таблица1[[#This Row],[Профиль / размер]],'Сводный отчет'!$L$7:$L$17))^2</f>
        <v>4.2836251966948773E-6</v>
      </c>
      <c r="K1468" s="63">
        <v>19.8</v>
      </c>
      <c r="L1468" s="64">
        <f>(Таблица1[[#This Row],[Относительное удлинение, %]]-SUMIF('Сводный отчет'!$B$7:$B$17,Таблица1[[#This Row],[Профиль / размер]],'Сводный отчет'!$O$7:$O$17))^2</f>
        <v>1.2370887130362176</v>
      </c>
      <c r="M1468" s="63">
        <v>10.3</v>
      </c>
      <c r="N146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1.0495793419409514E-2</v>
      </c>
      <c r="O1468" s="67">
        <v>10.6</v>
      </c>
      <c r="P146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9.2788004997900932E-3</v>
      </c>
      <c r="Q1468" s="69">
        <v>8.5000000000000006E-2</v>
      </c>
      <c r="R1468" s="70">
        <f>(Таблица1[[#This Row],[fr]]-SUMIF('Сводный отчет'!$B$7:$B$17,Таблица1[[#This Row],[Профиль / размер]],'Сводный отчет'!$X$7:$X$17))^2</f>
        <v>5.4507955018741372E-6</v>
      </c>
    </row>
    <row r="1469" spans="1:18" ht="11.25" customHeight="1" x14ac:dyDescent="0.25">
      <c r="A1469" s="62" t="s">
        <v>1109</v>
      </c>
      <c r="B1469" s="62" t="str">
        <f>LEFT(Таблица1[[#This Row],[Номер плавки]],7)</f>
        <v>2003280</v>
      </c>
      <c r="C1469" s="62" t="s">
        <v>66</v>
      </c>
      <c r="D1469" s="62" t="s">
        <v>82</v>
      </c>
      <c r="E1469" s="63">
        <v>535</v>
      </c>
      <c r="F1469" s="64">
        <f>(Таблица1[[#This Row],[Предел текучести, Н/мм²]]-SUMIF('Сводный отчет'!$B$7:$B$17,Таблица1[[#This Row],[Профиль / размер]],'Сводный отчет'!$F$7:$F$17))^2</f>
        <v>150.93877551020529</v>
      </c>
      <c r="G1469" s="63">
        <v>638</v>
      </c>
      <c r="H1469" s="64">
        <f>(Таблица1[[#This Row],[Временное сопротивление, Н/мм²]]-SUMIF('Сводный отчет'!$B$7:$B$17,Таблица1[[#This Row],[Профиль / размер]],'Сводный отчет'!$I$7:$I$17))^2</f>
        <v>97.32426488962858</v>
      </c>
      <c r="I1469" s="65">
        <f>Таблица1[[#This Row],[Временное сопротивление, Н/мм²]]/Таблица1[[#This Row],[Предел текучести, Н/мм²]]</f>
        <v>1.1925233644859814</v>
      </c>
      <c r="J1469" s="66">
        <f>(Таблица1[[#This Row],[σв/σт]]-SUMIF('Сводный отчет'!$B$7:$B$17,Таблица1[[#This Row],[Профиль / размер]],'Сводный отчет'!$L$7:$L$17))^2</f>
        <v>7.0112441722369032E-5</v>
      </c>
      <c r="K1469" s="63">
        <v>19.3</v>
      </c>
      <c r="L1469" s="64">
        <f>(Таблица1[[#This Row],[Относительное удлинение, %]]-SUMIF('Сводный отчет'!$B$7:$B$17,Таблица1[[#This Row],[Профиль / размер]],'Сводный отчет'!$O$7:$O$17))^2</f>
        <v>0.37484381507704173</v>
      </c>
      <c r="M1469" s="63">
        <v>10.1</v>
      </c>
      <c r="N146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9.516201582673205E-3</v>
      </c>
      <c r="O1469" s="67">
        <v>10.4</v>
      </c>
      <c r="P146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1.0748188254895433E-2</v>
      </c>
      <c r="Q1469" s="69">
        <v>6.7000000000000004E-2</v>
      </c>
      <c r="R1469" s="70">
        <f>(Таблица1[[#This Row],[fr]]-SUMIF('Сводный отчет'!$B$7:$B$17,Таблица1[[#This Row],[Профиль / размер]],'Сводный отчет'!$X$7:$X$17))^2</f>
        <v>2.4540181591003812E-4</v>
      </c>
    </row>
    <row r="1470" spans="1:18" ht="11.25" customHeight="1" x14ac:dyDescent="0.25">
      <c r="A1470" s="62" t="s">
        <v>1110</v>
      </c>
      <c r="B1470" s="62" t="str">
        <f>LEFT(Таблица1[[#This Row],[Номер плавки]],7)</f>
        <v>2003279</v>
      </c>
      <c r="C1470" s="62" t="s">
        <v>66</v>
      </c>
      <c r="D1470" s="62" t="s">
        <v>82</v>
      </c>
      <c r="E1470" s="63">
        <v>535</v>
      </c>
      <c r="F1470" s="64">
        <f>(Таблица1[[#This Row],[Предел текучести, Н/мм²]]-SUMIF('Сводный отчет'!$B$7:$B$17,Таблица1[[#This Row],[Профиль / размер]],'Сводный отчет'!$F$7:$F$17))^2</f>
        <v>150.93877551020529</v>
      </c>
      <c r="G1470" s="63">
        <v>639</v>
      </c>
      <c r="H1470" s="64">
        <f>(Таблица1[[#This Row],[Временное сопротивление, Н/мм²]]-SUMIF('Сводный отчет'!$B$7:$B$17,Таблица1[[#This Row],[Профиль / размер]],'Сводный отчет'!$I$7:$I$17))^2</f>
        <v>78.593652644730696</v>
      </c>
      <c r="I1470" s="65">
        <f>Таблица1[[#This Row],[Временное сопротивление, Н/мм²]]/Таблица1[[#This Row],[Предел текучести, Н/мм²]]</f>
        <v>1.1943925233644861</v>
      </c>
      <c r="J1470" s="66">
        <f>(Таблица1[[#This Row],[σв/σт]]-SUMIF('Сводный отчет'!$B$7:$B$17,Таблица1[[#This Row],[Профиль / размер]],'Сводный отчет'!$L$7:$L$17))^2</f>
        <v>1.0490831718576773E-4</v>
      </c>
      <c r="K1470" s="63">
        <v>21.4</v>
      </c>
      <c r="L1470" s="64">
        <f>(Таблица1[[#This Row],[Относительное удлинение, %]]-SUMIF('Сводный отчет'!$B$7:$B$17,Таблица1[[#This Row],[Профиль / размер]],'Сводный отчет'!$O$7:$O$17))^2</f>
        <v>7.3562723865055686</v>
      </c>
      <c r="M1470" s="63">
        <v>10.1</v>
      </c>
      <c r="N147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9.516201582673205E-3</v>
      </c>
      <c r="O1470" s="67">
        <v>10.4</v>
      </c>
      <c r="P147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1.0748188254895433E-2</v>
      </c>
      <c r="Q1470" s="69">
        <v>7.5999999999999998E-2</v>
      </c>
      <c r="R1470" s="70">
        <f>(Таблица1[[#This Row],[fr]]-SUMIF('Сводный отчет'!$B$7:$B$17,Таблица1[[#This Row],[Профиль / размер]],'Сводный отчет'!$X$7:$X$17))^2</f>
        <v>4.4426305705956193E-5</v>
      </c>
    </row>
    <row r="1471" spans="1:18" ht="11.25" customHeight="1" x14ac:dyDescent="0.25">
      <c r="A1471" s="62" t="s">
        <v>1110</v>
      </c>
      <c r="B1471" s="62" t="str">
        <f>LEFT(Таблица1[[#This Row],[Номер плавки]],7)</f>
        <v>2003279</v>
      </c>
      <c r="C1471" s="62" t="s">
        <v>66</v>
      </c>
      <c r="D1471" s="62" t="s">
        <v>82</v>
      </c>
      <c r="E1471" s="63">
        <v>533</v>
      </c>
      <c r="F1471" s="64">
        <f>(Таблица1[[#This Row],[Предел текучести, Н/мм²]]-SUMIF('Сводный отчет'!$B$7:$B$17,Таблица1[[#This Row],[Профиль / размер]],'Сводный отчет'!$F$7:$F$17))^2</f>
        <v>204.08163265306263</v>
      </c>
      <c r="G1471" s="63">
        <v>638</v>
      </c>
      <c r="H1471" s="64">
        <f>(Таблица1[[#This Row],[Временное сопротивление, Н/мм²]]-SUMIF('Сводный отчет'!$B$7:$B$17,Таблица1[[#This Row],[Профиль / размер]],'Сводный отчет'!$I$7:$I$17))^2</f>
        <v>97.32426488962858</v>
      </c>
      <c r="I1471" s="65">
        <f>Таблица1[[#This Row],[Временное сопротивление, Н/мм²]]/Таблица1[[#This Row],[Предел текучести, Н/мм²]]</f>
        <v>1.1969981238273921</v>
      </c>
      <c r="J1471" s="66">
        <f>(Таблица1[[#This Row],[σв/σт]]-SUMIF('Сводный отчет'!$B$7:$B$17,Таблица1[[#This Row],[Профиль / размер]],'Сводный отчет'!$L$7:$L$17))^2</f>
        <v>1.6507307202697901E-4</v>
      </c>
      <c r="K1471" s="63">
        <v>17.399999999999999</v>
      </c>
      <c r="L1471" s="64">
        <f>(Таблица1[[#This Row],[Относительное удлинение, %]]-SUMIF('Сводный отчет'!$B$7:$B$17,Таблица1[[#This Row],[Профиль / размер]],'Сводный отчет'!$O$7:$O$17))^2</f>
        <v>1.6583132028321788</v>
      </c>
      <c r="M1471" s="63">
        <v>9.9</v>
      </c>
      <c r="N147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8.853660974593669E-2</v>
      </c>
      <c r="O1471" s="67">
        <v>10.199999999999999</v>
      </c>
      <c r="P147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9.2217576010001287E-2</v>
      </c>
      <c r="Q1471" s="69">
        <v>8.2000000000000003E-2</v>
      </c>
      <c r="R1471" s="70">
        <f>(Таблица1[[#This Row],[fr]]-SUMIF('Сводный отчет'!$B$7:$B$17,Таблица1[[#This Row],[Профиль / размер]],'Сводный отчет'!$X$7:$X$17))^2</f>
        <v>4.4263223656812347E-7</v>
      </c>
    </row>
    <row r="1472" spans="1:18" ht="11.25" customHeight="1" x14ac:dyDescent="0.25">
      <c r="A1472" s="62" t="s">
        <v>1111</v>
      </c>
      <c r="B1472" s="62" t="str">
        <f>LEFT(Таблица1[[#This Row],[Номер плавки]],7)</f>
        <v>2073279</v>
      </c>
      <c r="C1472" s="62" t="s">
        <v>66</v>
      </c>
      <c r="D1472" s="62" t="s">
        <v>82</v>
      </c>
      <c r="E1472" s="63">
        <v>540</v>
      </c>
      <c r="F1472" s="64">
        <f>(Таблица1[[#This Row],[Предел текучести, Н/мм²]]-SUMIF('Сводный отчет'!$B$7:$B$17,Таблица1[[#This Row],[Профиль / размер]],'Сводный отчет'!$F$7:$F$17))^2</f>
        <v>53.081632653061938</v>
      </c>
      <c r="G1472" s="63">
        <v>641</v>
      </c>
      <c r="H1472" s="64">
        <f>(Таблица1[[#This Row],[Временное сопротивление, Н/мм²]]-SUMIF('Сводный отчет'!$B$7:$B$17,Таблица1[[#This Row],[Профиль / размер]],'Сводный отчет'!$I$7:$I$17))^2</f>
        <v>47.132428154934928</v>
      </c>
      <c r="I1472" s="65">
        <f>Таблица1[[#This Row],[Временное сопротивление, Н/мм²]]/Таблица1[[#This Row],[Предел текучести, Н/мм²]]</f>
        <v>1.1870370370370371</v>
      </c>
      <c r="J1472" s="66">
        <f>(Таблица1[[#This Row],[σв/σт]]-SUMIF('Сводный отчет'!$B$7:$B$17,Таблица1[[#This Row],[Профиль / размер]],'Сводный отчет'!$L$7:$L$17))^2</f>
        <v>8.3347100952712139E-6</v>
      </c>
      <c r="K1472" s="63">
        <v>22</v>
      </c>
      <c r="L1472" s="64">
        <f>(Таблица1[[#This Row],[Относительное удлинение, %]]-SUMIF('Сводный отчет'!$B$7:$B$17,Таблица1[[#This Row],[Профиль / размер]],'Сводный отчет'!$O$7:$O$17))^2</f>
        <v>10.970966264056587</v>
      </c>
      <c r="M1472" s="63">
        <v>12.2</v>
      </c>
      <c r="N147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4.0098019158684011</v>
      </c>
      <c r="O1472" s="67">
        <v>12.5</v>
      </c>
      <c r="P147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3.9853196168262892</v>
      </c>
      <c r="Q1472" s="69">
        <v>8.5999999999999993E-2</v>
      </c>
      <c r="R1472" s="70">
        <f>(Таблица1[[#This Row],[fr]]-SUMIF('Сводный отчет'!$B$7:$B$17,Таблица1[[#This Row],[Профиль / размер]],'Сводный отчет'!$X$7:$X$17))^2</f>
        <v>1.1120183256976056E-5</v>
      </c>
    </row>
    <row r="1473" spans="1:18" ht="11.25" customHeight="1" x14ac:dyDescent="0.25">
      <c r="A1473" s="62" t="s">
        <v>1111</v>
      </c>
      <c r="B1473" s="62" t="str">
        <f>LEFT(Таблица1[[#This Row],[Номер плавки]],7)</f>
        <v>2073279</v>
      </c>
      <c r="C1473" s="62" t="s">
        <v>66</v>
      </c>
      <c r="D1473" s="62" t="s">
        <v>82</v>
      </c>
      <c r="E1473" s="63">
        <v>544</v>
      </c>
      <c r="F1473" s="64">
        <f>(Таблица1[[#This Row],[Предел текучести, Н/мм²]]-SUMIF('Сводный отчет'!$B$7:$B$17,Таблица1[[#This Row],[Профиль / размер]],'Сводный отчет'!$F$7:$F$17))^2</f>
        <v>10.795918367347259</v>
      </c>
      <c r="G1473" s="63">
        <v>645</v>
      </c>
      <c r="H1473" s="64">
        <f>(Таблица1[[#This Row],[Временное сопротивление, Н/мм²]]-SUMIF('Сводный отчет'!$B$7:$B$17,Таблица1[[#This Row],[Профиль / размер]],'Сводный отчет'!$I$7:$I$17))^2</f>
        <v>8.2099791753433919</v>
      </c>
      <c r="I1473" s="65">
        <f>Таблица1[[#This Row],[Временное сопротивление, Н/мм²]]/Таблица1[[#This Row],[Предел текучести, Н/мм²]]</f>
        <v>1.1856617647058822</v>
      </c>
      <c r="J1473" s="66">
        <f>(Таблица1[[#This Row],[σв/σт]]-SUMIF('Сводный отчет'!$B$7:$B$17,Таблица1[[#This Row],[Профиль / размер]],'Сводный отчет'!$L$7:$L$17))^2</f>
        <v>2.2852897003580449E-6</v>
      </c>
      <c r="K1473" s="63">
        <v>18.600000000000001</v>
      </c>
      <c r="L1473" s="64">
        <f>(Таблица1[[#This Row],[Относительное удлинение, %]]-SUMIF('Сводный отчет'!$B$7:$B$17,Таблица1[[#This Row],[Профиль / размер]],'Сводный отчет'!$O$7:$O$17))^2</f>
        <v>7.7009579341953231E-3</v>
      </c>
      <c r="M1473" s="63">
        <v>10.8</v>
      </c>
      <c r="N147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0.36294477301125083</v>
      </c>
      <c r="O1473" s="67">
        <v>11.1</v>
      </c>
      <c r="P147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0.35560533111202636</v>
      </c>
      <c r="Q1473" s="69">
        <v>7.9000000000000001E-2</v>
      </c>
      <c r="R1473" s="70">
        <f>(Таблица1[[#This Row],[fr]]-SUMIF('Сводный отчет'!$B$7:$B$17,Таблица1[[#This Row],[Профиль / размер]],'Сводный отчет'!$X$7:$X$17))^2</f>
        <v>1.3434468971262142E-5</v>
      </c>
    </row>
    <row r="1474" spans="1:18" ht="11.25" customHeight="1" x14ac:dyDescent="0.25">
      <c r="A1474" s="62" t="s">
        <v>1094</v>
      </c>
      <c r="B1474" s="62" t="str">
        <f>LEFT(Таблица1[[#This Row],[Номер плавки]],7)</f>
        <v>2073278</v>
      </c>
      <c r="C1474" s="62" t="s">
        <v>66</v>
      </c>
      <c r="D1474" s="62" t="s">
        <v>82</v>
      </c>
      <c r="E1474" s="63">
        <v>539</v>
      </c>
      <c r="F1474" s="64">
        <f>(Таблица1[[#This Row],[Предел текучести, Н/мм²]]-SUMIF('Сводный отчет'!$B$7:$B$17,Таблица1[[#This Row],[Профиль / размер]],'Сводный отчет'!$F$7:$F$17))^2</f>
        <v>68.6530612244906</v>
      </c>
      <c r="G1474" s="63">
        <v>637</v>
      </c>
      <c r="H1474" s="64">
        <f>(Таблица1[[#This Row],[Временное сопротивление, Н/мм²]]-SUMIF('Сводный отчет'!$B$7:$B$17,Таблица1[[#This Row],[Профиль / размер]],'Сводный отчет'!$I$7:$I$17))^2</f>
        <v>118.05487713452646</v>
      </c>
      <c r="I1474" s="65">
        <f>Таблица1[[#This Row],[Временное сопротивление, Н/мм²]]/Таблица1[[#This Row],[Предел текучести, Н/мм²]]</f>
        <v>1.1818181818181819</v>
      </c>
      <c r="J1474" s="66">
        <f>(Таблица1[[#This Row],[σв/σт]]-SUMIF('Сводный отчет'!$B$7:$B$17,Таблица1[[#This Row],[Профиль / размер]],'Сводный отчет'!$L$7:$L$17))^2</f>
        <v>5.4375963397565611E-6</v>
      </c>
      <c r="K1474" s="63">
        <v>18.600000000000001</v>
      </c>
      <c r="L1474" s="64">
        <f>(Таблица1[[#This Row],[Относительное удлинение, %]]-SUMIF('Сводный отчет'!$B$7:$B$17,Таблица1[[#This Row],[Профиль / размер]],'Сводный отчет'!$O$7:$O$17))^2</f>
        <v>7.7009579341953231E-3</v>
      </c>
      <c r="M1474" s="63">
        <v>11.7</v>
      </c>
      <c r="N147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2.2573529362765608</v>
      </c>
      <c r="O1474" s="67">
        <v>12</v>
      </c>
      <c r="P147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2.2389930862140526</v>
      </c>
      <c r="Q1474" s="69">
        <v>8.6999999999999994E-2</v>
      </c>
      <c r="R1474" s="70">
        <f>(Таблица1[[#This Row],[fr]]-SUMIF('Сводный отчет'!$B$7:$B$17,Таблица1[[#This Row],[Профиль / размер]],'Сводный отчет'!$X$7:$X$17))^2</f>
        <v>1.8789571012078044E-5</v>
      </c>
    </row>
    <row r="1475" spans="1:18" ht="11.25" customHeight="1" x14ac:dyDescent="0.25">
      <c r="A1475" s="62" t="s">
        <v>1094</v>
      </c>
      <c r="B1475" s="62" t="str">
        <f>LEFT(Таблица1[[#This Row],[Номер плавки]],7)</f>
        <v>2073278</v>
      </c>
      <c r="C1475" s="62" t="s">
        <v>66</v>
      </c>
      <c r="D1475" s="62" t="s">
        <v>82</v>
      </c>
      <c r="E1475" s="63">
        <v>530</v>
      </c>
      <c r="F1475" s="64">
        <f>(Таблица1[[#This Row],[Предел текучести, Н/мм²]]-SUMIF('Сводный отчет'!$B$7:$B$17,Таблица1[[#This Row],[Профиль / размер]],'Сводный отчет'!$F$7:$F$17))^2</f>
        <v>298.79591836734863</v>
      </c>
      <c r="G1475" s="63">
        <v>639</v>
      </c>
      <c r="H1475" s="64">
        <f>(Таблица1[[#This Row],[Временное сопротивление, Н/мм²]]-SUMIF('Сводный отчет'!$B$7:$B$17,Таблица1[[#This Row],[Профиль / размер]],'Сводный отчет'!$I$7:$I$17))^2</f>
        <v>78.593652644730696</v>
      </c>
      <c r="I1475" s="65">
        <f>Таблица1[[#This Row],[Временное сопротивление, Н/мм²]]/Таблица1[[#This Row],[Предел текучести, Н/мм²]]</f>
        <v>1.2056603773584906</v>
      </c>
      <c r="J1475" s="66">
        <f>(Таблица1[[#This Row],[σв/σт]]-SUMIF('Сводный отчет'!$B$7:$B$17,Таблица1[[#This Row],[Профиль / размер]],'Сводный отчет'!$L$7:$L$17))^2</f>
        <v>4.6269430185915815E-4</v>
      </c>
      <c r="K1475" s="63">
        <v>21.4</v>
      </c>
      <c r="L1475" s="64">
        <f>(Таблица1[[#This Row],[Относительное удлинение, %]]-SUMIF('Сводный отчет'!$B$7:$B$17,Таблица1[[#This Row],[Профиль / размер]],'Сводный отчет'!$O$7:$O$17))^2</f>
        <v>7.3562723865055686</v>
      </c>
      <c r="M1475" s="63">
        <v>10.6</v>
      </c>
      <c r="N147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0.16196518117451345</v>
      </c>
      <c r="O1475" s="67">
        <v>10.9</v>
      </c>
      <c r="P147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0.15707471886713242</v>
      </c>
      <c r="Q1475" s="69">
        <v>9.7000000000000003E-2</v>
      </c>
      <c r="R1475" s="70">
        <f>(Таблица1[[#This Row],[fr]]-SUMIF('Сводный отчет'!$B$7:$B$17,Таблица1[[#This Row],[Профиль / размер]],'Сводный отчет'!$X$7:$X$17))^2</f>
        <v>2.0548344856309811E-4</v>
      </c>
    </row>
    <row r="1476" spans="1:18" ht="11.25" customHeight="1" x14ac:dyDescent="0.25">
      <c r="A1476" s="62" t="s">
        <v>1112</v>
      </c>
      <c r="B1476" s="62" t="str">
        <f>LEFT(Таблица1[[#This Row],[Номер плавки]],7)</f>
        <v>2072699</v>
      </c>
      <c r="C1476" s="62" t="s">
        <v>66</v>
      </c>
      <c r="D1476" s="62" t="s">
        <v>82</v>
      </c>
      <c r="E1476" s="63">
        <v>547</v>
      </c>
      <c r="F1476" s="64">
        <f>(Таблица1[[#This Row],[Предел текучести, Н/мм²]]-SUMIF('Сводный отчет'!$B$7:$B$17,Таблица1[[#This Row],[Профиль / размер]],'Сводный отчет'!$F$7:$F$17))^2</f>
        <v>8.1632653061252336E-2</v>
      </c>
      <c r="G1476" s="63">
        <v>645</v>
      </c>
      <c r="H1476" s="64">
        <f>(Таблица1[[#This Row],[Временное сопротивление, Н/мм²]]-SUMIF('Сводный отчет'!$B$7:$B$17,Таблица1[[#This Row],[Профиль / размер]],'Сводный отчет'!$I$7:$I$17))^2</f>
        <v>8.2099791753433919</v>
      </c>
      <c r="I1476" s="65">
        <f>Таблица1[[#This Row],[Временное сопротивление, Н/мм²]]/Таблица1[[#This Row],[Предел текучести, Н/мм²]]</f>
        <v>1.1791590493601463</v>
      </c>
      <c r="J1476" s="66">
        <f>(Таблица1[[#This Row],[σв/σт]]-SUMIF('Сводный отчет'!$B$7:$B$17,Таблица1[[#This Row],[Профиль / размер]],'Сводный отчет'!$L$7:$L$17))^2</f>
        <v>2.4910059824473636E-5</v>
      </c>
      <c r="K1476" s="63">
        <v>16.100000000000001</v>
      </c>
      <c r="L1476" s="64">
        <f>(Таблица1[[#This Row],[Относительное удлинение, %]]-SUMIF('Сводный отчет'!$B$7:$B$17,Таблица1[[#This Row],[Профиль / размер]],'Сводный отчет'!$O$7:$O$17))^2</f>
        <v>6.6964764681383118</v>
      </c>
      <c r="M1476" s="63">
        <v>9.1999999999999993</v>
      </c>
      <c r="N147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0.9951080383173615</v>
      </c>
      <c r="O1476" s="67">
        <v>9.5</v>
      </c>
      <c r="P147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1.0073604331528696</v>
      </c>
      <c r="Q1476" s="69">
        <v>0.09</v>
      </c>
      <c r="R1476" s="70">
        <f>(Таблица1[[#This Row],[fr]]-SUMIF('Сводный отчет'!$B$7:$B$17,Таблица1[[#This Row],[Профиль / размер]],'Сводный отчет'!$X$7:$X$17))^2</f>
        <v>5.3797734277384027E-5</v>
      </c>
    </row>
    <row r="1477" spans="1:18" ht="11.25" customHeight="1" x14ac:dyDescent="0.25">
      <c r="A1477" s="62" t="s">
        <v>1112</v>
      </c>
      <c r="B1477" s="62" t="str">
        <f>LEFT(Таблица1[[#This Row],[Номер плавки]],7)</f>
        <v>2072699</v>
      </c>
      <c r="C1477" s="62" t="s">
        <v>66</v>
      </c>
      <c r="D1477" s="62" t="s">
        <v>82</v>
      </c>
      <c r="E1477" s="63">
        <v>546</v>
      </c>
      <c r="F1477" s="64">
        <f>(Таблица1[[#This Row],[Предел текучести, Н/мм²]]-SUMIF('Сводный отчет'!$B$7:$B$17,Таблица1[[#This Row],[Профиль / размер]],'Сводный отчет'!$F$7:$F$17))^2</f>
        <v>1.6530612244899212</v>
      </c>
      <c r="G1477" s="63">
        <v>641</v>
      </c>
      <c r="H1477" s="64">
        <f>(Таблица1[[#This Row],[Временное сопротивление, Н/мм²]]-SUMIF('Сводный отчет'!$B$7:$B$17,Таблица1[[#This Row],[Профиль / размер]],'Сводный отчет'!$I$7:$I$17))^2</f>
        <v>47.132428154934928</v>
      </c>
      <c r="I1477" s="65">
        <f>Таблица1[[#This Row],[Временное сопротивление, Н/мм²]]/Таблица1[[#This Row],[Предел текучести, Н/мм²]]</f>
        <v>1.173992673992674</v>
      </c>
      <c r="J1477" s="66">
        <f>(Таблица1[[#This Row],[σв/σт]]-SUMIF('Сводный отчет'!$B$7:$B$17,Таблица1[[#This Row],[Профиль / размер]],'Сводный отчет'!$L$7:$L$17))^2</f>
        <v>1.0317223126060156E-4</v>
      </c>
      <c r="K1477" s="63">
        <v>19</v>
      </c>
      <c r="L1477" s="64">
        <f>(Таблица1[[#This Row],[Относительное удлинение, %]]-SUMIF('Сводный отчет'!$B$7:$B$17,Таблица1[[#This Row],[Профиль / размер]],'Сводный отчет'!$O$7:$O$17))^2</f>
        <v>9.7496876301535737E-2</v>
      </c>
      <c r="M1477" s="63">
        <v>11.8</v>
      </c>
      <c r="N147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2.5678427321949333</v>
      </c>
      <c r="O1477" s="67">
        <v>12.1</v>
      </c>
      <c r="P147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2.548258392336499</v>
      </c>
      <c r="Q1477" s="69">
        <v>6.6000000000000003E-2</v>
      </c>
      <c r="R1477" s="70">
        <f>(Таблица1[[#This Row],[fr]]-SUMIF('Сводный отчет'!$B$7:$B$17,Таблица1[[#This Row],[Профиль / размер]],'Сводный отчет'!$X$7:$X$17))^2</f>
        <v>2.7773242815493614E-4</v>
      </c>
    </row>
    <row r="1478" spans="1:18" ht="11.25" customHeight="1" x14ac:dyDescent="0.25">
      <c r="A1478" s="62" t="s">
        <v>1113</v>
      </c>
      <c r="B1478" s="62" t="str">
        <f>LEFT(Таблица1[[#This Row],[Номер плавки]],7)</f>
        <v>2063852</v>
      </c>
      <c r="C1478" s="62" t="s">
        <v>8</v>
      </c>
      <c r="D1478" s="62" t="s">
        <v>9</v>
      </c>
      <c r="E1478" s="63">
        <v>549</v>
      </c>
      <c r="F1478" s="64">
        <f>(Таблица1[[#This Row],[Предел текучести, Н/мм²]]-SUMIF('Сводный отчет'!$B$7:$B$17,Таблица1[[#This Row],[Профиль / размер]],'Сводный отчет'!$F$7:$F$17))^2</f>
        <v>66.130651477394821</v>
      </c>
      <c r="G1478" s="63">
        <v>643</v>
      </c>
      <c r="H1478" s="64">
        <f>(Таблица1[[#This Row],[Временное сопротивление, Н/мм²]]-SUMIF('Сводный отчет'!$B$7:$B$17,Таблица1[[#This Row],[Профиль / размер]],'Сводный отчет'!$I$7:$I$17))^2</f>
        <v>63.347583165222972</v>
      </c>
      <c r="I1478" s="65">
        <f>Таблица1[[#This Row],[Временное сопротивление, Н/мм²]]/Таблица1[[#This Row],[Предел текучести, Н/мм²]]</f>
        <v>1.1712204007285973</v>
      </c>
      <c r="J1478" s="66">
        <f>(Таблица1[[#This Row],[σв/σт]]-SUMIF('Сводный отчет'!$B$7:$B$17,Таблица1[[#This Row],[Профиль / размер]],'Сводный отчет'!$L$7:$L$17))^2</f>
        <v>6.9115037033882285E-6</v>
      </c>
      <c r="K1478" s="63">
        <v>22</v>
      </c>
      <c r="L1478" s="64">
        <f>(Таблица1[[#This Row],[Относительное удлинение, %]]-SUMIF('Сводный отчет'!$B$7:$B$17,Таблица1[[#This Row],[Профиль / размер]],'Сводный отчет'!$O$7:$O$17))^2</f>
        <v>1.1799789147756483</v>
      </c>
      <c r="M1478" s="63">
        <v>8</v>
      </c>
      <c r="N147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1478" s="67">
        <v>8.3000000000000007</v>
      </c>
      <c r="P147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1478" s="69">
        <v>0.09</v>
      </c>
      <c r="R1478" s="70">
        <f>(Таблица1[[#This Row],[fr]]-SUMIF('Сводный отчет'!$B$7:$B$17,Таблица1[[#This Row],[Профиль / размер]],'Сводный отчет'!$X$7:$X$17))^2</f>
        <v>5.8344616510425416E-5</v>
      </c>
    </row>
    <row r="1479" spans="1:18" ht="11.25" customHeight="1" x14ac:dyDescent="0.25">
      <c r="A1479" s="62" t="s">
        <v>1114</v>
      </c>
      <c r="B1479" s="62" t="str">
        <f>LEFT(Таблица1[[#This Row],[Номер плавки]],7)</f>
        <v>2063852</v>
      </c>
      <c r="C1479" s="62" t="s">
        <v>8</v>
      </c>
      <c r="D1479" s="62" t="s">
        <v>9</v>
      </c>
      <c r="E1479" s="63">
        <v>558</v>
      </c>
      <c r="F1479" s="64">
        <f>(Таблица1[[#This Row],[Предел текучести, Н/мм²]]-SUMIF('Сводный отчет'!$B$7:$B$17,Таблица1[[#This Row],[Профиль / размер]],'Сводный отчет'!$F$7:$F$17))^2</f>
        <v>0.75329298682797452</v>
      </c>
      <c r="G1479" s="63">
        <v>646</v>
      </c>
      <c r="H1479" s="64">
        <f>(Таблица1[[#This Row],[Временное сопротивление, Н/мм²]]-SUMIF('Сводный отчет'!$B$7:$B$17,Таблица1[[#This Row],[Профиль / размер]],'Сводный отчет'!$I$7:$I$17))^2</f>
        <v>24.59286618409087</v>
      </c>
      <c r="I1479" s="65">
        <f>Таблица1[[#This Row],[Временное сопротивление, Н/мм²]]/Таблица1[[#This Row],[Предел текучести, Н/мм²]]</f>
        <v>1.1577060931899641</v>
      </c>
      <c r="J1479" s="66">
        <f>(Таблица1[[#This Row],[σв/σт]]-SUMIF('Сводный отчет'!$B$7:$B$17,Таблица1[[#This Row],[Профиль / размер]],'Сводный отчет'!$L$7:$L$17))^2</f>
        <v>1.1849048868725495E-4</v>
      </c>
      <c r="K1479" s="63">
        <v>21.8</v>
      </c>
      <c r="L1479" s="64">
        <f>(Таблица1[[#This Row],[Относительное удлинение, %]]-SUMIF('Сводный отчет'!$B$7:$B$17,Таблица1[[#This Row],[Профиль / размер]],'Сводный отчет'!$O$7:$O$17))^2</f>
        <v>1.6544862523018427</v>
      </c>
      <c r="M1479" s="63">
        <v>7.1</v>
      </c>
      <c r="N147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1.3421003915983893</v>
      </c>
      <c r="O1479" s="67">
        <v>7.4</v>
      </c>
      <c r="P147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1.5536028484281048</v>
      </c>
      <c r="Q1479" s="69">
        <v>8.4000000000000005E-2</v>
      </c>
      <c r="R1479" s="70">
        <f>(Таблица1[[#This Row],[fr]]-SUMIF('Сводный отчет'!$B$7:$B$17,Таблица1[[#This Row],[Профиль / размер]],'Сводный отчет'!$X$7:$X$17))^2</f>
        <v>2.6842391519328601E-6</v>
      </c>
    </row>
    <row r="1480" spans="1:18" ht="11.25" customHeight="1" x14ac:dyDescent="0.25">
      <c r="A1480" s="62" t="s">
        <v>1115</v>
      </c>
      <c r="B1480" s="62" t="str">
        <f>LEFT(Таблица1[[#This Row],[Номер плавки]],7)</f>
        <v>2063854</v>
      </c>
      <c r="C1480" s="62" t="s">
        <v>8</v>
      </c>
      <c r="D1480" s="62" t="s">
        <v>9</v>
      </c>
      <c r="E1480" s="63">
        <v>573</v>
      </c>
      <c r="F1480" s="64">
        <f>(Таблица1[[#This Row],[Предел текучести, Н/мм²]]-SUMIF('Сводный отчет'!$B$7:$B$17,Таблица1[[#This Row],[Профиль / размер]],'Сводный отчет'!$F$7:$F$17))^2</f>
        <v>251.79102883588322</v>
      </c>
      <c r="G1480" s="63">
        <v>665</v>
      </c>
      <c r="H1480" s="64">
        <f>(Таблица1[[#This Row],[Временное сопротивление, Н/мм²]]-SUMIF('Сводный отчет'!$B$7:$B$17,Таблица1[[#This Row],[Профиль / размер]],'Сводный отчет'!$I$7:$I$17))^2</f>
        <v>197.14632530358753</v>
      </c>
      <c r="I1480" s="65">
        <f>Таблица1[[#This Row],[Временное сопротивление, Н/мм²]]/Таблица1[[#This Row],[Предел текучести, Н/мм²]]</f>
        <v>1.1605584642233857</v>
      </c>
      <c r="J1480" s="66">
        <f>(Таблица1[[#This Row],[σв/σт]]-SUMIF('Сводный отчет'!$B$7:$B$17,Таблица1[[#This Row],[Профиль / размер]],'Сводный отчет'!$L$7:$L$17))^2</f>
        <v>6.452848841073448E-5</v>
      </c>
      <c r="K1480" s="63">
        <v>21.2</v>
      </c>
      <c r="L1480" s="64">
        <f>(Таблица1[[#This Row],[Относительное удлинение, %]]-SUMIF('Сводный отчет'!$B$7:$B$17,Таблица1[[#This Row],[Профиль / размер]],'Сводный отчет'!$O$7:$O$17))^2</f>
        <v>3.5580082648804354</v>
      </c>
      <c r="M1480" s="63">
        <v>7.4</v>
      </c>
      <c r="N148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0.73700605197575808</v>
      </c>
      <c r="O1480" s="67">
        <v>7.7</v>
      </c>
      <c r="P148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1480" s="69">
        <v>8.5999999999999993E-2</v>
      </c>
      <c r="R1480" s="70">
        <f>(Таблица1[[#This Row],[fr]]-SUMIF('Сводный отчет'!$B$7:$B$17,Таблица1[[#This Row],[Профиль / размер]],'Сводный отчет'!$X$7:$X$17))^2</f>
        <v>1.3237698271430334E-5</v>
      </c>
    </row>
    <row r="1481" spans="1:18" ht="11.25" customHeight="1" x14ac:dyDescent="0.25">
      <c r="A1481" s="62" t="s">
        <v>1116</v>
      </c>
      <c r="B1481" s="62" t="str">
        <f>LEFT(Таблица1[[#This Row],[Номер плавки]],7)</f>
        <v>2063854</v>
      </c>
      <c r="C1481" s="62" t="s">
        <v>8</v>
      </c>
      <c r="D1481" s="62" t="s">
        <v>9</v>
      </c>
      <c r="E1481" s="63">
        <v>568</v>
      </c>
      <c r="F1481" s="64">
        <f>(Таблица1[[#This Row],[Предел текучести, Н/мм²]]-SUMIF('Сводный отчет'!$B$7:$B$17,Таблица1[[#This Row],[Профиль / размер]],'Сводный отчет'!$F$7:$F$17))^2</f>
        <v>118.11178355286481</v>
      </c>
      <c r="G1481" s="63">
        <v>663</v>
      </c>
      <c r="H1481" s="64">
        <f>(Таблица1[[#This Row],[Временное сопротивление, Н/мм²]]-SUMIF('Сводный отчет'!$B$7:$B$17,Таблица1[[#This Row],[Профиль / размер]],'Сводный отчет'!$I$7:$I$17))^2</f>
        <v>144.98280329100893</v>
      </c>
      <c r="I1481" s="65">
        <f>Таблица1[[#This Row],[Временное сопротивление, Н/мм²]]/Таблица1[[#This Row],[Предел текучести, Н/мм²]]</f>
        <v>1.1672535211267605</v>
      </c>
      <c r="J1481" s="66">
        <f>(Таблица1[[#This Row],[σв/σт]]-SUMIF('Сводный отчет'!$B$7:$B$17,Таблица1[[#This Row],[Профиль / размер]],'Сводный отчет'!$L$7:$L$17))^2</f>
        <v>1.7899916993196019E-6</v>
      </c>
      <c r="K1481" s="63">
        <v>20.399999999999999</v>
      </c>
      <c r="L1481" s="64">
        <f>(Таблица1[[#This Row],[Относительное удлинение, %]]-SUMIF('Сводный отчет'!$B$7:$B$17,Таблица1[[#This Row],[Профиль / размер]],'Сводный отчет'!$O$7:$O$17))^2</f>
        <v>7.2160376149852246</v>
      </c>
      <c r="M1481" s="63">
        <v>8.1999999999999993</v>
      </c>
      <c r="N148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1481" s="67">
        <v>8.5</v>
      </c>
      <c r="P148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1481" s="69">
        <v>7.3999999999999996E-2</v>
      </c>
      <c r="R1481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1482" spans="1:18" ht="11.25" customHeight="1" x14ac:dyDescent="0.25">
      <c r="A1482" s="62" t="s">
        <v>1117</v>
      </c>
      <c r="B1482" s="62" t="str">
        <f>LEFT(Таблица1[[#This Row],[Номер плавки]],7)</f>
        <v>2063854</v>
      </c>
      <c r="C1482" s="62" t="s">
        <v>8</v>
      </c>
      <c r="D1482" s="62" t="s">
        <v>9</v>
      </c>
      <c r="E1482" s="63">
        <v>550</v>
      </c>
      <c r="F1482" s="64">
        <f>(Таблица1[[#This Row],[Предел текучести, Н/мм²]]-SUMIF('Сводный отчет'!$B$7:$B$17,Таблица1[[#This Row],[Профиль / размер]],'Сводный отчет'!$F$7:$F$17))^2</f>
        <v>50.866500533998504</v>
      </c>
      <c r="G1482" s="63">
        <v>645</v>
      </c>
      <c r="H1482" s="64">
        <f>(Таблица1[[#This Row],[Временное сопротивление, Н/мм²]]-SUMIF('Сводный отчет'!$B$7:$B$17,Таблица1[[#This Row],[Профиль / размер]],'Сводный отчет'!$I$7:$I$17))^2</f>
        <v>35.511105177801568</v>
      </c>
      <c r="I1482" s="65">
        <f>Таблица1[[#This Row],[Временное сопротивление, Н/мм²]]/Таблица1[[#This Row],[Предел текучести, Н/мм²]]</f>
        <v>1.1727272727272726</v>
      </c>
      <c r="J1482" s="66">
        <f>(Таблица1[[#This Row],[σв/σт]]-SUMIF('Сводный отчет'!$B$7:$B$17,Таблица1[[#This Row],[Профиль / размер]],'Сводный отчет'!$L$7:$L$17))^2</f>
        <v>1.7105221197703278E-5</v>
      </c>
      <c r="K1482" s="63">
        <v>22.2</v>
      </c>
      <c r="L1482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1482" s="63">
        <v>9</v>
      </c>
      <c r="N148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0.54983624065506631</v>
      </c>
      <c r="O1482" s="67">
        <v>9.3000000000000007</v>
      </c>
      <c r="P148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0.42714582536732032</v>
      </c>
      <c r="Q1482" s="69">
        <v>6.6000000000000003E-2</v>
      </c>
      <c r="R1482" s="70">
        <f>(Таблица1[[#This Row],[fr]]-SUMIF('Сводный отчет'!$B$7:$B$17,Таблица1[[#This Row],[Профиль / размер]],'Сводный отчет'!$X$7:$X$17))^2</f>
        <v>2.6770310707645485E-4</v>
      </c>
    </row>
    <row r="1483" spans="1:18" ht="11.25" customHeight="1" x14ac:dyDescent="0.25">
      <c r="A1483" s="62" t="s">
        <v>1118</v>
      </c>
      <c r="B1483" s="62" t="str">
        <f>LEFT(Таблица1[[#This Row],[Номер плавки]],7)</f>
        <v>2050909</v>
      </c>
      <c r="C1483" s="62" t="s">
        <v>8</v>
      </c>
      <c r="D1483" s="62" t="s">
        <v>9</v>
      </c>
      <c r="E1483" s="63">
        <v>540</v>
      </c>
      <c r="F1483" s="64">
        <f>(Таблица1[[#This Row],[Предел текучести, Н/мм²]]-SUMIF('Сводный отчет'!$B$7:$B$17,Таблица1[[#This Row],[Профиль / размер]],'Сводный отчет'!$F$7:$F$17))^2</f>
        <v>293.5080099679617</v>
      </c>
      <c r="G1483" s="63">
        <v>641</v>
      </c>
      <c r="H1483" s="64">
        <f>(Таблица1[[#This Row],[Временное сопротивление, Н/мм²]]-SUMIF('Сводный отчет'!$B$7:$B$17,Таблица1[[#This Row],[Профиль / размер]],'Сводный отчет'!$I$7:$I$17))^2</f>
        <v>99.184061152644375</v>
      </c>
      <c r="I1483" s="65">
        <f>Таблица1[[#This Row],[Временное сопротивление, Н/мм²]]/Таблица1[[#This Row],[Предел текучести, Н/мм²]]</f>
        <v>1.1870370370370371</v>
      </c>
      <c r="J1483" s="66">
        <f>(Таблица1[[#This Row],[σв/σт]]-SUMIF('Сводный отчет'!$B$7:$B$17,Таблица1[[#This Row],[Профиль / размер]],'Сводный отчет'!$L$7:$L$17))^2</f>
        <v>3.4024053551621303E-4</v>
      </c>
      <c r="K1483" s="63">
        <v>23.8</v>
      </c>
      <c r="L1483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1483" s="63">
        <v>7.5</v>
      </c>
      <c r="N148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0.5753079387682154</v>
      </c>
      <c r="O1483" s="67">
        <v>7.8</v>
      </c>
      <c r="P148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0.71645400146794047</v>
      </c>
      <c r="Q1483" s="69">
        <v>7.8E-2</v>
      </c>
      <c r="R1483" s="70">
        <f>(Таблица1[[#This Row],[fr]]-SUMIF('Сводный отчет'!$B$7:$B$17,Таблица1[[#This Row],[Профиль / размер]],'Сводный отчет'!$X$7:$X$17))^2</f>
        <v>1.902386179344022E-5</v>
      </c>
    </row>
    <row r="1484" spans="1:18" ht="11.25" customHeight="1" x14ac:dyDescent="0.25">
      <c r="A1484" s="62" t="s">
        <v>1119</v>
      </c>
      <c r="B1484" s="62" t="str">
        <f>LEFT(Таблица1[[#This Row],[Номер плавки]],7)</f>
        <v>2050909</v>
      </c>
      <c r="C1484" s="62" t="s">
        <v>8</v>
      </c>
      <c r="D1484" s="62" t="s">
        <v>9</v>
      </c>
      <c r="E1484" s="63">
        <v>561</v>
      </c>
      <c r="F1484" s="64">
        <f>(Таблица1[[#This Row],[Предел текучести, Н/мм²]]-SUMIF('Сводный отчет'!$B$7:$B$17,Таблица1[[#This Row],[Профиль / размер]],'Сводный отчет'!$F$7:$F$17))^2</f>
        <v>14.960840156639025</v>
      </c>
      <c r="G1484" s="63">
        <v>658</v>
      </c>
      <c r="H1484" s="64">
        <f>(Таблица1[[#This Row],[Временное сопротивление, Н/мм²]]-SUMIF('Сводный отчет'!$B$7:$B$17,Таблица1[[#This Row],[Профиль / размер]],'Сводный отчет'!$I$7:$I$17))^2</f>
        <v>49.573998259562444</v>
      </c>
      <c r="I1484" s="65">
        <f>Таблица1[[#This Row],[Временное сопротивление, Н/мм²]]/Таблица1[[#This Row],[Предел текучести, Н/мм²]]</f>
        <v>1.1729055258467023</v>
      </c>
      <c r="J1484" s="66">
        <f>(Таблица1[[#This Row],[σв/σт]]-SUMIF('Сводный отчет'!$B$7:$B$17,Таблица1[[#This Row],[Профиль / размер]],'Сводный отчет'!$L$7:$L$17))^2</f>
        <v>1.8611450233823028E-5</v>
      </c>
      <c r="K1484" s="63">
        <v>23.2</v>
      </c>
      <c r="L1484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1484" s="63">
        <v>8.8000000000000007</v>
      </c>
      <c r="N148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1484" s="67">
        <v>9.1</v>
      </c>
      <c r="P148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1484" s="69">
        <v>7.8E-2</v>
      </c>
      <c r="R1484" s="70">
        <f>(Таблица1[[#This Row],[fr]]-SUMIF('Сводный отчет'!$B$7:$B$17,Таблица1[[#This Row],[Профиль / размер]],'Сводный отчет'!$X$7:$X$17))^2</f>
        <v>1.902386179344022E-5</v>
      </c>
    </row>
    <row r="1485" spans="1:18" ht="11.25" customHeight="1" x14ac:dyDescent="0.25">
      <c r="A1485" s="62" t="s">
        <v>1120</v>
      </c>
      <c r="B1485" s="62" t="str">
        <f>LEFT(Таблица1[[#This Row],[Номер плавки]],7)</f>
        <v>2050909</v>
      </c>
      <c r="C1485" s="62" t="s">
        <v>8</v>
      </c>
      <c r="D1485" s="62" t="s">
        <v>9</v>
      </c>
      <c r="E1485" s="63">
        <v>527</v>
      </c>
      <c r="F1485" s="64">
        <f>(Таблица1[[#This Row],[Предел текучести, Н/мм²]]-SUMIF('Сводный отчет'!$B$7:$B$17,Таблица1[[#This Row],[Профиль / размер]],'Сводный отчет'!$F$7:$F$17))^2</f>
        <v>907.94197223211381</v>
      </c>
      <c r="G1485" s="63">
        <v>629</v>
      </c>
      <c r="H1485" s="64">
        <f>(Таблица1[[#This Row],[Временное сопротивление, Н/мм²]]-SUMIF('Сводный отчет'!$B$7:$B$17,Таблица1[[#This Row],[Профиль / размер]],'Сводный отчет'!$I$7:$I$17))^2</f>
        <v>482.20292907717283</v>
      </c>
      <c r="I1485" s="65">
        <f>Таблица1[[#This Row],[Временное сопротивление, Н/мм²]]/Таблица1[[#This Row],[Предел текучести, Н/мм²]]</f>
        <v>1.1935483870967742</v>
      </c>
      <c r="J1485" s="66">
        <f>(Таблица1[[#This Row],[σв/σт]]-SUMIF('Сводный отчет'!$B$7:$B$17,Таблица1[[#This Row],[Профиль / размер]],'Сводный отчет'!$L$7:$L$17))^2</f>
        <v>6.2284986522461881E-4</v>
      </c>
      <c r="K1485" s="63">
        <v>23.8</v>
      </c>
      <c r="L1485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1485" s="63">
        <v>8.4</v>
      </c>
      <c r="N148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1485" s="67">
        <v>8.6999999999999993</v>
      </c>
      <c r="P148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1485" s="69">
        <v>9.0999999999999998E-2</v>
      </c>
      <c r="R1485" s="70">
        <f>(Таблица1[[#This Row],[fr]]-SUMIF('Сводный отчет'!$B$7:$B$17,Таблица1[[#This Row],[Профиль / размер]],'Сводный отчет'!$X$7:$X$17))^2</f>
        <v>7.4621346070174202E-5</v>
      </c>
    </row>
    <row r="1486" spans="1:18" ht="11.25" customHeight="1" x14ac:dyDescent="0.25">
      <c r="A1486" s="62" t="s">
        <v>1121</v>
      </c>
      <c r="B1486" s="62" t="str">
        <f>LEFT(Таблица1[[#This Row],[Номер плавки]],7)</f>
        <v>2063858</v>
      </c>
      <c r="C1486" s="62" t="s">
        <v>8</v>
      </c>
      <c r="D1486" s="62" t="s">
        <v>9</v>
      </c>
      <c r="E1486" s="63">
        <v>593</v>
      </c>
      <c r="F1486" s="64">
        <f>(Таблица1[[#This Row],[Предел текучести, Н/мм²]]-SUMIF('Сводный отчет'!$B$7:$B$17,Таблица1[[#This Row],[Профиль / размер]],'Сводный отчет'!$F$7:$F$17))^2</f>
        <v>1286.5080099679569</v>
      </c>
      <c r="G1486" s="63">
        <v>687</v>
      </c>
      <c r="H1486" s="64">
        <f>(Таблица1[[#This Row],[Временное сопротивление, Н/мм²]]-SUMIF('Сводный отчет'!$B$7:$B$17,Таблица1[[#This Row],[Профиль / размер]],'Сводный отчет'!$I$7:$I$17))^2</f>
        <v>1298.945067441952</v>
      </c>
      <c r="I1486" s="65">
        <f>Таблица1[[#This Row],[Временное сопротивление, Н/мм²]]/Таблица1[[#This Row],[Предел текучести, Н/мм²]]</f>
        <v>1.1585160202360878</v>
      </c>
      <c r="J1486" s="66">
        <f>(Таблица1[[#This Row],[σв/σт]]-SUMIF('Сводный отчет'!$B$7:$B$17,Таблица1[[#This Row],[Профиль / размер]],'Сводный отчет'!$L$7:$L$17))^2</f>
        <v>1.0151381824771844E-4</v>
      </c>
      <c r="K1486" s="63">
        <v>23.6</v>
      </c>
      <c r="L1486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1486" s="63">
        <v>7.3</v>
      </c>
      <c r="N148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0.91870416518330222</v>
      </c>
      <c r="O1486" s="67">
        <v>7.6</v>
      </c>
      <c r="P148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1.0950284249480238</v>
      </c>
      <c r="Q1486" s="69">
        <v>7.3999999999999996E-2</v>
      </c>
      <c r="R1486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1487" spans="1:18" ht="11.25" customHeight="1" x14ac:dyDescent="0.25">
      <c r="A1487" s="62" t="s">
        <v>1122</v>
      </c>
      <c r="B1487" s="62" t="str">
        <f>LEFT(Таблица1[[#This Row],[Номер плавки]],7)</f>
        <v>2063858</v>
      </c>
      <c r="C1487" s="62" t="s">
        <v>8</v>
      </c>
      <c r="D1487" s="62" t="s">
        <v>9</v>
      </c>
      <c r="E1487" s="63">
        <v>563</v>
      </c>
      <c r="F1487" s="64">
        <f>(Таблица1[[#This Row],[Предел текучести, Н/мм²]]-SUMIF('Сводный отчет'!$B$7:$B$17,Таблица1[[#This Row],[Профиль / размер]],'Сводный отчет'!$F$7:$F$17))^2</f>
        <v>34.43253826984639</v>
      </c>
      <c r="G1487" s="63">
        <v>657</v>
      </c>
      <c r="H1487" s="64">
        <f>(Таблица1[[#This Row],[Временное сопротивление, Н/мм²]]-SUMIF('Сводный отчет'!$B$7:$B$17,Таблица1[[#This Row],[Профиль / размер]],'Сводный отчет'!$I$7:$I$17))^2</f>
        <v>36.492237253273146</v>
      </c>
      <c r="I1487" s="65">
        <f>Таблица1[[#This Row],[Временное сопротивление, Н/мм²]]/Таблица1[[#This Row],[Предел текучести, Н/мм²]]</f>
        <v>1.1669626998223801</v>
      </c>
      <c r="J1487" s="66">
        <f>(Таблица1[[#This Row],[σв/σт]]-SUMIF('Сводный отчет'!$B$7:$B$17,Таблица1[[#This Row],[Профиль / размер]],'Сводный отчет'!$L$7:$L$17))^2</f>
        <v>2.6527517001171624E-6</v>
      </c>
      <c r="K1487" s="63">
        <v>23.4</v>
      </c>
      <c r="L1487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1487" s="63">
        <v>7.1</v>
      </c>
      <c r="N148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1.3421003915983893</v>
      </c>
      <c r="O1487" s="67">
        <v>7.4</v>
      </c>
      <c r="P148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1.5536028484281048</v>
      </c>
      <c r="Q1487" s="69">
        <v>6.5000000000000002E-2</v>
      </c>
      <c r="R1487" s="70">
        <f>(Таблица1[[#This Row],[fr]]-SUMIF('Сводный отчет'!$B$7:$B$17,Таблица1[[#This Row],[Профиль / размер]],'Сводный отчет'!$X$7:$X$17))^2</f>
        <v>3.0142637751670614E-4</v>
      </c>
    </row>
    <row r="1488" spans="1:18" ht="11.25" customHeight="1" x14ac:dyDescent="0.25">
      <c r="A1488" s="62" t="s">
        <v>1123</v>
      </c>
      <c r="B1488" s="62" t="str">
        <f>LEFT(Таблица1[[#This Row],[Номер плавки]],7)</f>
        <v>2063858</v>
      </c>
      <c r="C1488" s="62" t="s">
        <v>8</v>
      </c>
      <c r="D1488" s="62" t="s">
        <v>9</v>
      </c>
      <c r="E1488" s="63">
        <v>554</v>
      </c>
      <c r="F1488" s="64">
        <f>(Таблица1[[#This Row],[Предел текучести, Н/мм²]]-SUMIF('Сводный отчет'!$B$7:$B$17,Таблица1[[#This Row],[Профиль / размер]],'Сводный отчет'!$F$7:$F$17))^2</f>
        <v>9.8098967604132401</v>
      </c>
      <c r="G1488" s="63">
        <v>653</v>
      </c>
      <c r="H1488" s="64">
        <f>(Таблица1[[#This Row],[Временное сопротивление, Н/мм²]]-SUMIF('Сводный отчет'!$B$7:$B$17,Таблица1[[#This Row],[Профиль / размер]],'Сводный отчет'!$I$7:$I$17))^2</f>
        <v>4.1651932281159558</v>
      </c>
      <c r="I1488" s="65">
        <f>Таблица1[[#This Row],[Временное сопротивление, Н/мм²]]/Таблица1[[#This Row],[Предел текучести, Н/мм²]]</f>
        <v>1.1787003610108304</v>
      </c>
      <c r="J1488" s="66">
        <f>(Таблица1[[#This Row],[σв/σт]]-SUMIF('Сводный отчет'!$B$7:$B$17,Таблица1[[#This Row],[Профиль / размер]],'Сводный отчет'!$L$7:$L$17))^2</f>
        <v>1.0219055005657705E-4</v>
      </c>
      <c r="K1488" s="63">
        <v>22.2</v>
      </c>
      <c r="L1488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1488" s="63">
        <v>7.8</v>
      </c>
      <c r="N148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0.21021359914558571</v>
      </c>
      <c r="O1488" s="67">
        <v>8.1</v>
      </c>
      <c r="P148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0.29859236624781638</v>
      </c>
      <c r="Q1488" s="69">
        <v>9.1999999999999998E-2</v>
      </c>
      <c r="R1488" s="70">
        <f>(Таблица1[[#This Row],[fr]]-SUMIF('Сводный отчет'!$B$7:$B$17,Таблица1[[#This Row],[Профиль / размер]],'Сводный отчет'!$X$7:$X$17))^2</f>
        <v>9.2898075629922983E-5</v>
      </c>
    </row>
    <row r="1489" spans="1:18" ht="11.25" customHeight="1" x14ac:dyDescent="0.25">
      <c r="A1489" s="62" t="s">
        <v>1124</v>
      </c>
      <c r="B1489" s="62" t="str">
        <f>LEFT(Таблица1[[#This Row],[Номер плавки]],7)</f>
        <v>2063860</v>
      </c>
      <c r="C1489" s="62" t="s">
        <v>8</v>
      </c>
      <c r="D1489" s="62" t="s">
        <v>9</v>
      </c>
      <c r="E1489" s="63">
        <v>544</v>
      </c>
      <c r="F1489" s="64">
        <f>(Таблица1[[#This Row],[Предел текучести, Н/мм²]]-SUMIF('Сводный отчет'!$B$7:$B$17,Таблица1[[#This Row],[Профиль / размер]],'Сводный отчет'!$F$7:$F$17))^2</f>
        <v>172.4514061943764</v>
      </c>
      <c r="G1489" s="63">
        <v>653</v>
      </c>
      <c r="H1489" s="64">
        <f>(Таблица1[[#This Row],[Временное сопротивление, Н/мм²]]-SUMIF('Сводный отчет'!$B$7:$B$17,Таблица1[[#This Row],[Профиль / размер]],'Сводный отчет'!$I$7:$I$17))^2</f>
        <v>4.1651932281159558</v>
      </c>
      <c r="I1489" s="65">
        <f>Таблица1[[#This Row],[Временное сопротивление, Н/мм²]]/Таблица1[[#This Row],[Предел текучести, Н/мм²]]</f>
        <v>1.2003676470588236</v>
      </c>
      <c r="J1489" s="66">
        <f>(Таблица1[[#This Row],[σв/σт]]-SUMIF('Сводный отчет'!$B$7:$B$17,Таблица1[[#This Row],[Профиль / размер]],'Сводный отчет'!$L$7:$L$17))^2</f>
        <v>1.0097281713524048E-3</v>
      </c>
      <c r="K1489" s="63">
        <v>19.2</v>
      </c>
      <c r="L1489" s="64">
        <f>(Таблица1[[#This Row],[Относительное удлинение, %]]-SUMIF('Сводный отчет'!$B$7:$B$17,Таблица1[[#This Row],[Профиль / размер]],'Сводный отчет'!$O$7:$O$17))^2</f>
        <v>15.103081640142399</v>
      </c>
      <c r="M1489" s="63">
        <v>6.6</v>
      </c>
      <c r="N148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2.7505909576361058</v>
      </c>
      <c r="O1489" s="67">
        <v>7.9</v>
      </c>
      <c r="P148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1489" s="69">
        <v>7.1999999999999995E-2</v>
      </c>
      <c r="R1489" s="70">
        <f>(Таблица1[[#This Row],[fr]]-SUMIF('Сводный отчет'!$B$7:$B$17,Таблица1[[#This Row],[Профиль / размер]],'Сводный отчет'!$X$7:$X$17))^2</f>
        <v>1.073634844349477E-4</v>
      </c>
    </row>
    <row r="1490" spans="1:18" ht="11.25" customHeight="1" x14ac:dyDescent="0.25">
      <c r="A1490" s="62" t="s">
        <v>1125</v>
      </c>
      <c r="B1490" s="62" t="str">
        <f>LEFT(Таблица1[[#This Row],[Номер плавки]],7)</f>
        <v>2063860</v>
      </c>
      <c r="C1490" s="62" t="s">
        <v>8</v>
      </c>
      <c r="D1490" s="62" t="s">
        <v>9</v>
      </c>
      <c r="E1490" s="63">
        <v>530</v>
      </c>
      <c r="F1490" s="64">
        <f>(Таблица1[[#This Row],[Предел текучести, Н/мм²]]-SUMIF('Сводный отчет'!$B$7:$B$17,Таблица1[[#This Row],[Профиль / размер]],'Сводный отчет'!$F$7:$F$17))^2</f>
        <v>736.14951940192486</v>
      </c>
      <c r="G1490" s="63">
        <v>630</v>
      </c>
      <c r="H1490" s="64">
        <f>(Таблица1[[#This Row],[Временное сопротивление, Н/мм²]]-SUMIF('Сводный отчет'!$B$7:$B$17,Таблица1[[#This Row],[Профиль / размер]],'Сводный отчет'!$I$7:$I$17))^2</f>
        <v>439.28469008346212</v>
      </c>
      <c r="I1490" s="65">
        <f>Таблица1[[#This Row],[Временное сопротивление, Н/мм²]]/Таблица1[[#This Row],[Предел текучести, Н/мм²]]</f>
        <v>1.1886792452830188</v>
      </c>
      <c r="J1490" s="66">
        <f>(Таблица1[[#This Row],[σв/σт]]-SUMIF('Сводный отчет'!$B$7:$B$17,Таблица1[[#This Row],[Профиль / размер]],'Сводный отчет'!$L$7:$L$17))^2</f>
        <v>4.0352044977265053E-4</v>
      </c>
      <c r="K1490" s="63">
        <v>20.399999999999999</v>
      </c>
      <c r="L1490" s="64">
        <f>(Таблица1[[#This Row],[Относительное удлинение, %]]-SUMIF('Сводный отчет'!$B$7:$B$17,Таблица1[[#This Row],[Профиль / размер]],'Сводный отчет'!$O$7:$O$17))^2</f>
        <v>7.2160376149852246</v>
      </c>
      <c r="M1490" s="63">
        <v>7.2</v>
      </c>
      <c r="N149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1.1204022783908447</v>
      </c>
      <c r="O1490" s="67">
        <v>7.5</v>
      </c>
      <c r="P149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1490" s="69">
        <v>9.5000000000000001E-2</v>
      </c>
      <c r="R1490" s="70">
        <f>(Таблица1[[#This Row],[fr]]-SUMIF('Сводный отчет'!$B$7:$B$17,Таблица1[[#This Row],[Профиль / размер]],'Сводный отчет'!$X$7:$X$17))^2</f>
        <v>1.5972826430916934E-4</v>
      </c>
    </row>
    <row r="1491" spans="1:18" ht="11.25" customHeight="1" x14ac:dyDescent="0.25">
      <c r="A1491" s="62" t="s">
        <v>1126</v>
      </c>
      <c r="B1491" s="62" t="str">
        <f>LEFT(Таблица1[[#This Row],[Номер плавки]],7)</f>
        <v>2063860</v>
      </c>
      <c r="C1491" s="62" t="s">
        <v>8</v>
      </c>
      <c r="D1491" s="62" t="s">
        <v>9</v>
      </c>
      <c r="E1491" s="63">
        <v>544</v>
      </c>
      <c r="F1491" s="64">
        <f>(Таблица1[[#This Row],[Предел текучести, Н/мм²]]-SUMIF('Сводный отчет'!$B$7:$B$17,Таблица1[[#This Row],[Профиль / размер]],'Сводный отчет'!$F$7:$F$17))^2</f>
        <v>172.4514061943764</v>
      </c>
      <c r="G1491" s="63">
        <v>645</v>
      </c>
      <c r="H1491" s="64">
        <f>(Таблица1[[#This Row],[Временное сопротивление, Н/мм²]]-SUMIF('Сводный отчет'!$B$7:$B$17,Таблица1[[#This Row],[Профиль / размер]],'Сводный отчет'!$I$7:$I$17))^2</f>
        <v>35.511105177801568</v>
      </c>
      <c r="I1491" s="65">
        <f>Таблица1[[#This Row],[Временное сопротивление, Н/мм²]]/Таблица1[[#This Row],[Предел текучести, Н/мм²]]</f>
        <v>1.1856617647058822</v>
      </c>
      <c r="J1491" s="66">
        <f>(Таблица1[[#This Row],[σв/σт]]-SUMIF('Сводный отчет'!$B$7:$B$17,Таблица1[[#This Row],[Профиль / размер]],'Сводный отчет'!$L$7:$L$17))^2</f>
        <v>2.9139643483239787E-4</v>
      </c>
      <c r="K1491" s="63">
        <v>23.6</v>
      </c>
      <c r="L1491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1491" s="63">
        <v>9.6</v>
      </c>
      <c r="N149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1.7996475614098058</v>
      </c>
      <c r="O1491" s="67">
        <v>9.9</v>
      </c>
      <c r="P149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1.5714225549270719</v>
      </c>
      <c r="Q1491" s="69">
        <v>7.8E-2</v>
      </c>
      <c r="R1491" s="70">
        <f>(Таблица1[[#This Row],[fr]]-SUMIF('Сводный отчет'!$B$7:$B$17,Таблица1[[#This Row],[Профиль / размер]],'Сводный отчет'!$X$7:$X$17))^2</f>
        <v>1.902386179344022E-5</v>
      </c>
    </row>
    <row r="1492" spans="1:18" ht="11.25" customHeight="1" x14ac:dyDescent="0.25">
      <c r="A1492" s="62" t="s">
        <v>1127</v>
      </c>
      <c r="B1492" s="62" t="str">
        <f>LEFT(Таблица1[[#This Row],[Номер плавки]],7)</f>
        <v>2003862</v>
      </c>
      <c r="C1492" s="62" t="s">
        <v>8</v>
      </c>
      <c r="D1492" s="62" t="s">
        <v>9</v>
      </c>
      <c r="E1492" s="63">
        <v>570</v>
      </c>
      <c r="F1492" s="64">
        <f>(Таблица1[[#This Row],[Предел текучести, Н/мм²]]-SUMIF('Сводный отчет'!$B$7:$B$17,Таблица1[[#This Row],[Профиль / размер]],'Сводный отчет'!$F$7:$F$17))^2</f>
        <v>165.58348166607217</v>
      </c>
      <c r="G1492" s="63">
        <v>674</v>
      </c>
      <c r="H1492" s="64">
        <f>(Таблица1[[#This Row],[Временное сопротивление, Н/мм²]]-SUMIF('Сводный отчет'!$B$7:$B$17,Таблица1[[#This Row],[Профиль / размер]],'Сводный отчет'!$I$7:$I$17))^2</f>
        <v>530.88217436019124</v>
      </c>
      <c r="I1492" s="65">
        <f>Таблица1[[#This Row],[Временное сопротивление, Н/мм²]]/Таблица1[[#This Row],[Предел текучести, Н/мм²]]</f>
        <v>1.1824561403508771</v>
      </c>
      <c r="J1492" s="66">
        <f>(Таблица1[[#This Row],[σв/σт]]-SUMIF('Сводный отчет'!$B$7:$B$17,Таблица1[[#This Row],[Профиль / размер]],'Сводный отчет'!$L$7:$L$17))^2</f>
        <v>1.9223028072003692E-4</v>
      </c>
      <c r="K1492" s="63">
        <v>23.4</v>
      </c>
      <c r="L1492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1492" s="63">
        <v>8.3000000000000007</v>
      </c>
      <c r="N149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1.7230331078692453E-3</v>
      </c>
      <c r="O1492" s="67">
        <v>8.6</v>
      </c>
      <c r="P149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2.1563075476090966E-3</v>
      </c>
      <c r="Q1492" s="69">
        <v>6.9000000000000006E-2</v>
      </c>
      <c r="R1492" s="70">
        <f>(Таблица1[[#This Row],[fr]]-SUMIF('Сводный отчет'!$B$7:$B$17,Таблица1[[#This Row],[Профиль / размер]],'Сводный отчет'!$X$7:$X$17))^2</f>
        <v>1.7853329575570113E-4</v>
      </c>
    </row>
    <row r="1493" spans="1:18" ht="11.25" customHeight="1" x14ac:dyDescent="0.25">
      <c r="A1493" s="62" t="s">
        <v>1128</v>
      </c>
      <c r="B1493" s="62" t="str">
        <f>LEFT(Таблица1[[#This Row],[Номер плавки]],7)</f>
        <v>2003862</v>
      </c>
      <c r="C1493" s="62" t="s">
        <v>8</v>
      </c>
      <c r="D1493" s="62" t="s">
        <v>9</v>
      </c>
      <c r="E1493" s="63">
        <v>550</v>
      </c>
      <c r="F1493" s="64">
        <f>(Таблица1[[#This Row],[Предел текучести, Н/мм²]]-SUMIF('Сводный отчет'!$B$7:$B$17,Таблица1[[#This Row],[Профиль / размер]],'Сводный отчет'!$F$7:$F$17))^2</f>
        <v>50.866500533998504</v>
      </c>
      <c r="G1493" s="63">
        <v>666</v>
      </c>
      <c r="H1493" s="64">
        <f>(Таблица1[[#This Row],[Временное сопротивление, Н/мм²]]-SUMIF('Сводный отчет'!$B$7:$B$17,Таблица1[[#This Row],[Профиль / размер]],'Сводный отчет'!$I$7:$I$17))^2</f>
        <v>226.22808630987683</v>
      </c>
      <c r="I1493" s="65">
        <f>Таблица1[[#This Row],[Временное сопротивление, Н/мм²]]/Таблица1[[#This Row],[Предел текучести, Н/мм²]]</f>
        <v>1.2109090909090909</v>
      </c>
      <c r="J1493" s="66">
        <f>(Таблица1[[#This Row],[σв/σт]]-SUMIF('Сводный отчет'!$B$7:$B$17,Таблица1[[#This Row],[Профиль / размер]],'Сводный отчет'!$L$7:$L$17))^2</f>
        <v>1.7907846922074733E-3</v>
      </c>
      <c r="K1493" s="63">
        <v>23</v>
      </c>
      <c r="L1493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1493" s="63">
        <v>6.8</v>
      </c>
      <c r="N149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2.1271947312210187</v>
      </c>
      <c r="O1493" s="67">
        <v>7.1</v>
      </c>
      <c r="P149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2.3914644836482308</v>
      </c>
      <c r="Q1493" s="69">
        <v>6.6000000000000003E-2</v>
      </c>
      <c r="R1493" s="70">
        <f>(Таблица1[[#This Row],[fr]]-SUMIF('Сводный отчет'!$B$7:$B$17,Таблица1[[#This Row],[Профиль / размер]],'Сводный отчет'!$X$7:$X$17))^2</f>
        <v>2.6770310707645485E-4</v>
      </c>
    </row>
    <row r="1494" spans="1:18" ht="11.25" customHeight="1" x14ac:dyDescent="0.25">
      <c r="A1494" s="62" t="s">
        <v>1129</v>
      </c>
      <c r="B1494" s="62" t="str">
        <f>LEFT(Таблица1[[#This Row],[Номер плавки]],7)</f>
        <v>2003862</v>
      </c>
      <c r="C1494" s="62" t="s">
        <v>8</v>
      </c>
      <c r="D1494" s="62" t="s">
        <v>9</v>
      </c>
      <c r="E1494" s="63">
        <v>544</v>
      </c>
      <c r="F1494" s="64">
        <f>(Таблица1[[#This Row],[Предел текучести, Н/мм²]]-SUMIF('Сводный отчет'!$B$7:$B$17,Таблица1[[#This Row],[Профиль / размер]],'Сводный отчет'!$F$7:$F$17))^2</f>
        <v>172.4514061943764</v>
      </c>
      <c r="G1494" s="63">
        <v>661</v>
      </c>
      <c r="H1494" s="64">
        <f>(Таблица1[[#This Row],[Временное сопротивление, Н/мм²]]-SUMIF('Сводный отчет'!$B$7:$B$17,Таблица1[[#This Row],[Профиль / размер]],'Сводный отчет'!$I$7:$I$17))^2</f>
        <v>100.81928127843034</v>
      </c>
      <c r="I1494" s="65">
        <f>Таблица1[[#This Row],[Временное сопротивление, Н/мм²]]/Таблица1[[#This Row],[Предел текучести, Н/мм²]]</f>
        <v>1.2150735294117647</v>
      </c>
      <c r="J1494" s="66">
        <f>(Таблица1[[#This Row],[σв/σт]]-SUMIF('Сводный отчет'!$B$7:$B$17,Таблица1[[#This Row],[Профиль / размер]],'Сводный отчет'!$L$7:$L$17))^2</f>
        <v>2.1605858594294946E-3</v>
      </c>
      <c r="K1494" s="63">
        <v>24.2</v>
      </c>
      <c r="L1494" s="64">
        <f>(Таблица1[[#This Row],[Относительное удлинение, %]]-SUMIF('Сводный отчет'!$B$7:$B$17,Таблица1[[#This Row],[Профиль / размер]],'Сводный отчет'!$O$7:$O$17))^2</f>
        <v>1.2403982019874893</v>
      </c>
      <c r="M1494" s="63">
        <v>7.6</v>
      </c>
      <c r="N149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1494" s="67">
        <v>7.9</v>
      </c>
      <c r="P149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1494" s="69">
        <v>8.8999999999999996E-2</v>
      </c>
      <c r="R1494" s="70">
        <f>(Таблица1[[#This Row],[fr]]-SUMIF('Сводный отчет'!$B$7:$B$17,Таблица1[[#This Row],[Профиль / размер]],'Сводный отчет'!$X$7:$X$17))^2</f>
        <v>4.4067886950676638E-5</v>
      </c>
    </row>
    <row r="1495" spans="1:18" ht="11.25" customHeight="1" x14ac:dyDescent="0.25">
      <c r="A1495" s="62" t="s">
        <v>1130</v>
      </c>
      <c r="B1495" s="62" t="str">
        <f>LEFT(Таблица1[[#This Row],[Номер плавки]],7)</f>
        <v>2063863</v>
      </c>
      <c r="C1495" s="62" t="s">
        <v>8</v>
      </c>
      <c r="D1495" s="62" t="s">
        <v>9</v>
      </c>
      <c r="E1495" s="63">
        <v>548</v>
      </c>
      <c r="F1495" s="64">
        <f>(Таблица1[[#This Row],[Предел текучести, Н/мм²]]-SUMIF('Сводный отчет'!$B$7:$B$17,Таблица1[[#This Row],[Профиль / размер]],'Сводный отчет'!$F$7:$F$17))^2</f>
        <v>83.394802420791137</v>
      </c>
      <c r="G1495" s="63">
        <v>662</v>
      </c>
      <c r="H1495" s="64">
        <f>(Таблица1[[#This Row],[Временное сопротивление, Н/мм²]]-SUMIF('Сводный отчет'!$B$7:$B$17,Таблица1[[#This Row],[Профиль / размер]],'Сводный отчет'!$I$7:$I$17))^2</f>
        <v>121.90104228471964</v>
      </c>
      <c r="I1495" s="65">
        <f>Таблица1[[#This Row],[Временное сопротивление, Н/мм²]]/Таблица1[[#This Row],[Предел текучести, Н/мм²]]</f>
        <v>1.2080291970802919</v>
      </c>
      <c r="J1495" s="66">
        <f>(Таблица1[[#This Row],[σв/σт]]-SUMIF('Сводный отчет'!$B$7:$B$17,Таблица1[[#This Row],[Профиль / размер]],'Сводный отчет'!$L$7:$L$17))^2</f>
        <v>1.5553377214729716E-3</v>
      </c>
      <c r="K1495" s="63">
        <v>20.2</v>
      </c>
      <c r="L1495" s="64">
        <f>(Таблица1[[#This Row],[Относительное удлинение, %]]-SUMIF('Сводный отчет'!$B$7:$B$17,Таблица1[[#This Row],[Профиль / размер]],'Сводный отчет'!$O$7:$O$17))^2</f>
        <v>8.330544952511417</v>
      </c>
      <c r="M1495" s="63">
        <v>7.5</v>
      </c>
      <c r="N149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0.5753079387682154</v>
      </c>
      <c r="O1495" s="67">
        <v>7.8</v>
      </c>
      <c r="P149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0.71645400146794047</v>
      </c>
      <c r="Q1495" s="69">
        <v>6.5000000000000002E-2</v>
      </c>
      <c r="R1495" s="70">
        <f>(Таблица1[[#This Row],[fr]]-SUMIF('Сводный отчет'!$B$7:$B$17,Таблица1[[#This Row],[Профиль / размер]],'Сводный отчет'!$X$7:$X$17))^2</f>
        <v>3.0142637751670614E-4</v>
      </c>
    </row>
    <row r="1496" spans="1:18" ht="11.25" customHeight="1" x14ac:dyDescent="0.25">
      <c r="A1496" s="62" t="s">
        <v>1131</v>
      </c>
      <c r="B1496" s="62" t="str">
        <f>LEFT(Таблица1[[#This Row],[Номер плавки]],7)</f>
        <v>2063863</v>
      </c>
      <c r="C1496" s="62" t="s">
        <v>8</v>
      </c>
      <c r="D1496" s="62" t="s">
        <v>9</v>
      </c>
      <c r="E1496" s="63">
        <v>569</v>
      </c>
      <c r="F1496" s="64">
        <f>(Таблица1[[#This Row],[Предел текучести, Н/мм²]]-SUMIF('Сводный отчет'!$B$7:$B$17,Таблица1[[#This Row],[Профиль / размер]],'Сводный отчет'!$F$7:$F$17))^2</f>
        <v>140.84763260946849</v>
      </c>
      <c r="G1496" s="63">
        <v>673</v>
      </c>
      <c r="H1496" s="64">
        <f>(Таблица1[[#This Row],[Временное сопротивление, Н/мм²]]-SUMIF('Сводный отчет'!$B$7:$B$17,Таблица1[[#This Row],[Профиль / размер]],'Сводный отчет'!$I$7:$I$17))^2</f>
        <v>485.80041335390194</v>
      </c>
      <c r="I1496" s="65">
        <f>Таблица1[[#This Row],[Временное сопротивление, Н/мм²]]/Таблица1[[#This Row],[Предел текучести, Н/мм²]]</f>
        <v>1.1827768014059754</v>
      </c>
      <c r="J1496" s="66">
        <f>(Таблица1[[#This Row],[σв/σт]]-SUMIF('Сводный отчет'!$B$7:$B$17,Таблица1[[#This Row],[Профиль / размер]],'Сводный отчет'!$L$7:$L$17))^2</f>
        <v>2.0122485155792951E-4</v>
      </c>
      <c r="K1496" s="63">
        <v>21.2</v>
      </c>
      <c r="L1496" s="64">
        <f>(Таблица1[[#This Row],[Относительное удлинение, %]]-SUMIF('Сводный отчет'!$B$7:$B$17,Таблица1[[#This Row],[Профиль / размер]],'Сводный отчет'!$O$7:$O$17))^2</f>
        <v>3.5580082648804354</v>
      </c>
      <c r="M1496" s="63">
        <v>7.6</v>
      </c>
      <c r="N149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1496" s="67">
        <v>7.9</v>
      </c>
      <c r="P149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1496" s="69">
        <v>9.1999999999999998E-2</v>
      </c>
      <c r="R1496" s="70">
        <f>(Таблица1[[#This Row],[fr]]-SUMIF('Сводный отчет'!$B$7:$B$17,Таблица1[[#This Row],[Профиль / размер]],'Сводный отчет'!$X$7:$X$17))^2</f>
        <v>9.2898075629922983E-5</v>
      </c>
    </row>
    <row r="1497" spans="1:18" ht="11.25" customHeight="1" x14ac:dyDescent="0.25">
      <c r="A1497" s="62" t="s">
        <v>1132</v>
      </c>
      <c r="B1497" s="62" t="str">
        <f>LEFT(Таблица1[[#This Row],[Номер плавки]],7)</f>
        <v>2063863</v>
      </c>
      <c r="C1497" s="62" t="s">
        <v>8</v>
      </c>
      <c r="D1497" s="62" t="s">
        <v>9</v>
      </c>
      <c r="E1497" s="63">
        <v>561</v>
      </c>
      <c r="F1497" s="64">
        <f>(Таблица1[[#This Row],[Предел текучести, Н/мм²]]-SUMIF('Сводный отчет'!$B$7:$B$17,Таблица1[[#This Row],[Профиль / размер]],'Сводный отчет'!$F$7:$F$17))^2</f>
        <v>14.960840156639025</v>
      </c>
      <c r="G1497" s="63">
        <v>667</v>
      </c>
      <c r="H1497" s="64">
        <f>(Таблица1[[#This Row],[Временное сопротивление, Н/мм²]]-SUMIF('Сводный отчет'!$B$7:$B$17,Таблица1[[#This Row],[Профиль / размер]],'Сводный отчет'!$I$7:$I$17))^2</f>
        <v>257.30984731616616</v>
      </c>
      <c r="I1497" s="65">
        <f>Таблица1[[#This Row],[Временное сопротивление, Н/мм²]]/Таблица1[[#This Row],[Предел текучести, Н/мм²]]</f>
        <v>1.1889483065953654</v>
      </c>
      <c r="J1497" s="66">
        <f>(Таблица1[[#This Row],[σв/σт]]-SUMIF('Сводный отчет'!$B$7:$B$17,Таблица1[[#This Row],[Профиль / размер]],'Сводный отчет'!$L$7:$L$17))^2</f>
        <v>4.1440255334700816E-4</v>
      </c>
      <c r="K1497" s="63">
        <v>21.8</v>
      </c>
      <c r="L1497" s="64">
        <f>(Таблица1[[#This Row],[Относительное удлинение, %]]-SUMIF('Сводный отчет'!$B$7:$B$17,Таблица1[[#This Row],[Профиль / размер]],'Сводный отчет'!$O$7:$O$17))^2</f>
        <v>1.6544862523018427</v>
      </c>
      <c r="M1497" s="63">
        <v>7.3</v>
      </c>
      <c r="N149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0.91870416518330222</v>
      </c>
      <c r="O1497" s="67">
        <v>7.6</v>
      </c>
      <c r="P149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1.0950284249480238</v>
      </c>
      <c r="Q1497" s="69">
        <v>6.9000000000000006E-2</v>
      </c>
      <c r="R1497" s="70">
        <f>(Таблица1[[#This Row],[fr]]-SUMIF('Сводный отчет'!$B$7:$B$17,Таблица1[[#This Row],[Профиль / размер]],'Сводный отчет'!$X$7:$X$17))^2</f>
        <v>1.7853329575570113E-4</v>
      </c>
    </row>
    <row r="1498" spans="1:18" ht="11.25" customHeight="1" x14ac:dyDescent="0.25">
      <c r="A1498" s="62" t="s">
        <v>1133</v>
      </c>
      <c r="B1498" s="62" t="str">
        <f>LEFT(Таблица1[[#This Row],[Номер плавки]],7)</f>
        <v>2063865</v>
      </c>
      <c r="C1498" s="62" t="s">
        <v>8</v>
      </c>
      <c r="D1498" s="62" t="s">
        <v>9</v>
      </c>
      <c r="E1498" s="63">
        <v>575</v>
      </c>
      <c r="F1498" s="64">
        <f>(Таблица1[[#This Row],[Предел текучести, Н/мм²]]-SUMIF('Сводный отчет'!$B$7:$B$17,Таблица1[[#This Row],[Профиль / размер]],'Сводный отчет'!$F$7:$F$17))^2</f>
        <v>319.26272694909062</v>
      </c>
      <c r="G1498" s="63">
        <v>667</v>
      </c>
      <c r="H1498" s="64">
        <f>(Таблица1[[#This Row],[Временное сопротивление, Н/мм²]]-SUMIF('Сводный отчет'!$B$7:$B$17,Таблица1[[#This Row],[Профиль / размер]],'Сводный отчет'!$I$7:$I$17))^2</f>
        <v>257.30984731616616</v>
      </c>
      <c r="I1498" s="65">
        <f>Таблица1[[#This Row],[Временное сопротивление, Н/мм²]]/Таблица1[[#This Row],[Предел текучести, Н/мм²]]</f>
        <v>1.1599999999999999</v>
      </c>
      <c r="J1498" s="66">
        <f>(Таблица1[[#This Row],[σв/σт]]-SUMIF('Сводный отчет'!$B$7:$B$17,Таблица1[[#This Row],[Профиль / размер]],'Сводный отчет'!$L$7:$L$17))^2</f>
        <v>7.3812615158637209E-5</v>
      </c>
      <c r="K1498" s="63">
        <v>22.2</v>
      </c>
      <c r="L1498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1498" s="63">
        <v>6.8</v>
      </c>
      <c r="N149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2.1271947312210187</v>
      </c>
      <c r="O1498" s="67">
        <v>7.2</v>
      </c>
      <c r="P149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2.0921772719081879</v>
      </c>
      <c r="Q1498" s="69">
        <v>6.8000000000000005E-2</v>
      </c>
      <c r="R1498" s="70">
        <f>(Таблица1[[#This Row],[fr]]-SUMIF('Сводный отчет'!$B$7:$B$17,Таблица1[[#This Row],[Профиль / размер]],'Сводный отчет'!$X$7:$X$17))^2</f>
        <v>2.0625656619595239E-4</v>
      </c>
    </row>
    <row r="1499" spans="1:18" ht="11.25" customHeight="1" x14ac:dyDescent="0.25">
      <c r="A1499" s="62" t="s">
        <v>1134</v>
      </c>
      <c r="B1499" s="62" t="str">
        <f>LEFT(Таблица1[[#This Row],[Номер плавки]],7)</f>
        <v>2063865</v>
      </c>
      <c r="C1499" s="62" t="s">
        <v>8</v>
      </c>
      <c r="D1499" s="62" t="s">
        <v>9</v>
      </c>
      <c r="E1499" s="63">
        <v>571</v>
      </c>
      <c r="F1499" s="64">
        <f>(Таблица1[[#This Row],[Предел текучести, Н/мм²]]-SUMIF('Сводный отчет'!$B$7:$B$17,Таблица1[[#This Row],[Профиль / размер]],'Сводный отчет'!$F$7:$F$17))^2</f>
        <v>192.31933072267586</v>
      </c>
      <c r="G1499" s="63">
        <v>666</v>
      </c>
      <c r="H1499" s="64">
        <f>(Таблица1[[#This Row],[Временное сопротивление, Н/мм²]]-SUMIF('Сводный отчет'!$B$7:$B$17,Таблица1[[#This Row],[Профиль / размер]],'Сводный отчет'!$I$7:$I$17))^2</f>
        <v>226.22808630987683</v>
      </c>
      <c r="I1499" s="65">
        <f>Таблица1[[#This Row],[Временное сопротивление, Н/мм²]]/Таблица1[[#This Row],[Предел текучести, Н/мм²]]</f>
        <v>1.1663747810858143</v>
      </c>
      <c r="J1499" s="66">
        <f>(Таблица1[[#This Row],[σв/σт]]-SUMIF('Сводный отчет'!$B$7:$B$17,Таблица1[[#This Row],[Профиль / размер]],'Сводный отчет'!$L$7:$L$17))^2</f>
        <v>4.9135184025330633E-6</v>
      </c>
      <c r="K1499" s="63">
        <v>22.4</v>
      </c>
      <c r="L1499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1499" s="63">
        <v>7.8</v>
      </c>
      <c r="N149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0.21021359914558571</v>
      </c>
      <c r="O1499" s="67">
        <v>8.1</v>
      </c>
      <c r="P149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0.29859236624781638</v>
      </c>
      <c r="Q1499" s="69">
        <v>7.9000000000000001E-2</v>
      </c>
      <c r="R1499" s="70">
        <f>(Таблица1[[#This Row],[fr]]-SUMIF('Сводный отчет'!$B$7:$B$17,Таблица1[[#This Row],[Профиль / размер]],'Сводный отчет'!$X$7:$X$17))^2</f>
        <v>1.1300591353188985E-5</v>
      </c>
    </row>
    <row r="1500" spans="1:18" ht="11.25" customHeight="1" x14ac:dyDescent="0.25">
      <c r="A1500" s="62" t="s">
        <v>1135</v>
      </c>
      <c r="B1500" s="62" t="str">
        <f>LEFT(Таблица1[[#This Row],[Номер плавки]],7)</f>
        <v>2063865</v>
      </c>
      <c r="C1500" s="62" t="s">
        <v>8</v>
      </c>
      <c r="D1500" s="62" t="s">
        <v>9</v>
      </c>
      <c r="E1500" s="63">
        <v>543</v>
      </c>
      <c r="F1500" s="64">
        <f>(Таблица1[[#This Row],[Предел текучести, Н/мм²]]-SUMIF('Сводный отчет'!$B$7:$B$17,Таблица1[[#This Row],[Профиль / размер]],'Сводный отчет'!$F$7:$F$17))^2</f>
        <v>199.71555713777272</v>
      </c>
      <c r="G1500" s="63">
        <v>638</v>
      </c>
      <c r="H1500" s="64">
        <f>(Таблица1[[#This Row],[Временное сопротивление, Н/мм²]]-SUMIF('Сводный отчет'!$B$7:$B$17,Таблица1[[#This Row],[Профиль / размер]],'Сводный отчет'!$I$7:$I$17))^2</f>
        <v>167.93877813377648</v>
      </c>
      <c r="I1500" s="65">
        <f>Таблица1[[#This Row],[Временное сопротивление, Н/мм²]]/Таблица1[[#This Row],[Предел текучести, Н/мм²]]</f>
        <v>1.1749539594843463</v>
      </c>
      <c r="J1500" s="66">
        <f>(Таблица1[[#This Row],[σв/σт]]-SUMIF('Сводный отчет'!$B$7:$B$17,Таблица1[[#This Row],[Профиль / размер]],'Сводный отчет'!$L$7:$L$17))^2</f>
        <v>4.0481821641809224E-5</v>
      </c>
      <c r="K1500" s="63">
        <v>22.8</v>
      </c>
      <c r="L1500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1500" s="63">
        <v>8.3000000000000007</v>
      </c>
      <c r="N150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1.7230331078692453E-3</v>
      </c>
      <c r="O1500" s="67">
        <v>8.6</v>
      </c>
      <c r="P150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2.1563075476090966E-3</v>
      </c>
      <c r="Q1500" s="69">
        <v>8.4000000000000005E-2</v>
      </c>
      <c r="R1500" s="70">
        <f>(Таблица1[[#This Row],[fr]]-SUMIF('Сводный отчет'!$B$7:$B$17,Таблица1[[#This Row],[Профиль / размер]],'Сводный отчет'!$X$7:$X$17))^2</f>
        <v>2.6842391519328601E-6</v>
      </c>
    </row>
    <row r="1501" spans="1:18" ht="11.25" customHeight="1" x14ac:dyDescent="0.25">
      <c r="A1501" s="62" t="s">
        <v>1136</v>
      </c>
      <c r="B1501" s="62" t="str">
        <f>LEFT(Таблица1[[#This Row],[Номер плавки]],7)</f>
        <v>2063867</v>
      </c>
      <c r="C1501" s="62" t="s">
        <v>8</v>
      </c>
      <c r="D1501" s="62" t="s">
        <v>9</v>
      </c>
      <c r="E1501" s="63">
        <v>571</v>
      </c>
      <c r="F1501" s="64">
        <f>(Таблица1[[#This Row],[Предел текучести, Н/мм²]]-SUMIF('Сводный отчет'!$B$7:$B$17,Таблица1[[#This Row],[Профиль / размер]],'Сводный отчет'!$F$7:$F$17))^2</f>
        <v>192.31933072267586</v>
      </c>
      <c r="G1501" s="63">
        <v>664</v>
      </c>
      <c r="H1501" s="64">
        <f>(Таблица1[[#This Row],[Временное сопротивление, Н/мм²]]-SUMIF('Сводный отчет'!$B$7:$B$17,Таблица1[[#This Row],[Профиль / размер]],'Сводный отчет'!$I$7:$I$17))^2</f>
        <v>170.06456429729823</v>
      </c>
      <c r="I1501" s="65">
        <f>Таблица1[[#This Row],[Временное сопротивление, Н/мм²]]/Таблица1[[#This Row],[Предел текучести, Н/мм²]]</f>
        <v>1.1628721541155866</v>
      </c>
      <c r="J1501" s="66">
        <f>(Таблица1[[#This Row],[σв/σт]]-SUMIF('Сводный отчет'!$B$7:$B$17,Таблица1[[#This Row],[Профиль / размер]],'Сводный отчет'!$L$7:$L$17))^2</f>
        <v>3.2710080503916322E-5</v>
      </c>
      <c r="K1501" s="63">
        <v>24.2</v>
      </c>
      <c r="L1501" s="64">
        <f>(Таблица1[[#This Row],[Относительное удлинение, %]]-SUMIF('Сводный отчет'!$B$7:$B$17,Таблица1[[#This Row],[Профиль / размер]],'Сводный отчет'!$O$7:$O$17))^2</f>
        <v>1.2403982019874893</v>
      </c>
      <c r="M1501" s="63">
        <v>5.7</v>
      </c>
      <c r="N150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6.5458739765039935</v>
      </c>
      <c r="O1501" s="67">
        <v>7</v>
      </c>
      <c r="P150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2.7107516953882711</v>
      </c>
      <c r="Q1501" s="69">
        <v>6.7000000000000004E-2</v>
      </c>
      <c r="R1501" s="70">
        <f>(Таблица1[[#This Row],[fr]]-SUMIF('Сводный отчет'!$B$7:$B$17,Таблица1[[#This Row],[Профиль / размер]],'Сводный отчет'!$X$7:$X$17))^2</f>
        <v>2.3597983663620361E-4</v>
      </c>
    </row>
    <row r="1502" spans="1:18" ht="11.25" customHeight="1" x14ac:dyDescent="0.25">
      <c r="A1502" s="62" t="s">
        <v>1137</v>
      </c>
      <c r="B1502" s="62" t="str">
        <f>LEFT(Таблица1[[#This Row],[Номер плавки]],7)</f>
        <v>2063867</v>
      </c>
      <c r="C1502" s="62" t="s">
        <v>8</v>
      </c>
      <c r="D1502" s="62" t="s">
        <v>9</v>
      </c>
      <c r="E1502" s="63">
        <v>583</v>
      </c>
      <c r="F1502" s="64">
        <f>(Таблица1[[#This Row],[Предел текучести, Н/мм²]]-SUMIF('Сводный отчет'!$B$7:$B$17,Таблица1[[#This Row],[Профиль / размер]],'Сводный отчет'!$F$7:$F$17))^2</f>
        <v>669.14951940192009</v>
      </c>
      <c r="G1502" s="63">
        <v>685</v>
      </c>
      <c r="H1502" s="64">
        <f>(Таблица1[[#This Row],[Временное сопротивление, Н/мм²]]-SUMIF('Сводный отчет'!$B$7:$B$17,Таблица1[[#This Row],[Профиль / размер]],'Сводный отчет'!$I$7:$I$17))^2</f>
        <v>1158.7815454293734</v>
      </c>
      <c r="I1502" s="65">
        <f>Таблица1[[#This Row],[Временное сопротивление, Н/мм²]]/Таблица1[[#This Row],[Предел текучести, Н/мм²]]</f>
        <v>1.1749571183533447</v>
      </c>
      <c r="J1502" s="66">
        <f>(Таблица1[[#This Row],[σв/σт]]-SUMIF('Сводный отчет'!$B$7:$B$17,Таблица1[[#This Row],[Профиль / размер]],'Сводный отчет'!$L$7:$L$17))^2</f>
        <v>4.0522028434501087E-5</v>
      </c>
      <c r="K1502" s="63">
        <v>23.8</v>
      </c>
      <c r="L1502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1502" s="63">
        <v>5.6</v>
      </c>
      <c r="N150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7.0675720897115397</v>
      </c>
      <c r="O1502" s="67">
        <v>7.9</v>
      </c>
      <c r="P150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1502" s="69">
        <v>9.5000000000000001E-2</v>
      </c>
      <c r="R1502" s="70">
        <f>(Таблица1[[#This Row],[fr]]-SUMIF('Сводный отчет'!$B$7:$B$17,Таблица1[[#This Row],[Профиль / размер]],'Сводный отчет'!$X$7:$X$17))^2</f>
        <v>1.5972826430916934E-4</v>
      </c>
    </row>
    <row r="1503" spans="1:18" ht="11.25" customHeight="1" x14ac:dyDescent="0.25">
      <c r="A1503" s="62" t="s">
        <v>1138</v>
      </c>
      <c r="B1503" s="62" t="str">
        <f>LEFT(Таблица1[[#This Row],[Номер плавки]],7)</f>
        <v>2063867</v>
      </c>
      <c r="C1503" s="62" t="s">
        <v>8</v>
      </c>
      <c r="D1503" s="62" t="s">
        <v>9</v>
      </c>
      <c r="E1503" s="63">
        <v>589</v>
      </c>
      <c r="F1503" s="64">
        <f>(Таблица1[[#This Row],[Предел текучести, Н/мм²]]-SUMIF('Сводный отчет'!$B$7:$B$17,Таблица1[[#This Row],[Профиль / размер]],'Сводный отчет'!$F$7:$F$17))^2</f>
        <v>1015.5646137415422</v>
      </c>
      <c r="G1503" s="63">
        <v>689</v>
      </c>
      <c r="H1503" s="64">
        <f>(Таблица1[[#This Row],[Временное сопротивление, Н/мм²]]-SUMIF('Сводный отчет'!$B$7:$B$17,Таблица1[[#This Row],[Профиль / размер]],'Сводный отчет'!$I$7:$I$17))^2</f>
        <v>1447.1085894545306</v>
      </c>
      <c r="I1503" s="65">
        <f>Таблица1[[#This Row],[Временное сопротивление, Н/мм²]]/Таблица1[[#This Row],[Предел текучести, Н/мм²]]</f>
        <v>1.169779286926995</v>
      </c>
      <c r="J1503" s="66">
        <f>(Таблица1[[#This Row],[σв/σт]]-SUMIF('Сводный отчет'!$B$7:$B$17,Таблица1[[#This Row],[Профиль / размер]],'Сводный отчет'!$L$7:$L$17))^2</f>
        <v>1.4110115846768858E-6</v>
      </c>
      <c r="K1503" s="63">
        <v>23</v>
      </c>
      <c r="L1503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1503" s="63">
        <v>6.2</v>
      </c>
      <c r="N150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4.2373834104662773</v>
      </c>
      <c r="O1503" s="67">
        <v>7.5</v>
      </c>
      <c r="P150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1503" s="69">
        <v>7.5999999999999998E-2</v>
      </c>
      <c r="R1503" s="70">
        <f>(Таблица1[[#This Row],[fr]]-SUMIF('Сводный отчет'!$B$7:$B$17,Таблица1[[#This Row],[Профиль / размер]],'Сводный отчет'!$X$7:$X$17))^2</f>
        <v>4.0470402673942703E-5</v>
      </c>
    </row>
    <row r="1504" spans="1:18" ht="11.25" customHeight="1" x14ac:dyDescent="0.25">
      <c r="A1504" s="62" t="s">
        <v>1139</v>
      </c>
      <c r="B1504" s="62" t="str">
        <f>LEFT(Таблица1[[#This Row],[Номер плавки]],7)</f>
        <v>2063869</v>
      </c>
      <c r="C1504" s="62" t="s">
        <v>8</v>
      </c>
      <c r="D1504" s="62" t="s">
        <v>9</v>
      </c>
      <c r="E1504" s="63">
        <v>553</v>
      </c>
      <c r="F1504" s="64">
        <f>(Таблица1[[#This Row],[Предел текучести, Н/мм²]]-SUMIF('Сводный отчет'!$B$7:$B$17,Таблица1[[#This Row],[Профиль / размер]],'Сводный отчет'!$F$7:$F$17))^2</f>
        <v>17.074047703809558</v>
      </c>
      <c r="G1504" s="63">
        <v>646</v>
      </c>
      <c r="H1504" s="64">
        <f>(Таблица1[[#This Row],[Временное сопротивление, Н/мм²]]-SUMIF('Сводный отчет'!$B$7:$B$17,Таблица1[[#This Row],[Профиль / размер]],'Сводный отчет'!$I$7:$I$17))^2</f>
        <v>24.59286618409087</v>
      </c>
      <c r="I1504" s="65">
        <f>Таблица1[[#This Row],[Временное сопротивление, Н/мм²]]/Таблица1[[#This Row],[Предел текучести, Н/мм²]]</f>
        <v>1.1681735985533455</v>
      </c>
      <c r="J1504" s="66">
        <f>(Таблица1[[#This Row],[σв/σт]]-SUMIF('Сводный отчет'!$B$7:$B$17,Таблица1[[#This Row],[Профиль / размер]],'Сводный отчет'!$L$7:$L$17))^2</f>
        <v>1.7458047769103531E-7</v>
      </c>
      <c r="K1504" s="63">
        <v>21</v>
      </c>
      <c r="L1504" s="64">
        <f>(Таблица1[[#This Row],[Относительное удлинение, %]]-SUMIF('Сводный отчет'!$B$7:$B$17,Таблица1[[#This Row],[Профиль / размер]],'Сводный отчет'!$O$7:$O$17))^2</f>
        <v>4.3525156024066289</v>
      </c>
      <c r="M1504" s="63">
        <v>7.1</v>
      </c>
      <c r="N150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1.3421003915983893</v>
      </c>
      <c r="O1504" s="67">
        <v>7.4</v>
      </c>
      <c r="P150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1.5536028484281048</v>
      </c>
      <c r="Q1504" s="69">
        <v>6.5000000000000002E-2</v>
      </c>
      <c r="R1504" s="70">
        <f>(Таблица1[[#This Row],[fr]]-SUMIF('Сводный отчет'!$B$7:$B$17,Таблица1[[#This Row],[Профиль / размер]],'Сводный отчет'!$X$7:$X$17))^2</f>
        <v>3.0142637751670614E-4</v>
      </c>
    </row>
    <row r="1505" spans="1:18" ht="11.25" customHeight="1" x14ac:dyDescent="0.25">
      <c r="A1505" s="62" t="s">
        <v>1140</v>
      </c>
      <c r="B1505" s="62" t="str">
        <f>LEFT(Таблица1[[#This Row],[Номер плавки]],7)</f>
        <v>2063869</v>
      </c>
      <c r="C1505" s="62" t="s">
        <v>8</v>
      </c>
      <c r="D1505" s="62" t="s">
        <v>9</v>
      </c>
      <c r="E1505" s="63">
        <v>564</v>
      </c>
      <c r="F1505" s="64">
        <f>(Таблица1[[#This Row],[Предел текучести, Н/мм²]]-SUMIF('Сводный отчет'!$B$7:$B$17,Таблица1[[#This Row],[Профиль / размер]],'Сводный отчет'!$F$7:$F$17))^2</f>
        <v>47.168387326450073</v>
      </c>
      <c r="G1505" s="63">
        <v>663</v>
      </c>
      <c r="H1505" s="64">
        <f>(Таблица1[[#This Row],[Временное сопротивление, Н/мм²]]-SUMIF('Сводный отчет'!$B$7:$B$17,Таблица1[[#This Row],[Профиль / размер]],'Сводный отчет'!$I$7:$I$17))^2</f>
        <v>144.98280329100893</v>
      </c>
      <c r="I1505" s="65">
        <f>Таблица1[[#This Row],[Временное сопротивление, Н/мм²]]/Таблица1[[#This Row],[Предел текучести, Н/мм²]]</f>
        <v>1.175531914893617</v>
      </c>
      <c r="J1505" s="66">
        <f>(Таблица1[[#This Row],[σв/σт]]-SUMIF('Сводный отчет'!$B$7:$B$17,Таблица1[[#This Row],[Профиль / размер]],'Сводный отчет'!$L$7:$L$17))^2</f>
        <v>4.8170374413058467E-5</v>
      </c>
      <c r="K1505" s="63">
        <v>23.2</v>
      </c>
      <c r="L1505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1505" s="63">
        <v>7.9</v>
      </c>
      <c r="N150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0.12851548593804202</v>
      </c>
      <c r="O1505" s="67">
        <v>8.1999999999999993</v>
      </c>
      <c r="P150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0.19930515450777525</v>
      </c>
      <c r="Q1505" s="69">
        <v>0.1</v>
      </c>
      <c r="R1505" s="70">
        <f>(Таблица1[[#This Row],[fr]]-SUMIF('Сводный отчет'!$B$7:$B$17,Таблица1[[#This Row],[Профиль / размер]],'Сводный отчет'!$X$7:$X$17))^2</f>
        <v>3.1111191210791338E-4</v>
      </c>
    </row>
    <row r="1506" spans="1:18" ht="11.25" customHeight="1" x14ac:dyDescent="0.25">
      <c r="A1506" s="62" t="s">
        <v>1141</v>
      </c>
      <c r="B1506" s="62" t="str">
        <f>LEFT(Таблица1[[#This Row],[Номер плавки]],7)</f>
        <v>2063869</v>
      </c>
      <c r="C1506" s="62" t="s">
        <v>8</v>
      </c>
      <c r="D1506" s="62" t="s">
        <v>9</v>
      </c>
      <c r="E1506" s="63">
        <v>582</v>
      </c>
      <c r="F1506" s="64">
        <f>(Таблица1[[#This Row],[Предел текучести, Н/мм²]]-SUMIF('Сводный отчет'!$B$7:$B$17,Таблица1[[#This Row],[Профиль / размер]],'Сводный отчет'!$F$7:$F$17))^2</f>
        <v>618.4136703453164</v>
      </c>
      <c r="G1506" s="63">
        <v>678</v>
      </c>
      <c r="H1506" s="64">
        <f>(Таблица1[[#This Row],[Временное сопротивление, Н/мм²]]-SUMIF('Сводный отчет'!$B$7:$B$17,Таблица1[[#This Row],[Профиль / размер]],'Сводный отчет'!$I$7:$I$17))^2</f>
        <v>731.20921838534844</v>
      </c>
      <c r="I1506" s="65">
        <f>Таблица1[[#This Row],[Временное сопротивление, Н/мм²]]/Таблица1[[#This Row],[Предел текучести, Н/мм²]]</f>
        <v>1.1649484536082475</v>
      </c>
      <c r="J1506" s="66">
        <f>(Таблица1[[#This Row],[σв/σт]]-SUMIF('Сводный отчет'!$B$7:$B$17,Таблица1[[#This Row],[Профиль / размер]],'Сводный отчет'!$L$7:$L$17))^2</f>
        <v>1.3271253972168415E-5</v>
      </c>
      <c r="K1506" s="63">
        <v>22.6</v>
      </c>
      <c r="L1506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1506" s="63">
        <v>7.9</v>
      </c>
      <c r="N150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0.12851548593804202</v>
      </c>
      <c r="O1506" s="67">
        <v>8.1999999999999993</v>
      </c>
      <c r="P150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0.19930515450777525</v>
      </c>
      <c r="Q1506" s="69">
        <v>8.7999999999999995E-2</v>
      </c>
      <c r="R1506" s="70">
        <f>(Таблица1[[#This Row],[fr]]-SUMIF('Сводный отчет'!$B$7:$B$17,Таблица1[[#This Row],[Профиль / размер]],'Сводный отчет'!$X$7:$X$17))^2</f>
        <v>3.1791157390927867E-5</v>
      </c>
    </row>
    <row r="1507" spans="1:18" ht="11.25" customHeight="1" x14ac:dyDescent="0.25">
      <c r="A1507" s="62" t="s">
        <v>1142</v>
      </c>
      <c r="B1507" s="62" t="str">
        <f>LEFT(Таблица1[[#This Row],[Номер плавки]],7)</f>
        <v>2063871</v>
      </c>
      <c r="C1507" s="62" t="s">
        <v>8</v>
      </c>
      <c r="D1507" s="62" t="s">
        <v>9</v>
      </c>
      <c r="E1507" s="63">
        <v>551</v>
      </c>
      <c r="F1507" s="64">
        <f>(Таблица1[[#This Row],[Предел текучести, Н/мм²]]-SUMIF('Сводный отчет'!$B$7:$B$17,Таблица1[[#This Row],[Профиль / размер]],'Сводный отчет'!$F$7:$F$17))^2</f>
        <v>37.602349590602188</v>
      </c>
      <c r="G1507" s="63">
        <v>649</v>
      </c>
      <c r="H1507" s="64">
        <f>(Таблица1[[#This Row],[Временное сопротивление, Н/мм²]]-SUMIF('Сводный отчет'!$B$7:$B$17,Таблица1[[#This Row],[Профиль / размер]],'Сводный отчет'!$I$7:$I$17))^2</f>
        <v>3.8381492029587632</v>
      </c>
      <c r="I1507" s="65">
        <f>Таблица1[[#This Row],[Временное сопротивление, Н/мм²]]/Таблица1[[#This Row],[Предел текучести, Н/мм²]]</f>
        <v>1.1778584392014519</v>
      </c>
      <c r="J1507" s="66">
        <f>(Таблица1[[#This Row],[σв/σт]]-SUMIF('Сводный отчет'!$B$7:$B$17,Таблица1[[#This Row],[Профиль / размер]],'Сводный отчет'!$L$7:$L$17))^2</f>
        <v>8.5877518094830429E-5</v>
      </c>
      <c r="K1507" s="63">
        <v>25.6</v>
      </c>
      <c r="L1507" s="64">
        <f>(Таблица1[[#This Row],[Относительное удлинение, %]]-SUMIF('Сводный отчет'!$B$7:$B$17,Таблица1[[#This Row],[Профиль / размер]],'Сводный отчет'!$O$7:$O$17))^2</f>
        <v>6.3188468393041255</v>
      </c>
      <c r="M1507" s="63">
        <v>7.2</v>
      </c>
      <c r="N150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1.1204022783908447</v>
      </c>
      <c r="O1507" s="67">
        <v>7.5</v>
      </c>
      <c r="P150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1507" s="69">
        <v>8.7999999999999995E-2</v>
      </c>
      <c r="R1507" s="70">
        <f>(Таблица1[[#This Row],[fr]]-SUMIF('Сводный отчет'!$B$7:$B$17,Таблица1[[#This Row],[Профиль / размер]],'Сводный отчет'!$X$7:$X$17))^2</f>
        <v>3.1791157390927867E-5</v>
      </c>
    </row>
    <row r="1508" spans="1:18" ht="11.25" customHeight="1" x14ac:dyDescent="0.25">
      <c r="A1508" s="62" t="s">
        <v>1143</v>
      </c>
      <c r="B1508" s="62" t="str">
        <f>LEFT(Таблица1[[#This Row],[Номер плавки]],7)</f>
        <v>2063871</v>
      </c>
      <c r="C1508" s="62" t="s">
        <v>8</v>
      </c>
      <c r="D1508" s="62" t="s">
        <v>9</v>
      </c>
      <c r="E1508" s="63">
        <v>546</v>
      </c>
      <c r="F1508" s="64">
        <f>(Таблица1[[#This Row],[Предел текучести, Н/мм²]]-SUMIF('Сводный отчет'!$B$7:$B$17,Таблица1[[#This Row],[Профиль / размер]],'Сводный отчет'!$F$7:$F$17))^2</f>
        <v>123.92310430758377</v>
      </c>
      <c r="G1508" s="63">
        <v>642</v>
      </c>
      <c r="H1508" s="64">
        <f>(Таблица1[[#This Row],[Временное сопротивление, Н/мм²]]-SUMIF('Сводный отчет'!$B$7:$B$17,Таблица1[[#This Row],[Профиль / размер]],'Сводный отчет'!$I$7:$I$17))^2</f>
        <v>80.265822158933673</v>
      </c>
      <c r="I1508" s="65">
        <f>Таблица1[[#This Row],[Временное сопротивление, Н/мм²]]/Таблица1[[#This Row],[Предел текучести, Н/мм²]]</f>
        <v>1.1758241758241759</v>
      </c>
      <c r="J1508" s="66">
        <f>(Таблица1[[#This Row],[σв/σт]]-SUMIF('Сводный отчет'!$B$7:$B$17,Таблица1[[#This Row],[Профиль / размер]],'Сводный отчет'!$L$7:$L$17))^2</f>
        <v>5.2312657858362251E-5</v>
      </c>
      <c r="K1508" s="63">
        <v>22.4</v>
      </c>
      <c r="L1508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1508" s="63">
        <v>8.1999999999999993</v>
      </c>
      <c r="N150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1508" s="67">
        <v>8.5</v>
      </c>
      <c r="P150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1508" s="69">
        <v>8.3000000000000004E-2</v>
      </c>
      <c r="R1508" s="70">
        <f>(Таблица1[[#This Row],[fr]]-SUMIF('Сводный отчет'!$B$7:$B$17,Таблица1[[#This Row],[Профиль / размер]],'Сводный отчет'!$X$7:$X$17))^2</f>
        <v>4.0750959218407797E-7</v>
      </c>
    </row>
    <row r="1509" spans="1:18" ht="11.25" customHeight="1" x14ac:dyDescent="0.25">
      <c r="A1509" s="62" t="s">
        <v>1144</v>
      </c>
      <c r="B1509" s="62" t="str">
        <f>LEFT(Таблица1[[#This Row],[Номер плавки]],7)</f>
        <v>2063871</v>
      </c>
      <c r="C1509" s="62" t="s">
        <v>8</v>
      </c>
      <c r="D1509" s="62" t="s">
        <v>9</v>
      </c>
      <c r="E1509" s="63">
        <v>558</v>
      </c>
      <c r="F1509" s="64">
        <f>(Таблица1[[#This Row],[Предел текучести, Н/мм²]]-SUMIF('Сводный отчет'!$B$7:$B$17,Таблица1[[#This Row],[Профиль / размер]],'Сводный отчет'!$F$7:$F$17))^2</f>
        <v>0.75329298682797452</v>
      </c>
      <c r="G1509" s="63">
        <v>655</v>
      </c>
      <c r="H1509" s="64">
        <f>(Таблица1[[#This Row],[Временное сопротивление, Н/мм²]]-SUMIF('Сводный отчет'!$B$7:$B$17,Таблица1[[#This Row],[Профиль / размер]],'Сводный отчет'!$I$7:$I$17))^2</f>
        <v>16.328715240694553</v>
      </c>
      <c r="I1509" s="65">
        <f>Таблица1[[#This Row],[Временное сопротивление, Н/мм²]]/Таблица1[[#This Row],[Предел текучести, Н/мм²]]</f>
        <v>1.1738351254480286</v>
      </c>
      <c r="J1509" s="66">
        <f>(Таблица1[[#This Row],[σв/σт]]-SUMIF('Сводный отчет'!$B$7:$B$17,Таблица1[[#This Row],[Профиль / размер]],'Сводный отчет'!$L$7:$L$17))^2</f>
        <v>2.7496375084783365E-5</v>
      </c>
      <c r="K1509" s="63">
        <v>21.6</v>
      </c>
      <c r="L1509" s="64">
        <f>(Таблица1[[#This Row],[Относительное удлинение, %]]-SUMIF('Сводный отчет'!$B$7:$B$17,Таблица1[[#This Row],[Профиль / размер]],'Сводный отчет'!$O$7:$O$17))^2</f>
        <v>2.2089935898280362</v>
      </c>
      <c r="M1509" s="63">
        <v>9.1</v>
      </c>
      <c r="N150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0.70813812744752236</v>
      </c>
      <c r="O1509" s="67">
        <v>9.4</v>
      </c>
      <c r="P150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0.56785861362727852</v>
      </c>
      <c r="Q1509" s="69">
        <v>7.6999999999999999E-2</v>
      </c>
      <c r="R1509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1510" spans="1:18" ht="11.25" customHeight="1" x14ac:dyDescent="0.25">
      <c r="A1510" s="62" t="s">
        <v>1145</v>
      </c>
      <c r="B1510" s="62" t="str">
        <f>LEFT(Таблица1[[#This Row],[Номер плавки]],7)</f>
        <v>2063873</v>
      </c>
      <c r="C1510" s="62" t="s">
        <v>8</v>
      </c>
      <c r="D1510" s="62" t="s">
        <v>9</v>
      </c>
      <c r="E1510" s="63">
        <v>540</v>
      </c>
      <c r="F1510" s="64">
        <f>(Таблица1[[#This Row],[Предел текучести, Н/мм²]]-SUMIF('Сводный отчет'!$B$7:$B$17,Таблица1[[#This Row],[Профиль / размер]],'Сводный отчет'!$F$7:$F$17))^2</f>
        <v>293.5080099679617</v>
      </c>
      <c r="G1510" s="63">
        <v>636</v>
      </c>
      <c r="H1510" s="64">
        <f>(Таблица1[[#This Row],[Временное сопротивление, Н/мм²]]-SUMIF('Сводный отчет'!$B$7:$B$17,Таблица1[[#This Row],[Профиль / размер]],'Сводный отчет'!$I$7:$I$17))^2</f>
        <v>223.77525612119788</v>
      </c>
      <c r="I1510" s="65">
        <f>Таблица1[[#This Row],[Временное сопротивление, Н/мм²]]/Таблица1[[#This Row],[Предел текучести, Н/мм²]]</f>
        <v>1.1777777777777778</v>
      </c>
      <c r="J1510" s="66">
        <f>(Таблица1[[#This Row],[σв/σт]]-SUMIF('Сводный отчет'!$B$7:$B$17,Таблица1[[#This Row],[Профиль / размер]],'Сводный отчет'!$L$7:$L$17))^2</f>
        <v>8.4389043539647115E-5</v>
      </c>
      <c r="K1510" s="63">
        <v>23.4</v>
      </c>
      <c r="L1510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1510" s="63">
        <v>8.4</v>
      </c>
      <c r="N151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1510" s="67">
        <v>8.6999999999999993</v>
      </c>
      <c r="P151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1510" s="69">
        <v>6.6000000000000003E-2</v>
      </c>
      <c r="R1510" s="70">
        <f>(Таблица1[[#This Row],[fr]]-SUMIF('Сводный отчет'!$B$7:$B$17,Таблица1[[#This Row],[Профиль / размер]],'Сводный отчет'!$X$7:$X$17))^2</f>
        <v>2.6770310707645485E-4</v>
      </c>
    </row>
    <row r="1511" spans="1:18" ht="11.25" customHeight="1" x14ac:dyDescent="0.25">
      <c r="A1511" s="62" t="s">
        <v>1146</v>
      </c>
      <c r="B1511" s="62" t="str">
        <f>LEFT(Таблица1[[#This Row],[Номер плавки]],7)</f>
        <v>2063873</v>
      </c>
      <c r="C1511" s="62" t="s">
        <v>8</v>
      </c>
      <c r="D1511" s="62" t="s">
        <v>9</v>
      </c>
      <c r="E1511" s="63">
        <v>551</v>
      </c>
      <c r="F1511" s="64">
        <f>(Таблица1[[#This Row],[Предел текучести, Н/мм²]]-SUMIF('Сводный отчет'!$B$7:$B$17,Таблица1[[#This Row],[Профиль / размер]],'Сводный отчет'!$F$7:$F$17))^2</f>
        <v>37.602349590602188</v>
      </c>
      <c r="G1511" s="63">
        <v>650</v>
      </c>
      <c r="H1511" s="64">
        <f>(Таблица1[[#This Row],[Временное сопротивление, Н/мм²]]-SUMIF('Сводный отчет'!$B$7:$B$17,Таблица1[[#This Row],[Профиль / размер]],'Сводный отчет'!$I$7:$I$17))^2</f>
        <v>0.91991020924806155</v>
      </c>
      <c r="I1511" s="65">
        <f>Таблица1[[#This Row],[Временное сопротивление, Н/мм²]]/Таблица1[[#This Row],[Предел текучести, Н/мм²]]</f>
        <v>1.1796733212341197</v>
      </c>
      <c r="J1511" s="66">
        <f>(Таблица1[[#This Row],[σв/σт]]-SUMIF('Сводный отчет'!$B$7:$B$17,Таблица1[[#This Row],[Профиль / размер]],'Сводный отчет'!$L$7:$L$17))^2</f>
        <v>1.2280838334750665E-4</v>
      </c>
      <c r="K1511" s="63">
        <v>25.8</v>
      </c>
      <c r="L1511" s="64">
        <f>(Таблица1[[#This Row],[Относительное удлинение, %]]-SUMIF('Сводный отчет'!$B$7:$B$17,Таблица1[[#This Row],[Профиль / размер]],'Сводный отчет'!$O$7:$O$17))^2</f>
        <v>7.3643395017779261</v>
      </c>
      <c r="M1511" s="63">
        <v>8.6999999999999993</v>
      </c>
      <c r="N151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0.19493058027769547</v>
      </c>
      <c r="O1511" s="67">
        <v>9</v>
      </c>
      <c r="P151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0.12500746058744353</v>
      </c>
      <c r="Q1511" s="69">
        <v>9.5000000000000001E-2</v>
      </c>
      <c r="R1511" s="70">
        <f>(Таблица1[[#This Row],[fr]]-SUMIF('Сводный отчет'!$B$7:$B$17,Таблица1[[#This Row],[Профиль / размер]],'Сводный отчет'!$X$7:$X$17))^2</f>
        <v>1.5972826430916934E-4</v>
      </c>
    </row>
    <row r="1512" spans="1:18" ht="11.25" customHeight="1" x14ac:dyDescent="0.25">
      <c r="A1512" s="62" t="s">
        <v>1147</v>
      </c>
      <c r="B1512" s="62" t="str">
        <f>LEFT(Таблица1[[#This Row],[Номер плавки]],7)</f>
        <v>2063873</v>
      </c>
      <c r="C1512" s="62" t="s">
        <v>8</v>
      </c>
      <c r="D1512" s="62" t="s">
        <v>9</v>
      </c>
      <c r="E1512" s="63">
        <v>564</v>
      </c>
      <c r="F1512" s="64">
        <f>(Таблица1[[#This Row],[Предел текучести, Н/мм²]]-SUMIF('Сводный отчет'!$B$7:$B$17,Таблица1[[#This Row],[Профиль / размер]],'Сводный отчет'!$F$7:$F$17))^2</f>
        <v>47.168387326450073</v>
      </c>
      <c r="G1512" s="63">
        <v>657</v>
      </c>
      <c r="H1512" s="64">
        <f>(Таблица1[[#This Row],[Временное сопротивление, Н/мм²]]-SUMIF('Сводный отчет'!$B$7:$B$17,Таблица1[[#This Row],[Профиль / размер]],'Сводный отчет'!$I$7:$I$17))^2</f>
        <v>36.492237253273146</v>
      </c>
      <c r="I1512" s="65">
        <f>Таблица1[[#This Row],[Временное сопротивление, Н/мм²]]/Таблица1[[#This Row],[Предел текучести, Н/мм²]]</f>
        <v>1.1648936170212767</v>
      </c>
      <c r="J1512" s="66">
        <f>(Таблица1[[#This Row],[σв/σт]]-SUMIF('Сводный отчет'!$B$7:$B$17,Таблица1[[#This Row],[Профиль / размер]],'Сводный отчет'!$L$7:$L$17))^2</f>
        <v>1.3673797460423471E-5</v>
      </c>
      <c r="K1512" s="63">
        <v>23.5</v>
      </c>
      <c r="L1512" s="64">
        <f>(Таблица1[[#This Row],[Относительное удлинение, %]]-SUMIF('Сводный отчет'!$B$7:$B$17,Таблица1[[#This Row],[Профиль / размер]],'Сводный отчет'!$O$7:$O$17))^2</f>
        <v>0.17117388332917732</v>
      </c>
      <c r="M1512" s="63">
        <v>8.6999999999999993</v>
      </c>
      <c r="N151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0.19493058027769547</v>
      </c>
      <c r="O1512" s="67">
        <v>9</v>
      </c>
      <c r="P151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0.12500746058744353</v>
      </c>
      <c r="Q1512" s="69">
        <v>7.6999999999999999E-2</v>
      </c>
      <c r="R1512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1513" spans="1:18" ht="11.25" customHeight="1" x14ac:dyDescent="0.25">
      <c r="A1513" s="62" t="s">
        <v>1148</v>
      </c>
      <c r="B1513" s="62" t="str">
        <f>LEFT(Таблица1[[#This Row],[Номер плавки]],7)</f>
        <v>2063875</v>
      </c>
      <c r="C1513" s="62" t="s">
        <v>8</v>
      </c>
      <c r="D1513" s="62" t="s">
        <v>9</v>
      </c>
      <c r="E1513" s="63">
        <v>557</v>
      </c>
      <c r="F1513" s="64">
        <f>(Таблица1[[#This Row],[Предел текучести, Н/мм²]]-SUMIF('Сводный отчет'!$B$7:$B$17,Таблица1[[#This Row],[Профиль / размер]],'Сводный отчет'!$F$7:$F$17))^2</f>
        <v>1.7443930224291002E-2</v>
      </c>
      <c r="G1513" s="63">
        <v>656</v>
      </c>
      <c r="H1513" s="64">
        <f>(Таблица1[[#This Row],[Временное сопротивление, Н/мм²]]-SUMIF('Сводный отчет'!$B$7:$B$17,Таблица1[[#This Row],[Профиль / размер]],'Сводный отчет'!$I$7:$I$17))^2</f>
        <v>25.410476246983851</v>
      </c>
      <c r="I1513" s="65">
        <f>Таблица1[[#This Row],[Временное сопротивление, Н/мм²]]/Таблица1[[#This Row],[Предел текучести, Н/мм²]]</f>
        <v>1.177737881508079</v>
      </c>
      <c r="J1513" s="66">
        <f>(Таблица1[[#This Row],[σв/σт]]-SUMIF('Сводный отчет'!$B$7:$B$17,Таблица1[[#This Row],[Профиль / размер]],'Сводный отчет'!$L$7:$L$17))^2</f>
        <v>8.3657632982913835E-5</v>
      </c>
      <c r="K1513" s="63">
        <v>22.7</v>
      </c>
      <c r="L1513" s="64">
        <f>(Таблица1[[#This Row],[Относительное удлинение, %]]-SUMIF('Сводный отчет'!$B$7:$B$17,Таблица1[[#This Row],[Профиль / размер]],'Сводный отчет'!$O$7:$O$17))^2</f>
        <v>0.14920323343396238</v>
      </c>
      <c r="M1513" s="63">
        <v>8.6</v>
      </c>
      <c r="N151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0.11662869348523913</v>
      </c>
      <c r="O1513" s="67">
        <v>8.9</v>
      </c>
      <c r="P151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6.4294672327485092E-2</v>
      </c>
      <c r="Q1513" s="69">
        <v>8.6999999999999994E-2</v>
      </c>
      <c r="R1513" s="70">
        <f>(Таблица1[[#This Row],[fr]]-SUMIF('Сводный отчет'!$B$7:$B$17,Таблица1[[#This Row],[Профиль / размер]],'Сводный отчет'!$X$7:$X$17))^2</f>
        <v>2.1514427831179098E-5</v>
      </c>
    </row>
    <row r="1514" spans="1:18" ht="11.25" customHeight="1" x14ac:dyDescent="0.25">
      <c r="A1514" s="62" t="s">
        <v>1149</v>
      </c>
      <c r="B1514" s="62" t="str">
        <f>LEFT(Таблица1[[#This Row],[Номер плавки]],7)</f>
        <v>2063875</v>
      </c>
      <c r="C1514" s="62" t="s">
        <v>8</v>
      </c>
      <c r="D1514" s="62" t="s">
        <v>9</v>
      </c>
      <c r="E1514" s="63">
        <v>555</v>
      </c>
      <c r="F1514" s="64">
        <f>(Таблица1[[#This Row],[Предел текучести, Н/мм²]]-SUMIF('Сводный отчет'!$B$7:$B$17,Таблица1[[#This Row],[Профиль / размер]],'Сводный отчет'!$F$7:$F$17))^2</f>
        <v>4.5457458170169236</v>
      </c>
      <c r="G1514" s="63">
        <v>654</v>
      </c>
      <c r="H1514" s="64">
        <f>(Таблица1[[#This Row],[Временное сопротивление, Н/мм²]]-SUMIF('Сводный отчет'!$B$7:$B$17,Таблица1[[#This Row],[Профиль / размер]],'Сводный отчет'!$I$7:$I$17))^2</f>
        <v>9.2469542344052549</v>
      </c>
      <c r="I1514" s="65">
        <f>Таблица1[[#This Row],[Временное сопротивление, Н/мм²]]/Таблица1[[#This Row],[Предел текучести, Н/мм²]]</f>
        <v>1.1783783783783783</v>
      </c>
      <c r="J1514" s="66">
        <f>(Таблица1[[#This Row],[σв/σт]]-SUMIF('Сводный отчет'!$B$7:$B$17,Таблица1[[#This Row],[Профиль / размер]],'Сводный отчет'!$L$7:$L$17))^2</f>
        <v>9.5784420401393469E-5</v>
      </c>
      <c r="K1514" s="63">
        <v>25.7</v>
      </c>
      <c r="L1514" s="64">
        <f>(Таблица1[[#This Row],[Относительное удлинение, %]]-SUMIF('Сводный отчет'!$B$7:$B$17,Таблица1[[#This Row],[Профиль / размер]],'Сводный отчет'!$O$7:$O$17))^2</f>
        <v>6.8315931705410167</v>
      </c>
      <c r="M1514" s="63">
        <v>10.7</v>
      </c>
      <c r="N151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5.9609683161268272</v>
      </c>
      <c r="O1514" s="67">
        <v>11</v>
      </c>
      <c r="P151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5.5392632257866161</v>
      </c>
      <c r="Q1514" s="69">
        <v>0.08</v>
      </c>
      <c r="R1514" s="70">
        <f>(Таблица1[[#This Row],[fr]]-SUMIF('Сводный отчет'!$B$7:$B$17,Таблица1[[#This Row],[Профиль / размер]],'Сводный отчет'!$X$7:$X$17))^2</f>
        <v>5.5773209129377523E-6</v>
      </c>
    </row>
    <row r="1515" spans="1:18" ht="11.25" customHeight="1" x14ac:dyDescent="0.25">
      <c r="A1515" s="62" t="s">
        <v>1150</v>
      </c>
      <c r="B1515" s="62" t="str">
        <f>LEFT(Таблица1[[#This Row],[Номер плавки]],7)</f>
        <v>2063875</v>
      </c>
      <c r="C1515" s="62" t="s">
        <v>8</v>
      </c>
      <c r="D1515" s="62" t="s">
        <v>9</v>
      </c>
      <c r="E1515" s="63">
        <v>580</v>
      </c>
      <c r="F1515" s="64">
        <f>(Таблица1[[#This Row],[Предел текучести, Н/мм²]]-SUMIF('Сводный отчет'!$B$7:$B$17,Таблица1[[#This Row],[Профиль / размер]],'Сводный отчет'!$F$7:$F$17))^2</f>
        <v>522.94197223210904</v>
      </c>
      <c r="G1515" s="63">
        <v>681</v>
      </c>
      <c r="H1515" s="64">
        <f>(Таблица1[[#This Row],[Временное сопротивление, Н/мм²]]-SUMIF('Сводный отчет'!$B$7:$B$17,Таблица1[[#This Row],[Профиль / размер]],'Сводный отчет'!$I$7:$I$17))^2</f>
        <v>902.45450140421633</v>
      </c>
      <c r="I1515" s="65">
        <f>Таблица1[[#This Row],[Временное сопротивление, Н/мм²]]/Таблица1[[#This Row],[Предел текучести, Н/мм²]]</f>
        <v>1.1741379310344828</v>
      </c>
      <c r="J1515" s="66">
        <f>(Таблица1[[#This Row],[σв/σт]]-SUMIF('Сводный отчет'!$B$7:$B$17,Таблица1[[#This Row],[Профиль / размер]],'Сводный отчет'!$L$7:$L$17))^2</f>
        <v>3.0763708771950415E-5</v>
      </c>
      <c r="K1515" s="63">
        <v>21.3</v>
      </c>
      <c r="L1515" s="64">
        <f>(Таблица1[[#This Row],[Относительное удлинение, %]]-SUMIF('Сводный отчет'!$B$7:$B$17,Таблица1[[#This Row],[Профиль / размер]],'Сводный отчет'!$O$7:$O$17))^2</f>
        <v>3.190754596117332</v>
      </c>
      <c r="M1515" s="63">
        <v>7.6</v>
      </c>
      <c r="N151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1515" s="67">
        <v>7.9</v>
      </c>
      <c r="P151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1515" s="69">
        <v>7.4999999999999997E-2</v>
      </c>
      <c r="R1515" s="70">
        <f>(Таблица1[[#This Row],[fr]]-SUMIF('Сводный отчет'!$B$7:$B$17,Таблица1[[#This Row],[Профиль / размер]],'Сводный отчет'!$X$7:$X$17))^2</f>
        <v>5.4193673114193948E-5</v>
      </c>
    </row>
    <row r="1516" spans="1:18" ht="11.25" customHeight="1" x14ac:dyDescent="0.25">
      <c r="A1516" s="62" t="s">
        <v>1151</v>
      </c>
      <c r="B1516" s="62" t="str">
        <f>LEFT(Таблица1[[#This Row],[Номер плавки]],7)</f>
        <v>2063877</v>
      </c>
      <c r="C1516" s="62" t="s">
        <v>8</v>
      </c>
      <c r="D1516" s="62" t="s">
        <v>9</v>
      </c>
      <c r="E1516" s="63">
        <v>575</v>
      </c>
      <c r="F1516" s="64">
        <f>(Таблица1[[#This Row],[Предел текучести, Н/мм²]]-SUMIF('Сводный отчет'!$B$7:$B$17,Таблица1[[#This Row],[Профиль / размер]],'Сводный отчет'!$F$7:$F$17))^2</f>
        <v>319.26272694909062</v>
      </c>
      <c r="G1516" s="63">
        <v>673</v>
      </c>
      <c r="H1516" s="64">
        <f>(Таблица1[[#This Row],[Временное сопротивление, Н/мм²]]-SUMIF('Сводный отчет'!$B$7:$B$17,Таблица1[[#This Row],[Профиль / размер]],'Сводный отчет'!$I$7:$I$17))^2</f>
        <v>485.80041335390194</v>
      </c>
      <c r="I1516" s="65">
        <f>Таблица1[[#This Row],[Временное сопротивление, Н/мм²]]/Таблица1[[#This Row],[Предел текучести, Н/мм²]]</f>
        <v>1.1704347826086956</v>
      </c>
      <c r="J1516" s="66">
        <f>(Таблица1[[#This Row],[σв/σт]]-SUMIF('Сводный отчет'!$B$7:$B$17,Таблица1[[#This Row],[Профиль / размер]],'Сводный отчет'!$L$7:$L$17))^2</f>
        <v>3.3979604875023238E-6</v>
      </c>
      <c r="K1516" s="63">
        <v>23.9</v>
      </c>
      <c r="L1516" s="64">
        <f>(Таблица1[[#This Row],[Относительное удлинение, %]]-SUMIF('Сводный отчет'!$B$7:$B$17,Таблица1[[#This Row],[Профиль / размер]],'Сводный отчет'!$O$7:$O$17))^2</f>
        <v>0.66215920827678276</v>
      </c>
      <c r="M1516" s="63">
        <v>7.5</v>
      </c>
      <c r="N151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0.5753079387682154</v>
      </c>
      <c r="O1516" s="67">
        <v>7.8</v>
      </c>
      <c r="P151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0.71645400146794047</v>
      </c>
      <c r="Q1516" s="69">
        <v>7.5999999999999998E-2</v>
      </c>
      <c r="R1516" s="70">
        <f>(Таблица1[[#This Row],[fr]]-SUMIF('Сводный отчет'!$B$7:$B$17,Таблица1[[#This Row],[Профиль / размер]],'Сводный отчет'!$X$7:$X$17))^2</f>
        <v>4.0470402673942703E-5</v>
      </c>
    </row>
    <row r="1517" spans="1:18" ht="11.25" customHeight="1" x14ac:dyDescent="0.25">
      <c r="A1517" s="62" t="s">
        <v>1152</v>
      </c>
      <c r="B1517" s="62" t="str">
        <f>LEFT(Таблица1[[#This Row],[Номер плавки]],7)</f>
        <v>2063877</v>
      </c>
      <c r="C1517" s="62" t="s">
        <v>8</v>
      </c>
      <c r="D1517" s="62" t="s">
        <v>9</v>
      </c>
      <c r="E1517" s="63">
        <v>582</v>
      </c>
      <c r="F1517" s="64">
        <f>(Таблица1[[#This Row],[Предел текучести, Н/мм²]]-SUMIF('Сводный отчет'!$B$7:$B$17,Таблица1[[#This Row],[Профиль / размер]],'Сводный отчет'!$F$7:$F$17))^2</f>
        <v>618.4136703453164</v>
      </c>
      <c r="G1517" s="63">
        <v>674</v>
      </c>
      <c r="H1517" s="64">
        <f>(Таблица1[[#This Row],[Временное сопротивление, Н/мм²]]-SUMIF('Сводный отчет'!$B$7:$B$17,Таблица1[[#This Row],[Профиль / размер]],'Сводный отчет'!$I$7:$I$17))^2</f>
        <v>530.88217436019124</v>
      </c>
      <c r="I1517" s="65">
        <f>Таблица1[[#This Row],[Временное сопротивление, Н/мм²]]/Таблица1[[#This Row],[Предел текучести, Н/мм²]]</f>
        <v>1.1580756013745706</v>
      </c>
      <c r="J1517" s="66">
        <f>(Таблица1[[#This Row],[σв/σт]]-SUMIF('Сводный отчет'!$B$7:$B$17,Таблица1[[#This Row],[Профиль / размер]],'Сводный отчет'!$L$7:$L$17))^2</f>
        <v>1.1058258523352803E-4</v>
      </c>
      <c r="K1517" s="63">
        <v>21.4</v>
      </c>
      <c r="L1517" s="64">
        <f>(Таблица1[[#This Row],[Относительное удлинение, %]]-SUMIF('Сводный отчет'!$B$7:$B$17,Таблица1[[#This Row],[Профиль / размер]],'Сводный отчет'!$O$7:$O$17))^2</f>
        <v>2.8435009273542415</v>
      </c>
      <c r="M1517" s="63">
        <v>7.7</v>
      </c>
      <c r="N151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0.31191171235312865</v>
      </c>
      <c r="O1517" s="67">
        <v>8</v>
      </c>
      <c r="P151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0.41787957798785735</v>
      </c>
      <c r="Q1517" s="69">
        <v>8.4000000000000005E-2</v>
      </c>
      <c r="R1517" s="70">
        <f>(Таблица1[[#This Row],[fr]]-SUMIF('Сводный отчет'!$B$7:$B$17,Таблица1[[#This Row],[Профиль / размер]],'Сводный отчет'!$X$7:$X$17))^2</f>
        <v>2.6842391519328601E-6</v>
      </c>
    </row>
    <row r="1518" spans="1:18" ht="11.25" customHeight="1" x14ac:dyDescent="0.25">
      <c r="A1518" s="62" t="s">
        <v>1153</v>
      </c>
      <c r="B1518" s="62" t="str">
        <f>LEFT(Таблица1[[#This Row],[Номер плавки]],7)</f>
        <v>2063877</v>
      </c>
      <c r="C1518" s="62" t="s">
        <v>8</v>
      </c>
      <c r="D1518" s="62" t="s">
        <v>9</v>
      </c>
      <c r="E1518" s="63">
        <v>582</v>
      </c>
      <c r="F1518" s="64">
        <f>(Таблица1[[#This Row],[Предел текучести, Н/мм²]]-SUMIF('Сводный отчет'!$B$7:$B$17,Таблица1[[#This Row],[Профиль / размер]],'Сводный отчет'!$F$7:$F$17))^2</f>
        <v>618.4136703453164</v>
      </c>
      <c r="G1518" s="63">
        <v>674</v>
      </c>
      <c r="H1518" s="64">
        <f>(Таблица1[[#This Row],[Временное сопротивление, Н/мм²]]-SUMIF('Сводный отчет'!$B$7:$B$17,Таблица1[[#This Row],[Профиль / размер]],'Сводный отчет'!$I$7:$I$17))^2</f>
        <v>530.88217436019124</v>
      </c>
      <c r="I1518" s="65">
        <f>Таблица1[[#This Row],[Временное сопротивление, Н/мм²]]/Таблица1[[#This Row],[Предел текучести, Н/мм²]]</f>
        <v>1.1580756013745706</v>
      </c>
      <c r="J1518" s="66">
        <f>(Таблица1[[#This Row],[σв/σт]]-SUMIF('Сводный отчет'!$B$7:$B$17,Таблица1[[#This Row],[Профиль / размер]],'Сводный отчет'!$L$7:$L$17))^2</f>
        <v>1.1058258523352803E-4</v>
      </c>
      <c r="K1518" s="63">
        <v>23.7</v>
      </c>
      <c r="L1518" s="64">
        <f>(Таблица1[[#This Row],[Относительное удлинение, %]]-SUMIF('Сводный отчет'!$B$7:$B$17,Таблица1[[#This Row],[Профиль / размер]],'Сводный отчет'!$O$7:$O$17))^2</f>
        <v>0.37666654580298031</v>
      </c>
      <c r="M1518" s="63">
        <v>7.7</v>
      </c>
      <c r="N151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0.31191171235312865</v>
      </c>
      <c r="O1518" s="67">
        <v>8</v>
      </c>
      <c r="P151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0.41787957798785735</v>
      </c>
      <c r="Q1518" s="69">
        <v>6.5000000000000002E-2</v>
      </c>
      <c r="R1518" s="70">
        <f>(Таблица1[[#This Row],[fr]]-SUMIF('Сводный отчет'!$B$7:$B$17,Таблица1[[#This Row],[Профиль / размер]],'Сводный отчет'!$X$7:$X$17))^2</f>
        <v>3.0142637751670614E-4</v>
      </c>
    </row>
    <row r="1519" spans="1:18" ht="11.25" customHeight="1" x14ac:dyDescent="0.25">
      <c r="A1519" s="62" t="s">
        <v>1154</v>
      </c>
      <c r="B1519" s="62" t="str">
        <f>LEFT(Таблица1[[#This Row],[Номер плавки]],7)</f>
        <v>2050910</v>
      </c>
      <c r="C1519" s="62" t="s">
        <v>8</v>
      </c>
      <c r="D1519" s="62" t="s">
        <v>9</v>
      </c>
      <c r="E1519" s="63">
        <v>556</v>
      </c>
      <c r="F1519" s="64">
        <f>(Таблица1[[#This Row],[Предел текучести, Н/мм²]]-SUMIF('Сводный отчет'!$B$7:$B$17,Таблица1[[#This Row],[Профиль / размер]],'Сводный отчет'!$F$7:$F$17))^2</f>
        <v>1.2815948736206075</v>
      </c>
      <c r="G1519" s="63">
        <v>652</v>
      </c>
      <c r="H1519" s="64">
        <f>(Таблица1[[#This Row],[Временное сопротивление, Н/мм²]]-SUMIF('Сводный отчет'!$B$7:$B$17,Таблица1[[#This Row],[Профиль / размер]],'Сводный отчет'!$I$7:$I$17))^2</f>
        <v>1.0834322218266579</v>
      </c>
      <c r="I1519" s="65">
        <f>Таблица1[[#This Row],[Временное сопротивление, Н/мм²]]/Таблица1[[#This Row],[Предел текучести, Н/мм²]]</f>
        <v>1.1726618705035972</v>
      </c>
      <c r="J1519" s="66">
        <f>(Таблица1[[#This Row],[σв/σт]]-SUMIF('Сводный отчет'!$B$7:$B$17,Таблица1[[#This Row],[Профиль / размер]],'Сводный отчет'!$L$7:$L$17))^2</f>
        <v>1.6568511613039736E-5</v>
      </c>
      <c r="K1519" s="63">
        <v>22</v>
      </c>
      <c r="L1519" s="64">
        <f>(Таблица1[[#This Row],[Относительное удлинение, %]]-SUMIF('Сводный отчет'!$B$7:$B$17,Таблица1[[#This Row],[Профиль / размер]],'Сводный отчет'!$O$7:$O$17))^2</f>
        <v>1.1799789147756483</v>
      </c>
      <c r="M1519" s="63">
        <v>8.3000000000000007</v>
      </c>
      <c r="N151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1.7230331078692453E-3</v>
      </c>
      <c r="O1519" s="67">
        <v>8.6</v>
      </c>
      <c r="P151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2.1563075476090966E-3</v>
      </c>
      <c r="Q1519" s="69">
        <v>7.1999999999999995E-2</v>
      </c>
      <c r="R1519" s="70">
        <f>(Таблица1[[#This Row],[fr]]-SUMIF('Сводный отчет'!$B$7:$B$17,Таблица1[[#This Row],[Профиль / размер]],'Сводный отчет'!$X$7:$X$17))^2</f>
        <v>1.073634844349477E-4</v>
      </c>
    </row>
    <row r="1520" spans="1:18" ht="11.25" customHeight="1" x14ac:dyDescent="0.25">
      <c r="A1520" s="62" t="s">
        <v>1155</v>
      </c>
      <c r="B1520" s="62" t="str">
        <f>LEFT(Таблица1[[#This Row],[Номер плавки]],7)</f>
        <v>2050910</v>
      </c>
      <c r="C1520" s="62" t="s">
        <v>8</v>
      </c>
      <c r="D1520" s="62" t="s">
        <v>9</v>
      </c>
      <c r="E1520" s="63">
        <v>549</v>
      </c>
      <c r="F1520" s="64">
        <f>(Таблица1[[#This Row],[Предел текучести, Н/мм²]]-SUMIF('Сводный отчет'!$B$7:$B$17,Таблица1[[#This Row],[Профиль / размер]],'Сводный отчет'!$F$7:$F$17))^2</f>
        <v>66.130651477394821</v>
      </c>
      <c r="G1520" s="63">
        <v>643</v>
      </c>
      <c r="H1520" s="64">
        <f>(Таблица1[[#This Row],[Временное сопротивление, Н/мм²]]-SUMIF('Сводный отчет'!$B$7:$B$17,Таблица1[[#This Row],[Профиль / размер]],'Сводный отчет'!$I$7:$I$17))^2</f>
        <v>63.347583165222972</v>
      </c>
      <c r="I1520" s="65">
        <f>Таблица1[[#This Row],[Временное сопротивление, Н/мм²]]/Таблица1[[#This Row],[Предел текучести, Н/мм²]]</f>
        <v>1.1712204007285973</v>
      </c>
      <c r="J1520" s="66">
        <f>(Таблица1[[#This Row],[σв/σт]]-SUMIF('Сводный отчет'!$B$7:$B$17,Таблица1[[#This Row],[Профиль / размер]],'Сводный отчет'!$L$7:$L$17))^2</f>
        <v>6.9115037033882285E-6</v>
      </c>
      <c r="K1520" s="63">
        <v>22.7</v>
      </c>
      <c r="L1520" s="64">
        <f>(Таблица1[[#This Row],[Относительное удлинение, %]]-SUMIF('Сводный отчет'!$B$7:$B$17,Таблица1[[#This Row],[Профиль / размер]],'Сводный отчет'!$O$7:$O$17))^2</f>
        <v>0.14920323343396238</v>
      </c>
      <c r="M1520" s="63">
        <v>5.7</v>
      </c>
      <c r="N152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6.5458739765039935</v>
      </c>
      <c r="O1520" s="67">
        <v>7</v>
      </c>
      <c r="P152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2.7107516953882711</v>
      </c>
      <c r="Q1520" s="69">
        <v>8.5999999999999993E-2</v>
      </c>
      <c r="R1520" s="70">
        <f>(Таблица1[[#This Row],[fr]]-SUMIF('Сводный отчет'!$B$7:$B$17,Таблица1[[#This Row],[Профиль / размер]],'Сводный отчет'!$X$7:$X$17))^2</f>
        <v>1.3237698271430334E-5</v>
      </c>
    </row>
    <row r="1521" spans="1:18" ht="11.25" customHeight="1" x14ac:dyDescent="0.25">
      <c r="A1521" s="62" t="s">
        <v>1156</v>
      </c>
      <c r="B1521" s="62" t="str">
        <f>LEFT(Таблица1[[#This Row],[Номер плавки]],7)</f>
        <v>2050910</v>
      </c>
      <c r="C1521" s="62" t="s">
        <v>8</v>
      </c>
      <c r="D1521" s="62" t="s">
        <v>9</v>
      </c>
      <c r="E1521" s="63">
        <v>560</v>
      </c>
      <c r="F1521" s="64">
        <f>(Таблица1[[#This Row],[Предел текучести, Н/мм²]]-SUMIF('Сводный отчет'!$B$7:$B$17,Таблица1[[#This Row],[Профиль / размер]],'Сводный отчет'!$F$7:$F$17))^2</f>
        <v>8.2249911000353411</v>
      </c>
      <c r="G1521" s="63">
        <v>650</v>
      </c>
      <c r="H1521" s="64">
        <f>(Таблица1[[#This Row],[Временное сопротивление, Н/мм²]]-SUMIF('Сводный отчет'!$B$7:$B$17,Таблица1[[#This Row],[Профиль / размер]],'Сводный отчет'!$I$7:$I$17))^2</f>
        <v>0.91991020924806155</v>
      </c>
      <c r="I1521" s="65">
        <f>Таблица1[[#This Row],[Временное сопротивление, Н/мм²]]/Таблица1[[#This Row],[Предел текучести, Н/мм²]]</f>
        <v>1.1607142857142858</v>
      </c>
      <c r="J1521" s="66">
        <f>(Таблица1[[#This Row],[σв/σт]]-SUMIF('Сводный отчет'!$B$7:$B$17,Таблица1[[#This Row],[Профиль / размер]],'Сводный отчет'!$L$7:$L$17))^2</f>
        <v>6.2049352325019896E-5</v>
      </c>
      <c r="K1521" s="63">
        <v>25.6</v>
      </c>
      <c r="L1521" s="64">
        <f>(Таблица1[[#This Row],[Относительное удлинение, %]]-SUMIF('Сводный отчет'!$B$7:$B$17,Таблица1[[#This Row],[Профиль / размер]],'Сводный отчет'!$O$7:$O$17))^2</f>
        <v>6.3188468393041255</v>
      </c>
      <c r="M1521" s="63">
        <v>8.3000000000000007</v>
      </c>
      <c r="N152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1.7230331078692453E-3</v>
      </c>
      <c r="O1521" s="67">
        <v>8.6</v>
      </c>
      <c r="P152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2.1563075476090966E-3</v>
      </c>
      <c r="Q1521" s="69">
        <v>8.7999999999999995E-2</v>
      </c>
      <c r="R1521" s="70">
        <f>(Таблица1[[#This Row],[fr]]-SUMIF('Сводный отчет'!$B$7:$B$17,Таблица1[[#This Row],[Профиль / размер]],'Сводный отчет'!$X$7:$X$17))^2</f>
        <v>3.1791157390927867E-5</v>
      </c>
    </row>
    <row r="1522" spans="1:18" ht="11.25" customHeight="1" x14ac:dyDescent="0.25">
      <c r="A1522" s="62" t="s">
        <v>1157</v>
      </c>
      <c r="B1522" s="62" t="str">
        <f>LEFT(Таблица1[[#This Row],[Номер плавки]],7)</f>
        <v>2063879</v>
      </c>
      <c r="C1522" s="62" t="s">
        <v>8</v>
      </c>
      <c r="D1522" s="62" t="s">
        <v>9</v>
      </c>
      <c r="E1522" s="63">
        <v>574</v>
      </c>
      <c r="F1522" s="64">
        <f>(Таблица1[[#This Row],[Предел текучести, Н/мм²]]-SUMIF('Сводный отчет'!$B$7:$B$17,Таблица1[[#This Row],[Профиль / размер]],'Сводный отчет'!$F$7:$F$17))^2</f>
        <v>284.52687789248694</v>
      </c>
      <c r="G1522" s="63">
        <v>665</v>
      </c>
      <c r="H1522" s="64">
        <f>(Таблица1[[#This Row],[Временное сопротивление, Н/мм²]]-SUMIF('Сводный отчет'!$B$7:$B$17,Таблица1[[#This Row],[Профиль / размер]],'Сводный отчет'!$I$7:$I$17))^2</f>
        <v>197.14632530358753</v>
      </c>
      <c r="I1522" s="65">
        <f>Таблица1[[#This Row],[Временное сопротивление, Н/мм²]]/Таблица1[[#This Row],[Предел текучести, Н/мм²]]</f>
        <v>1.1585365853658536</v>
      </c>
      <c r="J1522" s="66">
        <f>(Таблица1[[#This Row],[σв/σт]]-SUMIF('Сводный отчет'!$B$7:$B$17,Таблица1[[#This Row],[Профиль / размер]],'Сводный отчет'!$L$7:$L$17))^2</f>
        <v>1.010998370837481E-4</v>
      </c>
      <c r="K1522" s="63">
        <v>23.8</v>
      </c>
      <c r="L1522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1522" s="63">
        <v>8.4</v>
      </c>
      <c r="N152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1522" s="67">
        <v>8.6999999999999993</v>
      </c>
      <c r="P152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1522" s="69">
        <v>7.1999999999999995E-2</v>
      </c>
      <c r="R1522" s="70">
        <f>(Таблица1[[#This Row],[fr]]-SUMIF('Сводный отчет'!$B$7:$B$17,Таблица1[[#This Row],[Профиль / размер]],'Сводный отчет'!$X$7:$X$17))^2</f>
        <v>1.073634844349477E-4</v>
      </c>
    </row>
    <row r="1523" spans="1:18" ht="11.25" customHeight="1" x14ac:dyDescent="0.25">
      <c r="A1523" s="62" t="s">
        <v>1158</v>
      </c>
      <c r="B1523" s="62" t="str">
        <f>LEFT(Таблица1[[#This Row],[Номер плавки]],7)</f>
        <v>2063879</v>
      </c>
      <c r="C1523" s="62" t="s">
        <v>8</v>
      </c>
      <c r="D1523" s="62" t="s">
        <v>9</v>
      </c>
      <c r="E1523" s="63">
        <v>572</v>
      </c>
      <c r="F1523" s="64">
        <f>(Таблица1[[#This Row],[Предел текучести, Н/мм²]]-SUMIF('Сводный отчет'!$B$7:$B$17,Таблица1[[#This Row],[Профиль / размер]],'Сводный отчет'!$F$7:$F$17))^2</f>
        <v>221.05517977927954</v>
      </c>
      <c r="G1523" s="63">
        <v>672</v>
      </c>
      <c r="H1523" s="64">
        <f>(Таблица1[[#This Row],[Временное сопротивление, Н/мм²]]-SUMIF('Сводный отчет'!$B$7:$B$17,Таблица1[[#This Row],[Профиль / размер]],'Сводный отчет'!$I$7:$I$17))^2</f>
        <v>442.71865234761265</v>
      </c>
      <c r="I1523" s="65">
        <f>Таблица1[[#This Row],[Временное сопротивление, Н/мм²]]/Таблица1[[#This Row],[Предел текучести, Н/мм²]]</f>
        <v>1.1748251748251748</v>
      </c>
      <c r="J1523" s="66">
        <f>(Таблица1[[#This Row],[σв/σт]]-SUMIF('Сводный отчет'!$B$7:$B$17,Таблица1[[#This Row],[Профиль / размер]],'Сводный отчет'!$L$7:$L$17))^2</f>
        <v>3.8859613934280565E-5</v>
      </c>
      <c r="K1523" s="63">
        <v>24</v>
      </c>
      <c r="L1523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1523" s="63">
        <v>7.3</v>
      </c>
      <c r="N152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0.91870416518330222</v>
      </c>
      <c r="O1523" s="67">
        <v>7.6</v>
      </c>
      <c r="P152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1.0950284249480238</v>
      </c>
      <c r="Q1523" s="69">
        <v>9.4E-2</v>
      </c>
      <c r="R1523" s="70">
        <f>(Таблица1[[#This Row],[fr]]-SUMIF('Сводный отчет'!$B$7:$B$17,Таблица1[[#This Row],[Профиль / размер]],'Сводный отчет'!$X$7:$X$17))^2</f>
        <v>1.3545153474942055E-4</v>
      </c>
    </row>
    <row r="1524" spans="1:18" ht="11.25" customHeight="1" x14ac:dyDescent="0.25">
      <c r="A1524" s="62" t="s">
        <v>1159</v>
      </c>
      <c r="B1524" s="62" t="str">
        <f>LEFT(Таблица1[[#This Row],[Номер плавки]],7)</f>
        <v>2063879</v>
      </c>
      <c r="C1524" s="62" t="s">
        <v>8</v>
      </c>
      <c r="D1524" s="62" t="s">
        <v>9</v>
      </c>
      <c r="E1524" s="63">
        <v>563</v>
      </c>
      <c r="F1524" s="64">
        <f>(Таблица1[[#This Row],[Предел текучести, Н/мм²]]-SUMIF('Сводный отчет'!$B$7:$B$17,Таблица1[[#This Row],[Профиль / размер]],'Сводный отчет'!$F$7:$F$17))^2</f>
        <v>34.43253826984639</v>
      </c>
      <c r="G1524" s="63">
        <v>655</v>
      </c>
      <c r="H1524" s="64">
        <f>(Таблица1[[#This Row],[Временное сопротивление, Н/мм²]]-SUMIF('Сводный отчет'!$B$7:$B$17,Таблица1[[#This Row],[Профиль / размер]],'Сводный отчет'!$I$7:$I$17))^2</f>
        <v>16.328715240694553</v>
      </c>
      <c r="I1524" s="65">
        <f>Таблица1[[#This Row],[Временное сопротивление, Н/мм²]]/Таблица1[[#This Row],[Предел текучести, Н/мм²]]</f>
        <v>1.1634103019538189</v>
      </c>
      <c r="J1524" s="66">
        <f>(Таблица1[[#This Row],[σв/σт]]-SUMIF('Сводный отчет'!$B$7:$B$17,Таблица1[[#This Row],[Профиль / размер]],'Сводный отчет'!$L$7:$L$17))^2</f>
        <v>2.6844055093178615E-5</v>
      </c>
      <c r="K1524" s="63">
        <v>24.4</v>
      </c>
      <c r="L1524" s="64">
        <f>(Таблица1[[#This Row],[Относительное удлинение, %]]-SUMIF('Сводный отчет'!$B$7:$B$17,Таблица1[[#This Row],[Профиль / размер]],'Сводный отчет'!$O$7:$O$17))^2</f>
        <v>1.7258908644612911</v>
      </c>
      <c r="M1524" s="63">
        <v>7.1</v>
      </c>
      <c r="N152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1.3421003915983893</v>
      </c>
      <c r="O1524" s="67">
        <v>7.4</v>
      </c>
      <c r="P152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1.5536028484281048</v>
      </c>
      <c r="Q1524" s="69">
        <v>0.08</v>
      </c>
      <c r="R1524" s="70">
        <f>(Таблица1[[#This Row],[fr]]-SUMIF('Сводный отчет'!$B$7:$B$17,Таблица1[[#This Row],[Профиль / размер]],'Сводный отчет'!$X$7:$X$17))^2</f>
        <v>5.5773209129377523E-6</v>
      </c>
    </row>
    <row r="1525" spans="1:18" ht="11.25" customHeight="1" x14ac:dyDescent="0.25">
      <c r="A1525" s="62" t="s">
        <v>1160</v>
      </c>
      <c r="B1525" s="62" t="str">
        <f>LEFT(Таблица1[[#This Row],[Номер плавки]],7)</f>
        <v>2063881</v>
      </c>
      <c r="C1525" s="62" t="s">
        <v>8</v>
      </c>
      <c r="D1525" s="62" t="s">
        <v>9</v>
      </c>
      <c r="E1525" s="63">
        <v>568</v>
      </c>
      <c r="F1525" s="64">
        <f>(Таблица1[[#This Row],[Предел текучести, Н/мм²]]-SUMIF('Сводный отчет'!$B$7:$B$17,Таблица1[[#This Row],[Профиль / размер]],'Сводный отчет'!$F$7:$F$17))^2</f>
        <v>118.11178355286481</v>
      </c>
      <c r="G1525" s="63">
        <v>663</v>
      </c>
      <c r="H1525" s="64">
        <f>(Таблица1[[#This Row],[Временное сопротивление, Н/мм²]]-SUMIF('Сводный отчет'!$B$7:$B$17,Таблица1[[#This Row],[Профиль / размер]],'Сводный отчет'!$I$7:$I$17))^2</f>
        <v>144.98280329100893</v>
      </c>
      <c r="I1525" s="65">
        <f>Таблица1[[#This Row],[Временное сопротивление, Н/мм²]]/Таблица1[[#This Row],[Предел текучести, Н/мм²]]</f>
        <v>1.1672535211267605</v>
      </c>
      <c r="J1525" s="66">
        <f>(Таблица1[[#This Row],[σв/σт]]-SUMIF('Сводный отчет'!$B$7:$B$17,Таблица1[[#This Row],[Профиль / размер]],'Сводный отчет'!$L$7:$L$17))^2</f>
        <v>1.7899916993196019E-6</v>
      </c>
      <c r="K1525" s="63">
        <v>21.4</v>
      </c>
      <c r="L1525" s="64">
        <f>(Таблица1[[#This Row],[Относительное удлинение, %]]-SUMIF('Сводный отчет'!$B$7:$B$17,Таблица1[[#This Row],[Профиль / размер]],'Сводный отчет'!$O$7:$O$17))^2</f>
        <v>2.8435009273542415</v>
      </c>
      <c r="M1525" s="63">
        <v>8.8000000000000007</v>
      </c>
      <c r="N152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1525" s="67">
        <v>9.1</v>
      </c>
      <c r="P152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1525" s="69">
        <v>7.8E-2</v>
      </c>
      <c r="R1525" s="70">
        <f>(Таблица1[[#This Row],[fr]]-SUMIF('Сводный отчет'!$B$7:$B$17,Таблица1[[#This Row],[Профиль / размер]],'Сводный отчет'!$X$7:$X$17))^2</f>
        <v>1.902386179344022E-5</v>
      </c>
    </row>
    <row r="1526" spans="1:18" ht="11.25" customHeight="1" x14ac:dyDescent="0.25">
      <c r="A1526" s="62" t="s">
        <v>1161</v>
      </c>
      <c r="B1526" s="62" t="str">
        <f>LEFT(Таблица1[[#This Row],[Номер плавки]],7)</f>
        <v>2063881</v>
      </c>
      <c r="C1526" s="62" t="s">
        <v>8</v>
      </c>
      <c r="D1526" s="62" t="s">
        <v>9</v>
      </c>
      <c r="E1526" s="63">
        <v>537</v>
      </c>
      <c r="F1526" s="64">
        <f>(Таблица1[[#This Row],[Предел текучести, Н/мм²]]-SUMIF('Сводный отчет'!$B$7:$B$17,Таблица1[[#This Row],[Профиль / размер]],'Сводный отчет'!$F$7:$F$17))^2</f>
        <v>405.30046279815065</v>
      </c>
      <c r="G1526" s="63">
        <v>633</v>
      </c>
      <c r="H1526" s="64">
        <f>(Таблица1[[#This Row],[Временное сопротивление, Н/мм²]]-SUMIF('Сводный отчет'!$B$7:$B$17,Таблица1[[#This Row],[Профиль / размер]],'Сводный отчет'!$I$7:$I$17))^2</f>
        <v>322.52997310233002</v>
      </c>
      <c r="I1526" s="65">
        <f>Таблица1[[#This Row],[Временное сопротивление, Н/мм²]]/Таблица1[[#This Row],[Предел текучести, Н/мм²]]</f>
        <v>1.1787709497206704</v>
      </c>
      <c r="J1526" s="66">
        <f>(Таблица1[[#This Row],[σв/σт]]-SUMIF('Сводный отчет'!$B$7:$B$17,Таблица1[[#This Row],[Профиль / размер]],'Сводный отчет'!$L$7:$L$17))^2</f>
        <v>1.0362268606439178E-4</v>
      </c>
      <c r="K1526" s="63">
        <v>23</v>
      </c>
      <c r="L1526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1526" s="63">
        <v>8.1999999999999993</v>
      </c>
      <c r="N152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1526" s="67">
        <v>8.5</v>
      </c>
      <c r="P152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1526" s="69">
        <v>7.4999999999999997E-2</v>
      </c>
      <c r="R1526" s="70">
        <f>(Таблица1[[#This Row],[fr]]-SUMIF('Сводный отчет'!$B$7:$B$17,Таблица1[[#This Row],[Профиль / размер]],'Сводный отчет'!$X$7:$X$17))^2</f>
        <v>5.4193673114193948E-5</v>
      </c>
    </row>
    <row r="1527" spans="1:18" ht="11.25" customHeight="1" x14ac:dyDescent="0.25">
      <c r="A1527" s="62" t="s">
        <v>1162</v>
      </c>
      <c r="B1527" s="62" t="str">
        <f>LEFT(Таблица1[[#This Row],[Номер плавки]],7)</f>
        <v>2063881</v>
      </c>
      <c r="C1527" s="62" t="s">
        <v>8</v>
      </c>
      <c r="D1527" s="62" t="s">
        <v>9</v>
      </c>
      <c r="E1527" s="63">
        <v>542</v>
      </c>
      <c r="F1527" s="64">
        <f>(Таблица1[[#This Row],[Предел текучести, Н/мм²]]-SUMIF('Сводный отчет'!$B$7:$B$17,Таблица1[[#This Row],[Профиль / размер]],'Сводный отчет'!$F$7:$F$17))^2</f>
        <v>228.97970808116904</v>
      </c>
      <c r="G1527" s="63">
        <v>636</v>
      </c>
      <c r="H1527" s="64">
        <f>(Таблица1[[#This Row],[Временное сопротивление, Н/мм²]]-SUMIF('Сводный отчет'!$B$7:$B$17,Таблица1[[#This Row],[Профиль / размер]],'Сводный отчет'!$I$7:$I$17))^2</f>
        <v>223.77525612119788</v>
      </c>
      <c r="I1527" s="65">
        <f>Таблица1[[#This Row],[Временное сопротивление, Н/мм²]]/Таблица1[[#This Row],[Предел текучести, Н/мм²]]</f>
        <v>1.1734317343173433</v>
      </c>
      <c r="J1527" s="66">
        <f>(Таблица1[[#This Row],[σв/σт]]-SUMIF('Сводный отчет'!$B$7:$B$17,Таблица1[[#This Row],[Профиль / размер]],'Сводный отчет'!$L$7:$L$17))^2</f>
        <v>2.342857646871043E-5</v>
      </c>
      <c r="K1527" s="63">
        <v>24.2</v>
      </c>
      <c r="L1527" s="64">
        <f>(Таблица1[[#This Row],[Относительное удлинение, %]]-SUMIF('Сводный отчет'!$B$7:$B$17,Таблица1[[#This Row],[Профиль / размер]],'Сводный отчет'!$O$7:$O$17))^2</f>
        <v>1.2403982019874893</v>
      </c>
      <c r="M1527" s="63">
        <v>8</v>
      </c>
      <c r="N152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1527" s="67">
        <v>8.3000000000000007</v>
      </c>
      <c r="P152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1527" s="69">
        <v>9.9000000000000005E-2</v>
      </c>
      <c r="R1527" s="70">
        <f>(Таблица1[[#This Row],[fr]]-SUMIF('Сводный отчет'!$B$7:$B$17,Таблица1[[#This Row],[Профиль / размер]],'Сводный отчет'!$X$7:$X$17))^2</f>
        <v>2.7683518254816453E-4</v>
      </c>
    </row>
    <row r="1528" spans="1:18" ht="11.25" customHeight="1" x14ac:dyDescent="0.25">
      <c r="A1528" s="62" t="s">
        <v>1163</v>
      </c>
      <c r="B1528" s="62" t="str">
        <f>LEFT(Таблица1[[#This Row],[Номер плавки]],7)</f>
        <v>2063883</v>
      </c>
      <c r="C1528" s="62" t="s">
        <v>8</v>
      </c>
      <c r="D1528" s="62" t="s">
        <v>9</v>
      </c>
      <c r="E1528" s="63">
        <v>561</v>
      </c>
      <c r="F1528" s="64">
        <f>(Таблица1[[#This Row],[Предел текучести, Н/мм²]]-SUMIF('Сводный отчет'!$B$7:$B$17,Таблица1[[#This Row],[Профиль / размер]],'Сводный отчет'!$F$7:$F$17))^2</f>
        <v>14.960840156639025</v>
      </c>
      <c r="G1528" s="63">
        <v>659</v>
      </c>
      <c r="H1528" s="64">
        <f>(Таблица1[[#This Row],[Временное сопротивление, Н/мм²]]-SUMIF('Сводный отчет'!$B$7:$B$17,Таблица1[[#This Row],[Профиль / размер]],'Сводный отчет'!$I$7:$I$17))^2</f>
        <v>64.655759265851742</v>
      </c>
      <c r="I1528" s="65">
        <f>Таблица1[[#This Row],[Временное сопротивление, Н/мм²]]/Таблица1[[#This Row],[Предел текучести, Н/мм²]]</f>
        <v>1.1746880570409983</v>
      </c>
      <c r="J1528" s="66">
        <f>(Таблица1[[#This Row],[σв/σт]]-SUMIF('Сводный отчет'!$B$7:$B$17,Таблица1[[#This Row],[Профиль / размер]],'Сводный отчет'!$L$7:$L$17))^2</f>
        <v>3.716889979951923E-5</v>
      </c>
      <c r="K1528" s="63">
        <v>24.8</v>
      </c>
      <c r="L1528" s="64">
        <f>(Таблица1[[#This Row],[Относительное удлинение, %]]-SUMIF('Сводный отчет'!$B$7:$B$17,Таблица1[[#This Row],[Профиль / размер]],'Сводный отчет'!$O$7:$O$17))^2</f>
        <v>2.9368761894089048</v>
      </c>
      <c r="M1528" s="63">
        <v>8.6</v>
      </c>
      <c r="N152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0.11662869348523913</v>
      </c>
      <c r="O1528" s="67">
        <v>8.9</v>
      </c>
      <c r="P152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6.4294672327485092E-2</v>
      </c>
      <c r="Q1528" s="69">
        <v>9.4E-2</v>
      </c>
      <c r="R1528" s="70">
        <f>(Таблица1[[#This Row],[fr]]-SUMIF('Сводный отчет'!$B$7:$B$17,Таблица1[[#This Row],[Профиль / размер]],'Сводный отчет'!$X$7:$X$17))^2</f>
        <v>1.3545153474942055E-4</v>
      </c>
    </row>
    <row r="1529" spans="1:18" ht="11.25" customHeight="1" x14ac:dyDescent="0.25">
      <c r="A1529" s="62" t="s">
        <v>1164</v>
      </c>
      <c r="B1529" s="62" t="str">
        <f>LEFT(Таблица1[[#This Row],[Номер плавки]],7)</f>
        <v>2063883</v>
      </c>
      <c r="C1529" s="62" t="s">
        <v>8</v>
      </c>
      <c r="D1529" s="62" t="s">
        <v>9</v>
      </c>
      <c r="E1529" s="63">
        <v>524</v>
      </c>
      <c r="F1529" s="64">
        <f>(Таблица1[[#This Row],[Предел текучести, Н/мм²]]-SUMIF('Сводный отчет'!$B$7:$B$17,Таблица1[[#This Row],[Профиль / размер]],'Сводный отчет'!$F$7:$F$17))^2</f>
        <v>1097.7344250623028</v>
      </c>
      <c r="G1529" s="63">
        <v>622</v>
      </c>
      <c r="H1529" s="64">
        <f>(Таблица1[[#This Row],[Временное сопротивление, Н/мм²]]-SUMIF('Сводный отчет'!$B$7:$B$17,Таблица1[[#This Row],[Профиль / размер]],'Сводный отчет'!$I$7:$I$17))^2</f>
        <v>838.63060203314774</v>
      </c>
      <c r="I1529" s="65">
        <f>Таблица1[[#This Row],[Временное сопротивление, Н/мм²]]/Таблица1[[#This Row],[Предел текучести, Н/мм²]]</f>
        <v>1.1870229007633588</v>
      </c>
      <c r="J1529" s="66">
        <f>(Таблица1[[#This Row],[σв/σт]]-SUMIF('Сводный отчет'!$B$7:$B$17,Таблица1[[#This Row],[Профиль / размер]],'Сводный отчет'!$L$7:$L$17))^2</f>
        <v>3.3971923096264847E-4</v>
      </c>
      <c r="K1529" s="63">
        <v>23.2</v>
      </c>
      <c r="L1529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1529" s="63">
        <v>8.9</v>
      </c>
      <c r="N152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0.41153435386261</v>
      </c>
      <c r="O1529" s="67">
        <v>9.1999999999999993</v>
      </c>
      <c r="P152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0.30643303710735997</v>
      </c>
      <c r="Q1529" s="69">
        <v>7.1999999999999995E-2</v>
      </c>
      <c r="R1529" s="70">
        <f>(Таблица1[[#This Row],[fr]]-SUMIF('Сводный отчет'!$B$7:$B$17,Таблица1[[#This Row],[Профиль / размер]],'Сводный отчет'!$X$7:$X$17))^2</f>
        <v>1.073634844349477E-4</v>
      </c>
    </row>
    <row r="1530" spans="1:18" ht="11.25" customHeight="1" x14ac:dyDescent="0.25">
      <c r="A1530" s="62" t="s">
        <v>1165</v>
      </c>
      <c r="B1530" s="62" t="str">
        <f>LEFT(Таблица1[[#This Row],[Номер плавки]],7)</f>
        <v>2063883</v>
      </c>
      <c r="C1530" s="62" t="s">
        <v>8</v>
      </c>
      <c r="D1530" s="62" t="s">
        <v>9</v>
      </c>
      <c r="E1530" s="63">
        <v>562</v>
      </c>
      <c r="F1530" s="64">
        <f>(Таблица1[[#This Row],[Предел текучести, Н/мм²]]-SUMIF('Сводный отчет'!$B$7:$B$17,Таблица1[[#This Row],[Профиль / размер]],'Сводный отчет'!$F$7:$F$17))^2</f>
        <v>23.69668921324271</v>
      </c>
      <c r="G1530" s="63">
        <v>655</v>
      </c>
      <c r="H1530" s="64">
        <f>(Таблица1[[#This Row],[Временное сопротивление, Н/мм²]]-SUMIF('Сводный отчет'!$B$7:$B$17,Таблица1[[#This Row],[Профиль / размер]],'Сводный отчет'!$I$7:$I$17))^2</f>
        <v>16.328715240694553</v>
      </c>
      <c r="I1530" s="65">
        <f>Таблица1[[#This Row],[Временное сопротивление, Н/мм²]]/Таблица1[[#This Row],[Предел текучести, Н/мм²]]</f>
        <v>1.1654804270462633</v>
      </c>
      <c r="J1530" s="66">
        <f>(Таблица1[[#This Row],[σв/σт]]-SUMIF('Сводный отчет'!$B$7:$B$17,Таблица1[[#This Row],[Профиль / размер]],'Сводный отчет'!$L$7:$L$17))^2</f>
        <v>9.6783197208168986E-6</v>
      </c>
      <c r="K1530" s="63">
        <v>22.4</v>
      </c>
      <c r="L1530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1530" s="63">
        <v>7.8</v>
      </c>
      <c r="N153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0.21021359914558571</v>
      </c>
      <c r="O1530" s="67">
        <v>8.1</v>
      </c>
      <c r="P153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0.29859236624781638</v>
      </c>
      <c r="Q1530" s="69">
        <v>9.6000000000000002E-2</v>
      </c>
      <c r="R1530" s="70">
        <f>(Таблица1[[#This Row],[fr]]-SUMIF('Сводный отчет'!$B$7:$B$17,Таблица1[[#This Row],[Профиль / размер]],'Сводный отчет'!$X$7:$X$17))^2</f>
        <v>1.8600499386891816E-4</v>
      </c>
    </row>
    <row r="1531" spans="1:18" ht="11.25" customHeight="1" x14ac:dyDescent="0.25">
      <c r="A1531" s="62" t="s">
        <v>1166</v>
      </c>
      <c r="B1531" s="62" t="str">
        <f>LEFT(Таблица1[[#This Row],[Номер плавки]],7)</f>
        <v>2063885</v>
      </c>
      <c r="C1531" s="62" t="s">
        <v>8</v>
      </c>
      <c r="D1531" s="62" t="s">
        <v>9</v>
      </c>
      <c r="E1531" s="63">
        <v>547</v>
      </c>
      <c r="F1531" s="64">
        <f>(Таблица1[[#This Row],[Предел текучести, Н/мм²]]-SUMIF('Сводный отчет'!$B$7:$B$17,Таблица1[[#This Row],[Профиль / размер]],'Сводный отчет'!$F$7:$F$17))^2</f>
        <v>102.65895336418745</v>
      </c>
      <c r="G1531" s="63">
        <v>649</v>
      </c>
      <c r="H1531" s="64">
        <f>(Таблица1[[#This Row],[Временное сопротивление, Н/мм²]]-SUMIF('Сводный отчет'!$B$7:$B$17,Таблица1[[#This Row],[Профиль / размер]],'Сводный отчет'!$I$7:$I$17))^2</f>
        <v>3.8381492029587632</v>
      </c>
      <c r="I1531" s="65">
        <f>Таблица1[[#This Row],[Временное сопротивление, Н/мм²]]/Таблица1[[#This Row],[Предел текучести, Н/мм²]]</f>
        <v>1.1864716636197441</v>
      </c>
      <c r="J1531" s="66">
        <f>(Таблица1[[#This Row],[σв/σт]]-SUMIF('Сводный отчет'!$B$7:$B$17,Таблица1[[#This Row],[Профиль / размер]],'Сводный отчет'!$L$7:$L$17))^2</f>
        <v>3.197028672756481E-4</v>
      </c>
      <c r="K1531" s="63">
        <v>23.6</v>
      </c>
      <c r="L1531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1531" s="63">
        <v>7</v>
      </c>
      <c r="N153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1.5837985048059318</v>
      </c>
      <c r="O1531" s="67">
        <v>7.3</v>
      </c>
      <c r="P153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1.8128900601681475</v>
      </c>
      <c r="Q1531" s="69">
        <v>8.5000000000000006E-2</v>
      </c>
      <c r="R1531" s="70">
        <f>(Таблица1[[#This Row],[fr]]-SUMIF('Сводный отчет'!$B$7:$B$17,Таблица1[[#This Row],[Профиль / размер]],'Сводный отчет'!$X$7:$X$17))^2</f>
        <v>6.960968711681646E-6</v>
      </c>
    </row>
    <row r="1532" spans="1:18" ht="11.25" customHeight="1" x14ac:dyDescent="0.25">
      <c r="A1532" s="62" t="s">
        <v>1167</v>
      </c>
      <c r="B1532" s="62" t="str">
        <f>LEFT(Таблица1[[#This Row],[Номер плавки]],7)</f>
        <v>2063885</v>
      </c>
      <c r="C1532" s="62" t="s">
        <v>8</v>
      </c>
      <c r="D1532" s="62" t="s">
        <v>9</v>
      </c>
      <c r="E1532" s="63">
        <v>551</v>
      </c>
      <c r="F1532" s="64">
        <f>(Таблица1[[#This Row],[Предел текучести, Н/мм²]]-SUMIF('Сводный отчет'!$B$7:$B$17,Таблица1[[#This Row],[Профиль / размер]],'Сводный отчет'!$F$7:$F$17))^2</f>
        <v>37.602349590602188</v>
      </c>
      <c r="G1532" s="63">
        <v>652</v>
      </c>
      <c r="H1532" s="64">
        <f>(Таблица1[[#This Row],[Временное сопротивление, Н/мм²]]-SUMIF('Сводный отчет'!$B$7:$B$17,Таблица1[[#This Row],[Профиль / размер]],'Сводный отчет'!$I$7:$I$17))^2</f>
        <v>1.0834322218266579</v>
      </c>
      <c r="I1532" s="65">
        <f>Таблица1[[#This Row],[Временное сопротивление, Н/мм²]]/Таблица1[[#This Row],[Предел текучести, Н/мм²]]</f>
        <v>1.1833030852994555</v>
      </c>
      <c r="J1532" s="66">
        <f>(Таблица1[[#This Row],[σв/σт]]-SUMIF('Сводный отчет'!$B$7:$B$17,Таблица1[[#This Row],[Профиль / размер]],'Сводный отчет'!$L$7:$L$17))^2</f>
        <v>2.1643289460786751E-4</v>
      </c>
      <c r="K1532" s="63">
        <v>22.4</v>
      </c>
      <c r="L1532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1532" s="63">
        <v>7.5</v>
      </c>
      <c r="N153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0.5753079387682154</v>
      </c>
      <c r="O1532" s="67">
        <v>7.8</v>
      </c>
      <c r="P153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0.71645400146794047</v>
      </c>
      <c r="Q1532" s="69">
        <v>7.1999999999999995E-2</v>
      </c>
      <c r="R1532" s="70">
        <f>(Таблица1[[#This Row],[fr]]-SUMIF('Сводный отчет'!$B$7:$B$17,Таблица1[[#This Row],[Профиль / размер]],'Сводный отчет'!$X$7:$X$17))^2</f>
        <v>1.073634844349477E-4</v>
      </c>
    </row>
    <row r="1533" spans="1:18" ht="11.25" customHeight="1" x14ac:dyDescent="0.25">
      <c r="A1533" s="62" t="s">
        <v>1168</v>
      </c>
      <c r="B1533" s="62" t="str">
        <f>LEFT(Таблица1[[#This Row],[Номер плавки]],7)</f>
        <v>2063887</v>
      </c>
      <c r="C1533" s="62" t="s">
        <v>8</v>
      </c>
      <c r="D1533" s="62" t="s">
        <v>9</v>
      </c>
      <c r="E1533" s="63">
        <v>552</v>
      </c>
      <c r="F1533" s="64">
        <f>(Таблица1[[#This Row],[Предел текучести, Н/мм²]]-SUMIF('Сводный отчет'!$B$7:$B$17,Таблица1[[#This Row],[Профиль / размер]],'Сводный отчет'!$F$7:$F$17))^2</f>
        <v>26.338198647205875</v>
      </c>
      <c r="G1533" s="63">
        <v>652</v>
      </c>
      <c r="H1533" s="64">
        <f>(Таблица1[[#This Row],[Временное сопротивление, Н/мм²]]-SUMIF('Сводный отчет'!$B$7:$B$17,Таблица1[[#This Row],[Профиль / размер]],'Сводный отчет'!$I$7:$I$17))^2</f>
        <v>1.0834322218266579</v>
      </c>
      <c r="I1533" s="65">
        <f>Таблица1[[#This Row],[Временное сопротивление, Н/мм²]]/Таблица1[[#This Row],[Предел текучести, Н/мм²]]</f>
        <v>1.181159420289855</v>
      </c>
      <c r="J1533" s="66">
        <f>(Таблица1[[#This Row],[σв/σт]]-SUMIF('Сводный отчет'!$B$7:$B$17,Таблица1[[#This Row],[Профиль / размер]],'Сводный отчет'!$L$7:$L$17))^2</f>
        <v>1.5795445933868227E-4</v>
      </c>
      <c r="K1533" s="63">
        <v>22.2</v>
      </c>
      <c r="L1533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1533" s="63">
        <v>6.9</v>
      </c>
      <c r="N153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1.845496618013474</v>
      </c>
      <c r="O1533" s="67">
        <v>7.2</v>
      </c>
      <c r="P153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2.0921772719081879</v>
      </c>
      <c r="Q1533" s="69">
        <v>7.0999999999999994E-2</v>
      </c>
      <c r="R1533" s="70">
        <f>(Таблица1[[#This Row],[fr]]-SUMIF('Сводный отчет'!$B$7:$B$17,Таблица1[[#This Row],[Профиль / размер]],'Сводный отчет'!$X$7:$X$17))^2</f>
        <v>1.2908675487519896E-4</v>
      </c>
    </row>
    <row r="1534" spans="1:18" ht="11.25" customHeight="1" x14ac:dyDescent="0.25">
      <c r="A1534" s="62" t="s">
        <v>1169</v>
      </c>
      <c r="B1534" s="62" t="str">
        <f>LEFT(Таблица1[[#This Row],[Номер плавки]],7)</f>
        <v>2063887</v>
      </c>
      <c r="C1534" s="62" t="s">
        <v>8</v>
      </c>
      <c r="D1534" s="62" t="s">
        <v>9</v>
      </c>
      <c r="E1534" s="63">
        <v>593</v>
      </c>
      <c r="F1534" s="64">
        <f>(Таблица1[[#This Row],[Предел текучести, Н/мм²]]-SUMIF('Сводный отчет'!$B$7:$B$17,Таблица1[[#This Row],[Профиль / размер]],'Сводный отчет'!$F$7:$F$17))^2</f>
        <v>1286.5080099679569</v>
      </c>
      <c r="G1534" s="63">
        <v>685</v>
      </c>
      <c r="H1534" s="64">
        <f>(Таблица1[[#This Row],[Временное сопротивление, Н/мм²]]-SUMIF('Сводный отчет'!$B$7:$B$17,Таблица1[[#This Row],[Профиль / размер]],'Сводный отчет'!$I$7:$I$17))^2</f>
        <v>1158.7815454293734</v>
      </c>
      <c r="I1534" s="65">
        <f>Таблица1[[#This Row],[Временное сопротивление, Н/мм²]]/Таблица1[[#This Row],[Предел текучести, Н/мм²]]</f>
        <v>1.1551433389544687</v>
      </c>
      <c r="J1534" s="66">
        <f>(Таблица1[[#This Row],[σв/σт]]-SUMIF('Сводный отчет'!$B$7:$B$17,Таблица1[[#This Row],[Профиль / размер]],'Сводный отчет'!$L$7:$L$17))^2</f>
        <v>1.8085106779507264E-4</v>
      </c>
      <c r="K1534" s="63">
        <v>23</v>
      </c>
      <c r="L1534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1534" s="63">
        <v>8.6</v>
      </c>
      <c r="N153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0.11662869348523913</v>
      </c>
      <c r="O1534" s="67">
        <v>8.9</v>
      </c>
      <c r="P153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6.4294672327485092E-2</v>
      </c>
      <c r="Q1534" s="69">
        <v>8.4000000000000005E-2</v>
      </c>
      <c r="R1534" s="70">
        <f>(Таблица1[[#This Row],[fr]]-SUMIF('Сводный отчет'!$B$7:$B$17,Таблица1[[#This Row],[Профиль / размер]],'Сводный отчет'!$X$7:$X$17))^2</f>
        <v>2.6842391519328601E-6</v>
      </c>
    </row>
    <row r="1535" spans="1:18" ht="11.25" customHeight="1" x14ac:dyDescent="0.25">
      <c r="A1535" s="62" t="s">
        <v>1170</v>
      </c>
      <c r="B1535" s="62" t="str">
        <f>LEFT(Таблица1[[#This Row],[Номер плавки]],7)</f>
        <v>2063887</v>
      </c>
      <c r="C1535" s="62" t="s">
        <v>8</v>
      </c>
      <c r="D1535" s="62" t="s">
        <v>9</v>
      </c>
      <c r="E1535" s="63">
        <v>566</v>
      </c>
      <c r="F1535" s="64">
        <f>(Таблица1[[#This Row],[Предел текучести, Н/мм²]]-SUMIF('Сводный отчет'!$B$7:$B$17,Таблица1[[#This Row],[Профиль / размер]],'Сводный отчет'!$F$7:$F$17))^2</f>
        <v>78.64008543965744</v>
      </c>
      <c r="G1535" s="63">
        <v>660</v>
      </c>
      <c r="H1535" s="64">
        <f>(Таблица1[[#This Row],[Временное сопротивление, Н/мм²]]-SUMIF('Сводный отчет'!$B$7:$B$17,Таблица1[[#This Row],[Профиль / размер]],'Сводный отчет'!$I$7:$I$17))^2</f>
        <v>81.73752027214104</v>
      </c>
      <c r="I1535" s="65">
        <f>Таблица1[[#This Row],[Временное сопротивление, Н/мм²]]/Таблица1[[#This Row],[Предел текучести, Н/мм²]]</f>
        <v>1.1660777385159011</v>
      </c>
      <c r="J1535" s="66">
        <f>(Таблица1[[#This Row],[σв/σт]]-SUMIF('Сводный отчет'!$B$7:$B$17,Таблица1[[#This Row],[Профиль / размер]],'Сводный отчет'!$L$7:$L$17))^2</f>
        <v>6.3186289940942314E-6</v>
      </c>
      <c r="K1535" s="63">
        <v>24.2</v>
      </c>
      <c r="L1535" s="64">
        <f>(Таблица1[[#This Row],[Относительное удлинение, %]]-SUMIF('Сводный отчет'!$B$7:$B$17,Таблица1[[#This Row],[Профиль / размер]],'Сводный отчет'!$O$7:$O$17))^2</f>
        <v>1.2403982019874893</v>
      </c>
      <c r="M1535" s="63">
        <v>7.2</v>
      </c>
      <c r="N153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1.1204022783908447</v>
      </c>
      <c r="O1535" s="67">
        <v>7.5</v>
      </c>
      <c r="P153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1535" s="69">
        <v>8.5999999999999993E-2</v>
      </c>
      <c r="R1535" s="70">
        <f>(Таблица1[[#This Row],[fr]]-SUMIF('Сводный отчет'!$B$7:$B$17,Таблица1[[#This Row],[Профиль / размер]],'Сводный отчет'!$X$7:$X$17))^2</f>
        <v>1.3237698271430334E-5</v>
      </c>
    </row>
    <row r="1536" spans="1:18" ht="11.25" customHeight="1" x14ac:dyDescent="0.25">
      <c r="A1536" s="62" t="s">
        <v>1171</v>
      </c>
      <c r="B1536" s="62" t="str">
        <f>LEFT(Таблица1[[#This Row],[Номер плавки]],7)</f>
        <v>2063889</v>
      </c>
      <c r="C1536" s="62" t="s">
        <v>8</v>
      </c>
      <c r="D1536" s="62" t="s">
        <v>9</v>
      </c>
      <c r="E1536" s="63">
        <v>571</v>
      </c>
      <c r="F1536" s="64">
        <f>(Таблица1[[#This Row],[Предел текучести, Н/мм²]]-SUMIF('Сводный отчет'!$B$7:$B$17,Таблица1[[#This Row],[Профиль / размер]],'Сводный отчет'!$F$7:$F$17))^2</f>
        <v>192.31933072267586</v>
      </c>
      <c r="G1536" s="63">
        <v>671</v>
      </c>
      <c r="H1536" s="64">
        <f>(Таблица1[[#This Row],[Временное сопротивление, Н/мм²]]-SUMIF('Сводный отчет'!$B$7:$B$17,Таблица1[[#This Row],[Профиль / размер]],'Сводный отчет'!$I$7:$I$17))^2</f>
        <v>401.63689134132335</v>
      </c>
      <c r="I1536" s="65">
        <f>Таблица1[[#This Row],[Временное сопротивление, Н/мм²]]/Таблица1[[#This Row],[Предел текучести, Н/мм²]]</f>
        <v>1.1751313485113835</v>
      </c>
      <c r="J1536" s="66">
        <f>(Таблица1[[#This Row],[σв/σт]]-SUMIF('Сводный отчет'!$B$7:$B$17,Таблица1[[#This Row],[Профиль / размер]],'Сводный отчет'!$L$7:$L$17))^2</f>
        <v>4.2770575459028701E-5</v>
      </c>
      <c r="K1536" s="63">
        <v>24</v>
      </c>
      <c r="L1536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1536" s="63">
        <v>8.4</v>
      </c>
      <c r="N153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1536" s="67">
        <v>8.6999999999999993</v>
      </c>
      <c r="P153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1536" s="69">
        <v>8.7999999999999995E-2</v>
      </c>
      <c r="R1536" s="70">
        <f>(Таблица1[[#This Row],[fr]]-SUMIF('Сводный отчет'!$B$7:$B$17,Таблица1[[#This Row],[Профиль / размер]],'Сводный отчет'!$X$7:$X$17))^2</f>
        <v>3.1791157390927867E-5</v>
      </c>
    </row>
    <row r="1537" spans="1:18" ht="11.25" customHeight="1" x14ac:dyDescent="0.25">
      <c r="A1537" s="62" t="s">
        <v>1172</v>
      </c>
      <c r="B1537" s="62" t="str">
        <f>LEFT(Таблица1[[#This Row],[Номер плавки]],7)</f>
        <v>2063889</v>
      </c>
      <c r="C1537" s="62" t="s">
        <v>8</v>
      </c>
      <c r="D1537" s="62" t="s">
        <v>9</v>
      </c>
      <c r="E1537" s="63">
        <v>564</v>
      </c>
      <c r="F1537" s="64">
        <f>(Таблица1[[#This Row],[Предел текучести, Н/мм²]]-SUMIF('Сводный отчет'!$B$7:$B$17,Таблица1[[#This Row],[Профиль / размер]],'Сводный отчет'!$F$7:$F$17))^2</f>
        <v>47.168387326450073</v>
      </c>
      <c r="G1537" s="63">
        <v>655</v>
      </c>
      <c r="H1537" s="64">
        <f>(Таблица1[[#This Row],[Временное сопротивление, Н/мм²]]-SUMIF('Сводный отчет'!$B$7:$B$17,Таблица1[[#This Row],[Профиль / размер]],'Сводный отчет'!$I$7:$I$17))^2</f>
        <v>16.328715240694553</v>
      </c>
      <c r="I1537" s="65">
        <f>Таблица1[[#This Row],[Временное сопротивление, Н/мм²]]/Таблица1[[#This Row],[Предел текучести, Н/мм²]]</f>
        <v>1.1613475177304964</v>
      </c>
      <c r="J1537" s="66">
        <f>(Таблица1[[#This Row],[σв/σт]]-SUMIF('Сводный отчет'!$B$7:$B$17,Таблица1[[#This Row],[Профиль / размер]],'Сводный отчет'!$L$7:$L$17))^2</f>
        <v>5.2474219196499296E-5</v>
      </c>
      <c r="K1537" s="63">
        <v>23.4</v>
      </c>
      <c r="L1537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1537" s="63">
        <v>7.7</v>
      </c>
      <c r="N153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0.31191171235312865</v>
      </c>
      <c r="O1537" s="67">
        <v>8</v>
      </c>
      <c r="P153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0.41787957798785735</v>
      </c>
      <c r="Q1537" s="69">
        <v>7.4999999999999997E-2</v>
      </c>
      <c r="R1537" s="70">
        <f>(Таблица1[[#This Row],[fr]]-SUMIF('Сводный отчет'!$B$7:$B$17,Таблица1[[#This Row],[Профиль / размер]],'Сводный отчет'!$X$7:$X$17))^2</f>
        <v>5.4193673114193948E-5</v>
      </c>
    </row>
    <row r="1538" spans="1:18" ht="11.25" customHeight="1" x14ac:dyDescent="0.25">
      <c r="A1538" s="62" t="s">
        <v>1173</v>
      </c>
      <c r="B1538" s="62" t="str">
        <f>LEFT(Таблица1[[#This Row],[Номер плавки]],7)</f>
        <v>2063889</v>
      </c>
      <c r="C1538" s="62" t="s">
        <v>8</v>
      </c>
      <c r="D1538" s="62" t="s">
        <v>9</v>
      </c>
      <c r="E1538" s="63">
        <v>559</v>
      </c>
      <c r="F1538" s="64">
        <f>(Таблица1[[#This Row],[Предел текучести, Н/мм²]]-SUMIF('Сводный отчет'!$B$7:$B$17,Таблица1[[#This Row],[Профиль / размер]],'Сводный отчет'!$F$7:$F$17))^2</f>
        <v>3.489142043431658</v>
      </c>
      <c r="G1538" s="63">
        <v>651</v>
      </c>
      <c r="H1538" s="64">
        <f>(Таблица1[[#This Row],[Временное сопротивление, Н/мм²]]-SUMIF('Сводный отчет'!$B$7:$B$17,Таблица1[[#This Row],[Профиль / размер]],'Сводный отчет'!$I$7:$I$17))^2</f>
        <v>1.6712155373596635E-3</v>
      </c>
      <c r="I1538" s="65">
        <f>Таблица1[[#This Row],[Временное сопротивление, Н/мм²]]/Таблица1[[#This Row],[Предел текучести, Н/мм²]]</f>
        <v>1.1645796064400715</v>
      </c>
      <c r="J1538" s="66">
        <f>(Таблица1[[#This Row],[σв/σт]]-SUMIF('Сводный отчет'!$B$7:$B$17,Таблица1[[#This Row],[Профиль / размер]],'Сводный отчет'!$L$7:$L$17))^2</f>
        <v>1.6094702926681901E-5</v>
      </c>
      <c r="K1538" s="63">
        <v>24.6</v>
      </c>
      <c r="L1538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1538" s="63">
        <v>7.9</v>
      </c>
      <c r="N153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0.12851548593804202</v>
      </c>
      <c r="O1538" s="67">
        <v>8.1999999999999993</v>
      </c>
      <c r="P153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0.19930515450777525</v>
      </c>
      <c r="Q1538" s="69">
        <v>7.0999999999999994E-2</v>
      </c>
      <c r="R1538" s="70">
        <f>(Таблица1[[#This Row],[fr]]-SUMIF('Сводный отчет'!$B$7:$B$17,Таблица1[[#This Row],[Профиль / размер]],'Сводный отчет'!$X$7:$X$17))^2</f>
        <v>1.2908675487519896E-4</v>
      </c>
    </row>
    <row r="1539" spans="1:18" ht="11.25" customHeight="1" x14ac:dyDescent="0.25">
      <c r="A1539" s="62" t="s">
        <v>1174</v>
      </c>
      <c r="B1539" s="62" t="str">
        <f>LEFT(Таблица1[[#This Row],[Номер плавки]],7)</f>
        <v>2063891</v>
      </c>
      <c r="C1539" s="62" t="s">
        <v>8</v>
      </c>
      <c r="D1539" s="62" t="s">
        <v>9</v>
      </c>
      <c r="E1539" s="63">
        <v>568</v>
      </c>
      <c r="F1539" s="64">
        <f>(Таблица1[[#This Row],[Предел текучести, Н/мм²]]-SUMIF('Сводный отчет'!$B$7:$B$17,Таблица1[[#This Row],[Профиль / размер]],'Сводный отчет'!$F$7:$F$17))^2</f>
        <v>118.11178355286481</v>
      </c>
      <c r="G1539" s="63">
        <v>658</v>
      </c>
      <c r="H1539" s="64">
        <f>(Таблица1[[#This Row],[Временное сопротивление, Н/мм²]]-SUMIF('Сводный отчет'!$B$7:$B$17,Таблица1[[#This Row],[Профиль / размер]],'Сводный отчет'!$I$7:$I$17))^2</f>
        <v>49.573998259562444</v>
      </c>
      <c r="I1539" s="65">
        <f>Таблица1[[#This Row],[Временное сопротивление, Н/мм²]]/Таблица1[[#This Row],[Предел текучести, Н/мм²]]</f>
        <v>1.158450704225352</v>
      </c>
      <c r="J1539" s="66">
        <f>(Таблица1[[#This Row],[σв/σт]]-SUMIF('Сводный отчет'!$B$7:$B$17,Таблица1[[#This Row],[Профиль / размер]],'Сводный отчет'!$L$7:$L$17))^2</f>
        <v>1.028342551608818E-4</v>
      </c>
      <c r="K1539" s="63">
        <v>22.8</v>
      </c>
      <c r="L1539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1539" s="63">
        <v>8.8000000000000007</v>
      </c>
      <c r="N153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1539" s="67">
        <v>9.1</v>
      </c>
      <c r="P153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1539" s="69">
        <v>9.4E-2</v>
      </c>
      <c r="R1539" s="70">
        <f>(Таблица1[[#This Row],[fr]]-SUMIF('Сводный отчет'!$B$7:$B$17,Таблица1[[#This Row],[Профиль / размер]],'Сводный отчет'!$X$7:$X$17))^2</f>
        <v>1.3545153474942055E-4</v>
      </c>
    </row>
    <row r="1540" spans="1:18" ht="11.25" customHeight="1" x14ac:dyDescent="0.25">
      <c r="A1540" s="62" t="s">
        <v>1175</v>
      </c>
      <c r="B1540" s="62" t="str">
        <f>LEFT(Таблица1[[#This Row],[Номер плавки]],7)</f>
        <v>2063891</v>
      </c>
      <c r="C1540" s="62" t="s">
        <v>8</v>
      </c>
      <c r="D1540" s="62" t="s">
        <v>9</v>
      </c>
      <c r="E1540" s="63">
        <v>571</v>
      </c>
      <c r="F1540" s="64">
        <f>(Таблица1[[#This Row],[Предел текучести, Н/мм²]]-SUMIF('Сводный отчет'!$B$7:$B$17,Таблица1[[#This Row],[Профиль / размер]],'Сводный отчет'!$F$7:$F$17))^2</f>
        <v>192.31933072267586</v>
      </c>
      <c r="G1540" s="63">
        <v>665</v>
      </c>
      <c r="H1540" s="64">
        <f>(Таблица1[[#This Row],[Временное сопротивление, Н/мм²]]-SUMIF('Сводный отчет'!$B$7:$B$17,Таблица1[[#This Row],[Профиль / размер]],'Сводный отчет'!$I$7:$I$17))^2</f>
        <v>197.14632530358753</v>
      </c>
      <c r="I1540" s="65">
        <f>Таблица1[[#This Row],[Временное сопротивление, Н/мм²]]/Таблица1[[#This Row],[Предел текучести, Н/мм²]]</f>
        <v>1.1646234676007006</v>
      </c>
      <c r="J1540" s="66">
        <f>(Таблица1[[#This Row],[σв/σт]]-SUMIF('Сводный отчет'!$B$7:$B$17,Таблица1[[#This Row],[Профиль / размер]],'Сводный отчет'!$L$7:$L$17))^2</f>
        <v>1.5744700530082317E-5</v>
      </c>
      <c r="K1540" s="63">
        <v>22.6</v>
      </c>
      <c r="L1540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1540" s="63">
        <v>7.4</v>
      </c>
      <c r="N154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0.73700605197575808</v>
      </c>
      <c r="O1540" s="67">
        <v>7.7</v>
      </c>
      <c r="P154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1540" s="69">
        <v>7.3999999999999996E-2</v>
      </c>
      <c r="R1540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1541" spans="1:18" ht="11.25" customHeight="1" x14ac:dyDescent="0.25">
      <c r="A1541" s="62" t="s">
        <v>1176</v>
      </c>
      <c r="B1541" s="62" t="str">
        <f>LEFT(Таблица1[[#This Row],[Номер плавки]],7)</f>
        <v>2063891</v>
      </c>
      <c r="C1541" s="62" t="s">
        <v>8</v>
      </c>
      <c r="D1541" s="62" t="s">
        <v>9</v>
      </c>
      <c r="E1541" s="63">
        <v>552</v>
      </c>
      <c r="F1541" s="64">
        <f>(Таблица1[[#This Row],[Предел текучести, Н/мм²]]-SUMIF('Сводный отчет'!$B$7:$B$17,Таблица1[[#This Row],[Профиль / размер]],'Сводный отчет'!$F$7:$F$17))^2</f>
        <v>26.338198647205875</v>
      </c>
      <c r="G1541" s="63">
        <v>647</v>
      </c>
      <c r="H1541" s="64">
        <f>(Таблица1[[#This Row],[Временное сопротивление, Н/мм²]]-SUMIF('Сводный отчет'!$B$7:$B$17,Таблица1[[#This Row],[Профиль / размер]],'Сводный отчет'!$I$7:$I$17))^2</f>
        <v>15.674627190380168</v>
      </c>
      <c r="I1541" s="65">
        <f>Таблица1[[#This Row],[Временное сопротивление, Н/мм²]]/Таблица1[[#This Row],[Предел текучести, Н/мм²]]</f>
        <v>1.1721014492753623</v>
      </c>
      <c r="J1541" s="66">
        <f>(Таблица1[[#This Row],[σв/σт]]-SUMIF('Сводный отчет'!$B$7:$B$17,Таблица1[[#This Row],[Профиль / размер]],'Сводный отчет'!$L$7:$L$17))^2</f>
        <v>1.2320257492022493E-5</v>
      </c>
      <c r="K1541" s="63">
        <v>24.4</v>
      </c>
      <c r="L1541" s="64">
        <f>(Таблица1[[#This Row],[Относительное удлинение, %]]-SUMIF('Сводный отчет'!$B$7:$B$17,Таблица1[[#This Row],[Профиль / размер]],'Сводный отчет'!$O$7:$O$17))^2</f>
        <v>1.7258908644612911</v>
      </c>
      <c r="M1541" s="63">
        <v>8</v>
      </c>
      <c r="N154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1541" s="67">
        <v>8.3000000000000007</v>
      </c>
      <c r="P154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1541" s="69">
        <v>9.4E-2</v>
      </c>
      <c r="R1541" s="70">
        <f>(Таблица1[[#This Row],[fr]]-SUMIF('Сводный отчет'!$B$7:$B$17,Таблица1[[#This Row],[Профиль / размер]],'Сводный отчет'!$X$7:$X$17))^2</f>
        <v>1.3545153474942055E-4</v>
      </c>
    </row>
    <row r="1542" spans="1:18" ht="11.25" customHeight="1" x14ac:dyDescent="0.25">
      <c r="A1542" s="62" t="s">
        <v>1177</v>
      </c>
      <c r="B1542" s="62" t="str">
        <f>LEFT(Таблица1[[#This Row],[Номер плавки]],7)</f>
        <v>2063893</v>
      </c>
      <c r="C1542" s="62" t="s">
        <v>8</v>
      </c>
      <c r="D1542" s="62" t="s">
        <v>9</v>
      </c>
      <c r="E1542" s="63">
        <v>573</v>
      </c>
      <c r="F1542" s="64">
        <f>(Таблица1[[#This Row],[Предел текучести, Н/мм²]]-SUMIF('Сводный отчет'!$B$7:$B$17,Таблица1[[#This Row],[Профиль / размер]],'Сводный отчет'!$F$7:$F$17))^2</f>
        <v>251.79102883588322</v>
      </c>
      <c r="G1542" s="63">
        <v>672</v>
      </c>
      <c r="H1542" s="64">
        <f>(Таблица1[[#This Row],[Временное сопротивление, Н/мм²]]-SUMIF('Сводный отчет'!$B$7:$B$17,Таблица1[[#This Row],[Профиль / размер]],'Сводный отчет'!$I$7:$I$17))^2</f>
        <v>442.71865234761265</v>
      </c>
      <c r="I1542" s="65">
        <f>Таблица1[[#This Row],[Временное сопротивление, Н/мм²]]/Таблица1[[#This Row],[Предел текучести, Н/мм²]]</f>
        <v>1.1727748691099475</v>
      </c>
      <c r="J1542" s="66">
        <f>(Таблица1[[#This Row],[σв/σт]]-SUMIF('Сводный отчет'!$B$7:$B$17,Таблица1[[#This Row],[Профиль / размер]],'Сводный отчет'!$L$7:$L$17))^2</f>
        <v>1.7501189220353284E-5</v>
      </c>
      <c r="K1542" s="63">
        <v>22.8</v>
      </c>
      <c r="L1542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1542" s="63">
        <v>8.6999999999999993</v>
      </c>
      <c r="N154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0.19493058027769547</v>
      </c>
      <c r="O1542" s="67">
        <v>9</v>
      </c>
      <c r="P154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0.12500746058744353</v>
      </c>
      <c r="Q1542" s="69">
        <v>9.7000000000000003E-2</v>
      </c>
      <c r="R1542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1543" spans="1:18" ht="11.25" customHeight="1" x14ac:dyDescent="0.25">
      <c r="A1543" s="62" t="s">
        <v>1178</v>
      </c>
      <c r="B1543" s="62" t="str">
        <f>LEFT(Таблица1[[#This Row],[Номер плавки]],7)</f>
        <v>2063893</v>
      </c>
      <c r="C1543" s="62" t="s">
        <v>8</v>
      </c>
      <c r="D1543" s="62" t="s">
        <v>9</v>
      </c>
      <c r="E1543" s="63">
        <v>585</v>
      </c>
      <c r="F1543" s="64">
        <f>(Таблица1[[#This Row],[Предел текучести, Н/мм²]]-SUMIF('Сводный отчет'!$B$7:$B$17,Таблица1[[#This Row],[Профиль / размер]],'Сводный отчет'!$F$7:$F$17))^2</f>
        <v>776.62121751512746</v>
      </c>
      <c r="G1543" s="63">
        <v>677</v>
      </c>
      <c r="H1543" s="64">
        <f>(Таблица1[[#This Row],[Временное сопротивление, Н/мм²]]-SUMIF('Сводный отчет'!$B$7:$B$17,Таблица1[[#This Row],[Профиль / размер]],'Сводный отчет'!$I$7:$I$17))^2</f>
        <v>678.12745737905914</v>
      </c>
      <c r="I1543" s="65">
        <f>Таблица1[[#This Row],[Временное сопротивление, Н/мм²]]/Таблица1[[#This Row],[Предел текучести, Н/мм²]]</f>
        <v>1.1572649572649574</v>
      </c>
      <c r="J1543" s="66">
        <f>(Таблица1[[#This Row],[σв/σт]]-SUMIF('Сводный отчет'!$B$7:$B$17,Таблица1[[#This Row],[Профиль / размер]],'Сводный отчет'!$L$7:$L$17))^2</f>
        <v>1.2828891304961094E-4</v>
      </c>
      <c r="K1543" s="63">
        <v>22.2</v>
      </c>
      <c r="L1543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1543" s="63">
        <v>7.2</v>
      </c>
      <c r="N154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1.1204022783908447</v>
      </c>
      <c r="O1543" s="67">
        <v>7.5</v>
      </c>
      <c r="P154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1543" s="69">
        <v>8.3000000000000004E-2</v>
      </c>
      <c r="R1543" s="70">
        <f>(Таблица1[[#This Row],[fr]]-SUMIF('Сводный отчет'!$B$7:$B$17,Таблица1[[#This Row],[Профиль / размер]],'Сводный отчет'!$X$7:$X$17))^2</f>
        <v>4.0750959218407797E-7</v>
      </c>
    </row>
    <row r="1544" spans="1:18" ht="11.25" customHeight="1" x14ac:dyDescent="0.25">
      <c r="A1544" s="62" t="s">
        <v>1179</v>
      </c>
      <c r="B1544" s="62" t="str">
        <f>LEFT(Таблица1[[#This Row],[Номер плавки]],7)</f>
        <v>2063893</v>
      </c>
      <c r="C1544" s="62" t="s">
        <v>8</v>
      </c>
      <c r="D1544" s="62" t="s">
        <v>9</v>
      </c>
      <c r="E1544" s="63">
        <v>576</v>
      </c>
      <c r="F1544" s="64">
        <f>(Таблица1[[#This Row],[Предел текучести, Н/мм²]]-SUMIF('Сводный отчет'!$B$7:$B$17,Таблица1[[#This Row],[Профиль / размер]],'Сводный отчет'!$F$7:$F$17))^2</f>
        <v>355.9985760056943</v>
      </c>
      <c r="G1544" s="63">
        <v>675</v>
      </c>
      <c r="H1544" s="64">
        <f>(Таблица1[[#This Row],[Временное сопротивление, Н/мм²]]-SUMIF('Сводный отчет'!$B$7:$B$17,Таблица1[[#This Row],[Профиль / размер]],'Сводный отчет'!$I$7:$I$17))^2</f>
        <v>577.96393536648054</v>
      </c>
      <c r="I1544" s="65">
        <f>Таблица1[[#This Row],[Временное сопротивление, Н/мм²]]/Таблица1[[#This Row],[Предел текучести, Н/мм²]]</f>
        <v>1.171875</v>
      </c>
      <c r="J1544" s="66">
        <f>(Таблица1[[#This Row],[σв/σт]]-SUMIF('Сводный отчет'!$B$7:$B$17,Таблица1[[#This Row],[Профиль / размер]],'Сводный отчет'!$L$7:$L$17))^2</f>
        <v>1.078185269265293E-5</v>
      </c>
      <c r="K1544" s="63">
        <v>21.8</v>
      </c>
      <c r="L1544" s="64">
        <f>(Таблица1[[#This Row],[Относительное удлинение, %]]-SUMIF('Сводный отчет'!$B$7:$B$17,Таблица1[[#This Row],[Профиль / размер]],'Сводный отчет'!$O$7:$O$17))^2</f>
        <v>1.6544862523018427</v>
      </c>
      <c r="M1544" s="63">
        <v>8.4</v>
      </c>
      <c r="N154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1544" s="67">
        <v>8.6999999999999993</v>
      </c>
      <c r="P154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1544" s="69">
        <v>9.5000000000000001E-2</v>
      </c>
      <c r="R1544" s="70">
        <f>(Таблица1[[#This Row],[fr]]-SUMIF('Сводный отчет'!$B$7:$B$17,Таблица1[[#This Row],[Профиль / размер]],'Сводный отчет'!$X$7:$X$17))^2</f>
        <v>1.5972826430916934E-4</v>
      </c>
    </row>
    <row r="1545" spans="1:18" ht="11.25" customHeight="1" x14ac:dyDescent="0.25">
      <c r="A1545" s="62" t="s">
        <v>1180</v>
      </c>
      <c r="B1545" s="62" t="str">
        <f>LEFT(Таблица1[[#This Row],[Номер плавки]],7)</f>
        <v>2063895</v>
      </c>
      <c r="C1545" s="62" t="s">
        <v>8</v>
      </c>
      <c r="D1545" s="62" t="s">
        <v>9</v>
      </c>
      <c r="E1545" s="63">
        <v>568</v>
      </c>
      <c r="F1545" s="64">
        <f>(Таблица1[[#This Row],[Предел текучести, Н/мм²]]-SUMIF('Сводный отчет'!$B$7:$B$17,Таблица1[[#This Row],[Профиль / размер]],'Сводный отчет'!$F$7:$F$17))^2</f>
        <v>118.11178355286481</v>
      </c>
      <c r="G1545" s="63">
        <v>661</v>
      </c>
      <c r="H1545" s="64">
        <f>(Таблица1[[#This Row],[Временное сопротивление, Н/мм²]]-SUMIF('Сводный отчет'!$B$7:$B$17,Таблица1[[#This Row],[Профиль / размер]],'Сводный отчет'!$I$7:$I$17))^2</f>
        <v>100.81928127843034</v>
      </c>
      <c r="I1545" s="65">
        <f>Таблица1[[#This Row],[Временное сопротивление, Н/мм²]]/Таблица1[[#This Row],[Предел текучести, Н/мм²]]</f>
        <v>1.1637323943661972</v>
      </c>
      <c r="J1545" s="66">
        <f>(Таблица1[[#This Row],[σв/σт]]-SUMIF('Сводный отчет'!$B$7:$B$17,Таблица1[[#This Row],[Профиль / размер]],'Сводный отчет'!$L$7:$L$17))^2</f>
        <v>2.3610196588009657E-5</v>
      </c>
      <c r="K1545" s="63">
        <v>24.2</v>
      </c>
      <c r="L1545" s="64">
        <f>(Таблица1[[#This Row],[Относительное удлинение, %]]-SUMIF('Сводный отчет'!$B$7:$B$17,Таблица1[[#This Row],[Профиль / размер]],'Сводный отчет'!$O$7:$O$17))^2</f>
        <v>1.2403982019874893</v>
      </c>
      <c r="M1545" s="63">
        <v>7.7</v>
      </c>
      <c r="N154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0.31191171235312865</v>
      </c>
      <c r="O1545" s="67">
        <v>8</v>
      </c>
      <c r="P154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0.41787957798785735</v>
      </c>
      <c r="Q1545" s="69">
        <v>8.6999999999999994E-2</v>
      </c>
      <c r="R1545" s="70">
        <f>(Таблица1[[#This Row],[fr]]-SUMIF('Сводный отчет'!$B$7:$B$17,Таблица1[[#This Row],[Профиль / размер]],'Сводный отчет'!$X$7:$X$17))^2</f>
        <v>2.1514427831179098E-5</v>
      </c>
    </row>
    <row r="1546" spans="1:18" ht="11.25" customHeight="1" x14ac:dyDescent="0.25">
      <c r="A1546" s="62" t="s">
        <v>1181</v>
      </c>
      <c r="B1546" s="62" t="str">
        <f>LEFT(Таблица1[[#This Row],[Номер плавки]],7)</f>
        <v>2063895</v>
      </c>
      <c r="C1546" s="62" t="s">
        <v>8</v>
      </c>
      <c r="D1546" s="62" t="s">
        <v>9</v>
      </c>
      <c r="E1546" s="63">
        <v>573</v>
      </c>
      <c r="F1546" s="64">
        <f>(Таблица1[[#This Row],[Предел текучести, Н/мм²]]-SUMIF('Сводный отчет'!$B$7:$B$17,Таблица1[[#This Row],[Профиль / размер]],'Сводный отчет'!$F$7:$F$17))^2</f>
        <v>251.79102883588322</v>
      </c>
      <c r="G1546" s="63">
        <v>666</v>
      </c>
      <c r="H1546" s="64">
        <f>(Таблица1[[#This Row],[Временное сопротивление, Н/мм²]]-SUMIF('Сводный отчет'!$B$7:$B$17,Таблица1[[#This Row],[Профиль / размер]],'Сводный отчет'!$I$7:$I$17))^2</f>
        <v>226.22808630987683</v>
      </c>
      <c r="I1546" s="65">
        <f>Таблица1[[#This Row],[Временное сопротивление, Н/мм²]]/Таблица1[[#This Row],[Предел текучести, Н/мм²]]</f>
        <v>1.162303664921466</v>
      </c>
      <c r="J1546" s="66">
        <f>(Таблица1[[#This Row],[σв/σт]]-SUMIF('Сводный отчет'!$B$7:$B$17,Таблица1[[#This Row],[Профиль / размер]],'Сводный отчет'!$L$7:$L$17))^2</f>
        <v>3.9535949952629586E-5</v>
      </c>
      <c r="K1546" s="63">
        <v>24</v>
      </c>
      <c r="L1546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1546" s="63">
        <v>8.4</v>
      </c>
      <c r="N154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1546" s="67">
        <v>8.6999999999999993</v>
      </c>
      <c r="P154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1546" s="69">
        <v>9.4E-2</v>
      </c>
      <c r="R1546" s="70">
        <f>(Таблица1[[#This Row],[fr]]-SUMIF('Сводный отчет'!$B$7:$B$17,Таблица1[[#This Row],[Профиль / размер]],'Сводный отчет'!$X$7:$X$17))^2</f>
        <v>1.3545153474942055E-4</v>
      </c>
    </row>
    <row r="1547" spans="1:18" ht="11.25" customHeight="1" x14ac:dyDescent="0.25">
      <c r="A1547" s="62" t="s">
        <v>1182</v>
      </c>
      <c r="B1547" s="62" t="str">
        <f>LEFT(Таблица1[[#This Row],[Номер плавки]],7)</f>
        <v>2063897</v>
      </c>
      <c r="C1547" s="62" t="s">
        <v>8</v>
      </c>
      <c r="D1547" s="62" t="s">
        <v>9</v>
      </c>
      <c r="E1547" s="63">
        <v>554</v>
      </c>
      <c r="F1547" s="64">
        <f>(Таблица1[[#This Row],[Предел текучести, Н/мм²]]-SUMIF('Сводный отчет'!$B$7:$B$17,Таблица1[[#This Row],[Профиль / размер]],'Сводный отчет'!$F$7:$F$17))^2</f>
        <v>9.8098967604132401</v>
      </c>
      <c r="G1547" s="63">
        <v>644</v>
      </c>
      <c r="H1547" s="64">
        <f>(Таблица1[[#This Row],[Временное сопротивление, Н/мм²]]-SUMIF('Сводный отчет'!$B$7:$B$17,Таблица1[[#This Row],[Профиль / размер]],'Сводный отчет'!$I$7:$I$17))^2</f>
        <v>48.42934417151227</v>
      </c>
      <c r="I1547" s="65">
        <f>Таблица1[[#This Row],[Временное сопротивление, Н/мм²]]/Таблица1[[#This Row],[Предел текучести, Н/мм²]]</f>
        <v>1.1624548736462095</v>
      </c>
      <c r="J1547" s="66">
        <f>(Таблица1[[#This Row],[σв/σт]]-SUMIF('Сводный отчет'!$B$7:$B$17,Таблица1[[#This Row],[Профиль / размер]],'Сводный отчет'!$L$7:$L$17))^2</f>
        <v>3.765728510848006E-5</v>
      </c>
      <c r="K1547" s="63">
        <v>25.4</v>
      </c>
      <c r="L1547" s="64">
        <f>(Таблица1[[#This Row],[Относительное удлинение, %]]-SUMIF('Сводный отчет'!$B$7:$B$17,Таблица1[[#This Row],[Профиль / размер]],'Сводный отчет'!$O$7:$O$17))^2</f>
        <v>5.3533541768303072</v>
      </c>
      <c r="M1547" s="63">
        <v>7.4</v>
      </c>
      <c r="N154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0.73700605197575808</v>
      </c>
      <c r="O1547" s="67">
        <v>7.7</v>
      </c>
      <c r="P154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1547" s="69">
        <v>7.2999999999999995E-2</v>
      </c>
      <c r="R1547" s="70">
        <f>(Таблица1[[#This Row],[fr]]-SUMIF('Сводный отчет'!$B$7:$B$17,Таблица1[[#This Row],[Профиль / размер]],'Сводный отчет'!$X$7:$X$17))^2</f>
        <v>8.7640213994696456E-5</v>
      </c>
    </row>
    <row r="1548" spans="1:18" ht="11.25" customHeight="1" x14ac:dyDescent="0.25">
      <c r="A1548" s="62" t="s">
        <v>1183</v>
      </c>
      <c r="B1548" s="62" t="str">
        <f>LEFT(Таблица1[[#This Row],[Номер плавки]],7)</f>
        <v>2063897</v>
      </c>
      <c r="C1548" s="62" t="s">
        <v>8</v>
      </c>
      <c r="D1548" s="62" t="s">
        <v>9</v>
      </c>
      <c r="E1548" s="63">
        <v>571</v>
      </c>
      <c r="F1548" s="64">
        <f>(Таблица1[[#This Row],[Предел текучести, Н/мм²]]-SUMIF('Сводный отчет'!$B$7:$B$17,Таблица1[[#This Row],[Профиль / размер]],'Сводный отчет'!$F$7:$F$17))^2</f>
        <v>192.31933072267586</v>
      </c>
      <c r="G1548" s="63">
        <v>663</v>
      </c>
      <c r="H1548" s="64">
        <f>(Таблица1[[#This Row],[Временное сопротивление, Н/мм²]]-SUMIF('Сводный отчет'!$B$7:$B$17,Таблица1[[#This Row],[Профиль / размер]],'Сводный отчет'!$I$7:$I$17))^2</f>
        <v>144.98280329100893</v>
      </c>
      <c r="I1548" s="65">
        <f>Таблица1[[#This Row],[Временное сопротивление, Н/мм²]]/Таблица1[[#This Row],[Предел текучести, Н/мм²]]</f>
        <v>1.1611208406304729</v>
      </c>
      <c r="J1548" s="66">
        <f>(Таблица1[[#This Row],[σв/σт]]-SUMIF('Сводный отчет'!$B$7:$B$17,Таблица1[[#This Row],[Профиль / размер]],'Сводный отчет'!$L$7:$L$17))^2</f>
        <v>5.5809658324030774E-5</v>
      </c>
      <c r="K1548" s="63">
        <v>25</v>
      </c>
      <c r="L1548" s="64">
        <f>(Таблица1[[#This Row],[Относительное удлинение, %]]-SUMIF('Сводный отчет'!$B$7:$B$17,Таблица1[[#This Row],[Профиль / размер]],'Сводный отчет'!$O$7:$O$17))^2</f>
        <v>3.6623688518827064</v>
      </c>
      <c r="M1548" s="63">
        <v>8.4</v>
      </c>
      <c r="N154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1548" s="67">
        <v>8.6999999999999993</v>
      </c>
      <c r="P154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1548" s="69">
        <v>8.8999999999999996E-2</v>
      </c>
      <c r="R1548" s="70">
        <f>(Таблица1[[#This Row],[fr]]-SUMIF('Сводный отчет'!$B$7:$B$17,Таблица1[[#This Row],[Профиль / размер]],'Сводный отчет'!$X$7:$X$17))^2</f>
        <v>4.4067886950676638E-5</v>
      </c>
    </row>
    <row r="1549" spans="1:18" ht="11.25" customHeight="1" x14ac:dyDescent="0.25">
      <c r="A1549" s="62" t="s">
        <v>1184</v>
      </c>
      <c r="B1549" s="62" t="str">
        <f>LEFT(Таблица1[[#This Row],[Номер плавки]],7)</f>
        <v>2063899</v>
      </c>
      <c r="C1549" s="62" t="s">
        <v>8</v>
      </c>
      <c r="D1549" s="62" t="s">
        <v>9</v>
      </c>
      <c r="E1549" s="63">
        <v>584</v>
      </c>
      <c r="F1549" s="64">
        <f>(Таблица1[[#This Row],[Предел текучести, Н/мм²]]-SUMIF('Сводный отчет'!$B$7:$B$17,Таблица1[[#This Row],[Профиль / размер]],'Сводный отчет'!$F$7:$F$17))^2</f>
        <v>721.88536845852377</v>
      </c>
      <c r="G1549" s="63">
        <v>685</v>
      </c>
      <c r="H1549" s="64">
        <f>(Таблица1[[#This Row],[Временное сопротивление, Н/мм²]]-SUMIF('Сводный отчет'!$B$7:$B$17,Таблица1[[#This Row],[Профиль / размер]],'Сводный отчет'!$I$7:$I$17))^2</f>
        <v>1158.7815454293734</v>
      </c>
      <c r="I1549" s="65">
        <f>Таблица1[[#This Row],[Временное сопротивление, Н/мм²]]/Таблица1[[#This Row],[Предел текучести, Н/мм²]]</f>
        <v>1.172945205479452</v>
      </c>
      <c r="J1549" s="66">
        <f>(Таблица1[[#This Row],[σв/σт]]-SUMIF('Сводный отчет'!$B$7:$B$17,Таблица1[[#This Row],[Профиль / размер]],'Сводный отчет'!$L$7:$L$17))^2</f>
        <v>1.8955388435488846E-5</v>
      </c>
      <c r="K1549" s="63">
        <v>23.9</v>
      </c>
      <c r="L1549" s="64">
        <f>(Таблица1[[#This Row],[Относительное удлинение, %]]-SUMIF('Сводный отчет'!$B$7:$B$17,Таблица1[[#This Row],[Профиль / размер]],'Сводный отчет'!$O$7:$O$17))^2</f>
        <v>0.66215920827678276</v>
      </c>
      <c r="M1549" s="63">
        <v>7.5</v>
      </c>
      <c r="N154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0.5753079387682154</v>
      </c>
      <c r="O1549" s="67">
        <v>7.8</v>
      </c>
      <c r="P154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0.71645400146794047</v>
      </c>
      <c r="Q1549" s="69">
        <v>0.1</v>
      </c>
      <c r="R1549" s="70">
        <f>(Таблица1[[#This Row],[fr]]-SUMIF('Сводный отчет'!$B$7:$B$17,Таблица1[[#This Row],[Профиль / размер]],'Сводный отчет'!$X$7:$X$17))^2</f>
        <v>3.1111191210791338E-4</v>
      </c>
    </row>
    <row r="1550" spans="1:18" ht="11.25" customHeight="1" x14ac:dyDescent="0.25">
      <c r="A1550" s="62" t="s">
        <v>1185</v>
      </c>
      <c r="B1550" s="62" t="str">
        <f>LEFT(Таблица1[[#This Row],[Номер плавки]],7)</f>
        <v>2063899</v>
      </c>
      <c r="C1550" s="62" t="s">
        <v>8</v>
      </c>
      <c r="D1550" s="62" t="s">
        <v>9</v>
      </c>
      <c r="E1550" s="63">
        <v>565</v>
      </c>
      <c r="F1550" s="64">
        <f>(Таблица1[[#This Row],[Предел текучести, Н/мм²]]-SUMIF('Сводный отчет'!$B$7:$B$17,Таблица1[[#This Row],[Профиль / размер]],'Сводный отчет'!$F$7:$F$17))^2</f>
        <v>61.904236383053757</v>
      </c>
      <c r="G1550" s="63">
        <v>655</v>
      </c>
      <c r="H1550" s="64">
        <f>(Таблица1[[#This Row],[Временное сопротивление, Н/мм²]]-SUMIF('Сводный отчет'!$B$7:$B$17,Таблица1[[#This Row],[Профиль / размер]],'Сводный отчет'!$I$7:$I$17))^2</f>
        <v>16.328715240694553</v>
      </c>
      <c r="I1550" s="65">
        <f>Таблица1[[#This Row],[Временное сопротивление, Н/мм²]]/Таблица1[[#This Row],[Предел текучести, Н/мм²]]</f>
        <v>1.1592920353982301</v>
      </c>
      <c r="J1550" s="66">
        <f>(Таблица1[[#This Row],[σв/σт]]-SUMIF('Сводный отчет'!$B$7:$B$17,Таблица1[[#This Row],[Профиль / размер]],'Сводный отчет'!$L$7:$L$17))^2</f>
        <v>8.6478681199779318E-5</v>
      </c>
      <c r="K1550" s="63">
        <v>26.4</v>
      </c>
      <c r="L1550" s="64">
        <f>(Таблица1[[#This Row],[Относительное удлинение, %]]-SUMIF('Сводный отчет'!$B$7:$B$17,Таблица1[[#This Row],[Профиль / размер]],'Сводный отчет'!$O$7:$O$17))^2</f>
        <v>10.980817489199325</v>
      </c>
      <c r="M1550" s="63">
        <v>7.8</v>
      </c>
      <c r="N155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0.21021359914558571</v>
      </c>
      <c r="O1550" s="67">
        <v>8.1</v>
      </c>
      <c r="P155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0.29859236624781638</v>
      </c>
      <c r="Q1550" s="69">
        <v>8.6999999999999994E-2</v>
      </c>
      <c r="R1550" s="70">
        <f>(Таблица1[[#This Row],[fr]]-SUMIF('Сводный отчет'!$B$7:$B$17,Таблица1[[#This Row],[Профиль / размер]],'Сводный отчет'!$X$7:$X$17))^2</f>
        <v>2.1514427831179098E-5</v>
      </c>
    </row>
    <row r="1551" spans="1:18" ht="11.25" customHeight="1" x14ac:dyDescent="0.25">
      <c r="A1551" s="62" t="s">
        <v>1186</v>
      </c>
      <c r="B1551" s="62" t="str">
        <f>LEFT(Таблица1[[#This Row],[Номер плавки]],7)</f>
        <v>2063901</v>
      </c>
      <c r="C1551" s="62" t="s">
        <v>8</v>
      </c>
      <c r="D1551" s="62" t="s">
        <v>9</v>
      </c>
      <c r="E1551" s="63">
        <v>570</v>
      </c>
      <c r="F1551" s="64">
        <f>(Таблица1[[#This Row],[Предел текучести, Н/мм²]]-SUMIF('Сводный отчет'!$B$7:$B$17,Таблица1[[#This Row],[Профиль / размер]],'Сводный отчет'!$F$7:$F$17))^2</f>
        <v>165.58348166607217</v>
      </c>
      <c r="G1551" s="63">
        <v>659</v>
      </c>
      <c r="H1551" s="64">
        <f>(Таблица1[[#This Row],[Временное сопротивление, Н/мм²]]-SUMIF('Сводный отчет'!$B$7:$B$17,Таблица1[[#This Row],[Профиль / размер]],'Сводный отчет'!$I$7:$I$17))^2</f>
        <v>64.655759265851742</v>
      </c>
      <c r="I1551" s="65">
        <f>Таблица1[[#This Row],[Временное сопротивление, Н/мм²]]/Таблица1[[#This Row],[Предел текучести, Н/мм²]]</f>
        <v>1.156140350877193</v>
      </c>
      <c r="J1551" s="66">
        <f>(Таблица1[[#This Row],[σв/σт]]-SUMIF('Сводный отчет'!$B$7:$B$17,Таблица1[[#This Row],[Профиль / размер]],'Сводный отчет'!$L$7:$L$17))^2</f>
        <v>1.5502929264834793E-4</v>
      </c>
      <c r="K1551" s="63">
        <v>22.6</v>
      </c>
      <c r="L1551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1551" s="63">
        <v>8</v>
      </c>
      <c r="N155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1551" s="67">
        <v>8.3000000000000007</v>
      </c>
      <c r="P155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1551" s="69">
        <v>9.8000000000000004E-2</v>
      </c>
      <c r="R1551" s="70">
        <f>(Таблица1[[#This Row],[fr]]-SUMIF('Сводный отчет'!$B$7:$B$17,Таблица1[[#This Row],[Профиль / размер]],'Сводный отчет'!$X$7:$X$17))^2</f>
        <v>2.4455845298841574E-4</v>
      </c>
    </row>
    <row r="1552" spans="1:18" ht="11.25" customHeight="1" x14ac:dyDescent="0.25">
      <c r="A1552" s="62" t="s">
        <v>1187</v>
      </c>
      <c r="B1552" s="62" t="str">
        <f>LEFT(Таблица1[[#This Row],[Номер плавки]],7)</f>
        <v>2063901</v>
      </c>
      <c r="C1552" s="62" t="s">
        <v>8</v>
      </c>
      <c r="D1552" s="62" t="s">
        <v>9</v>
      </c>
      <c r="E1552" s="63">
        <v>540</v>
      </c>
      <c r="F1552" s="64">
        <f>(Таблица1[[#This Row],[Предел текучести, Н/мм²]]-SUMIF('Сводный отчет'!$B$7:$B$17,Таблица1[[#This Row],[Профиль / размер]],'Сводный отчет'!$F$7:$F$17))^2</f>
        <v>293.5080099679617</v>
      </c>
      <c r="G1552" s="63">
        <v>636</v>
      </c>
      <c r="H1552" s="64">
        <f>(Таблица1[[#This Row],[Временное сопротивление, Н/мм²]]-SUMIF('Сводный отчет'!$B$7:$B$17,Таблица1[[#This Row],[Профиль / размер]],'Сводный отчет'!$I$7:$I$17))^2</f>
        <v>223.77525612119788</v>
      </c>
      <c r="I1552" s="65">
        <f>Таблица1[[#This Row],[Временное сопротивление, Н/мм²]]/Таблица1[[#This Row],[Предел текучести, Н/мм²]]</f>
        <v>1.1777777777777778</v>
      </c>
      <c r="J1552" s="66">
        <f>(Таблица1[[#This Row],[σв/σт]]-SUMIF('Сводный отчет'!$B$7:$B$17,Таблица1[[#This Row],[Профиль / размер]],'Сводный отчет'!$L$7:$L$17))^2</f>
        <v>8.4389043539647115E-5</v>
      </c>
      <c r="K1552" s="63">
        <v>23.8</v>
      </c>
      <c r="L1552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1552" s="63">
        <v>8.3000000000000007</v>
      </c>
      <c r="N155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1.7230331078692453E-3</v>
      </c>
      <c r="O1552" s="67">
        <v>8.6</v>
      </c>
      <c r="P155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2.1563075476090966E-3</v>
      </c>
      <c r="Q1552" s="69">
        <v>7.4999999999999997E-2</v>
      </c>
      <c r="R1552" s="70">
        <f>(Таблица1[[#This Row],[fr]]-SUMIF('Сводный отчет'!$B$7:$B$17,Таблица1[[#This Row],[Профиль / размер]],'Сводный отчет'!$X$7:$X$17))^2</f>
        <v>5.4193673114193948E-5</v>
      </c>
    </row>
    <row r="1553" spans="1:18" ht="11.25" customHeight="1" x14ac:dyDescent="0.25">
      <c r="A1553" s="62" t="s">
        <v>1188</v>
      </c>
      <c r="B1553" s="62" t="str">
        <f>LEFT(Таблица1[[#This Row],[Номер плавки]],7)</f>
        <v>2063903</v>
      </c>
      <c r="C1553" s="62" t="s">
        <v>8</v>
      </c>
      <c r="D1553" s="62" t="s">
        <v>9</v>
      </c>
      <c r="E1553" s="63">
        <v>563</v>
      </c>
      <c r="F1553" s="64">
        <f>(Таблица1[[#This Row],[Предел текучести, Н/мм²]]-SUMIF('Сводный отчет'!$B$7:$B$17,Таблица1[[#This Row],[Профиль / размер]],'Сводный отчет'!$F$7:$F$17))^2</f>
        <v>34.43253826984639</v>
      </c>
      <c r="G1553" s="63">
        <v>661</v>
      </c>
      <c r="H1553" s="64">
        <f>(Таблица1[[#This Row],[Временное сопротивление, Н/мм²]]-SUMIF('Сводный отчет'!$B$7:$B$17,Таблица1[[#This Row],[Профиль / размер]],'Сводный отчет'!$I$7:$I$17))^2</f>
        <v>100.81928127843034</v>
      </c>
      <c r="I1553" s="65">
        <f>Таблица1[[#This Row],[Временное сопротивление, Н/мм²]]/Таблица1[[#This Row],[Предел текучести, Н/мм²]]</f>
        <v>1.1740674955595027</v>
      </c>
      <c r="J1553" s="66">
        <f>(Таблица1[[#This Row],[σв/σт]]-SUMIF('Сводный отчет'!$B$7:$B$17,Таблица1[[#This Row],[Профиль / размер]],'Сводный отчет'!$L$7:$L$17))^2</f>
        <v>2.9987328613345963E-5</v>
      </c>
      <c r="K1553" s="63">
        <v>21.4</v>
      </c>
      <c r="L1553" s="64">
        <f>(Таблица1[[#This Row],[Относительное удлинение, %]]-SUMIF('Сводный отчет'!$B$7:$B$17,Таблица1[[#This Row],[Профиль / размер]],'Сводный отчет'!$O$7:$O$17))^2</f>
        <v>2.8435009273542415</v>
      </c>
      <c r="M1553" s="63">
        <v>8.5</v>
      </c>
      <c r="N155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1553" s="67">
        <v>8.8000000000000007</v>
      </c>
      <c r="P155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1553" s="69">
        <v>9.6000000000000002E-2</v>
      </c>
      <c r="R1553" s="70">
        <f>(Таблица1[[#This Row],[fr]]-SUMIF('Сводный отчет'!$B$7:$B$17,Таблица1[[#This Row],[Профиль / размер]],'Сводный отчет'!$X$7:$X$17))^2</f>
        <v>1.8600499386891816E-4</v>
      </c>
    </row>
    <row r="1554" spans="1:18" ht="11.25" customHeight="1" x14ac:dyDescent="0.25">
      <c r="A1554" s="62" t="s">
        <v>1189</v>
      </c>
      <c r="B1554" s="62" t="str">
        <f>LEFT(Таблица1[[#This Row],[Номер плавки]],7)</f>
        <v>2063903</v>
      </c>
      <c r="C1554" s="62" t="s">
        <v>8</v>
      </c>
      <c r="D1554" s="62" t="s">
        <v>9</v>
      </c>
      <c r="E1554" s="63">
        <v>569</v>
      </c>
      <c r="F1554" s="64">
        <f>(Таблица1[[#This Row],[Предел текучести, Н/мм²]]-SUMIF('Сводный отчет'!$B$7:$B$17,Таблица1[[#This Row],[Профиль / размер]],'Сводный отчет'!$F$7:$F$17))^2</f>
        <v>140.84763260946849</v>
      </c>
      <c r="G1554" s="63">
        <v>667</v>
      </c>
      <c r="H1554" s="64">
        <f>(Таблица1[[#This Row],[Временное сопротивление, Н/мм²]]-SUMIF('Сводный отчет'!$B$7:$B$17,Таблица1[[#This Row],[Профиль / размер]],'Сводный отчет'!$I$7:$I$17))^2</f>
        <v>257.30984731616616</v>
      </c>
      <c r="I1554" s="65">
        <f>Таблица1[[#This Row],[Временное сопротивление, Н/мм²]]/Таблица1[[#This Row],[Предел текучести, Н/мм²]]</f>
        <v>1.1722319859402461</v>
      </c>
      <c r="J1554" s="66">
        <f>(Таблица1[[#This Row],[σв/σт]]-SUMIF('Сводный отчет'!$B$7:$B$17,Таблица1[[#This Row],[Профиль / размер]],'Сводный отчет'!$L$7:$L$17))^2</f>
        <v>1.3253670557485015E-5</v>
      </c>
      <c r="K1554" s="63">
        <v>22.6</v>
      </c>
      <c r="L1554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1554" s="63">
        <v>8.5</v>
      </c>
      <c r="N155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1554" s="67">
        <v>8.8000000000000007</v>
      </c>
      <c r="P155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1554" s="69">
        <v>8.3000000000000004E-2</v>
      </c>
      <c r="R1554" s="70">
        <f>(Таблица1[[#This Row],[fr]]-SUMIF('Сводный отчет'!$B$7:$B$17,Таблица1[[#This Row],[Профиль / размер]],'Сводный отчет'!$X$7:$X$17))^2</f>
        <v>4.0750959218407797E-7</v>
      </c>
    </row>
    <row r="1555" spans="1:18" ht="11.25" customHeight="1" x14ac:dyDescent="0.25">
      <c r="A1555" s="62" t="s">
        <v>1190</v>
      </c>
      <c r="B1555" s="62" t="str">
        <f>LEFT(Таблица1[[#This Row],[Номер плавки]],7)</f>
        <v>2063905</v>
      </c>
      <c r="C1555" s="62" t="s">
        <v>8</v>
      </c>
      <c r="D1555" s="62" t="s">
        <v>9</v>
      </c>
      <c r="E1555" s="63">
        <v>582</v>
      </c>
      <c r="F1555" s="64">
        <f>(Таблица1[[#This Row],[Предел текучести, Н/мм²]]-SUMIF('Сводный отчет'!$B$7:$B$17,Таблица1[[#This Row],[Профиль / размер]],'Сводный отчет'!$F$7:$F$17))^2</f>
        <v>618.4136703453164</v>
      </c>
      <c r="G1555" s="63">
        <v>676</v>
      </c>
      <c r="H1555" s="64">
        <f>(Таблица1[[#This Row],[Временное сопротивление, Н/мм²]]-SUMIF('Сводный отчет'!$B$7:$B$17,Таблица1[[#This Row],[Профиль / размер]],'Сводный отчет'!$I$7:$I$17))^2</f>
        <v>627.04569637276984</v>
      </c>
      <c r="I1555" s="65">
        <f>Таблица1[[#This Row],[Временное сопротивление, Н/мм²]]/Таблица1[[#This Row],[Предел текучести, Н/мм²]]</f>
        <v>1.161512027491409</v>
      </c>
      <c r="J1555" s="66">
        <f>(Таблица1[[#This Row],[σв/σт]]-SUMIF('Сводный отчет'!$B$7:$B$17,Таблица1[[#This Row],[Профиль / размер]],'Сводный отчет'!$L$7:$L$17))^2</f>
        <v>5.0117895146358657E-5</v>
      </c>
      <c r="K1555" s="63">
        <v>22.4</v>
      </c>
      <c r="L1555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1555" s="63">
        <v>8</v>
      </c>
      <c r="N155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1555" s="67">
        <v>8.3000000000000007</v>
      </c>
      <c r="P155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1555" s="69">
        <v>8.3000000000000004E-2</v>
      </c>
      <c r="R1555" s="70">
        <f>(Таблица1[[#This Row],[fr]]-SUMIF('Сводный отчет'!$B$7:$B$17,Таблица1[[#This Row],[Профиль / размер]],'Сводный отчет'!$X$7:$X$17))^2</f>
        <v>4.0750959218407797E-7</v>
      </c>
    </row>
    <row r="1556" spans="1:18" ht="11.25" customHeight="1" x14ac:dyDescent="0.25">
      <c r="A1556" s="62" t="s">
        <v>1191</v>
      </c>
      <c r="B1556" s="62" t="str">
        <f>LEFT(Таблица1[[#This Row],[Номер плавки]],7)</f>
        <v>2063905</v>
      </c>
      <c r="C1556" s="62" t="s">
        <v>8</v>
      </c>
      <c r="D1556" s="62" t="s">
        <v>9</v>
      </c>
      <c r="E1556" s="63">
        <v>546</v>
      </c>
      <c r="F1556" s="64">
        <f>(Таблица1[[#This Row],[Предел текучести, Н/мм²]]-SUMIF('Сводный отчет'!$B$7:$B$17,Таблица1[[#This Row],[Профиль / размер]],'Сводный отчет'!$F$7:$F$17))^2</f>
        <v>123.92310430758377</v>
      </c>
      <c r="G1556" s="63">
        <v>645</v>
      </c>
      <c r="H1556" s="64">
        <f>(Таблица1[[#This Row],[Временное сопротивление, Н/мм²]]-SUMIF('Сводный отчет'!$B$7:$B$17,Таблица1[[#This Row],[Профиль / размер]],'Сводный отчет'!$I$7:$I$17))^2</f>
        <v>35.511105177801568</v>
      </c>
      <c r="I1556" s="65">
        <f>Таблица1[[#This Row],[Временное сопротивление, Н/мм²]]/Таблица1[[#This Row],[Предел текучести, Н/мм²]]</f>
        <v>1.1813186813186813</v>
      </c>
      <c r="J1556" s="66">
        <f>(Таблица1[[#This Row],[σв/σт]]-SUMIF('Сводный отчет'!$B$7:$B$17,Таблица1[[#This Row],[Профиль / размер]],'Сводный отчет'!$L$7:$L$17))^2</f>
        <v>1.6198300654798428E-4</v>
      </c>
      <c r="K1556" s="63">
        <v>22.6</v>
      </c>
      <c r="L1556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1556" s="63">
        <v>8</v>
      </c>
      <c r="N155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1556" s="67">
        <v>8.3000000000000007</v>
      </c>
      <c r="P155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1556" s="69">
        <v>8.1000000000000003E-2</v>
      </c>
      <c r="R1556" s="70">
        <f>(Таблица1[[#This Row],[fr]]-SUMIF('Сводный отчет'!$B$7:$B$17,Таблица1[[#This Row],[Профиль / размер]],'Сводный отчет'!$X$7:$X$17))^2</f>
        <v>1.8540504726865241E-6</v>
      </c>
    </row>
    <row r="1557" spans="1:18" ht="11.25" customHeight="1" x14ac:dyDescent="0.25">
      <c r="A1557" s="62" t="s">
        <v>1192</v>
      </c>
      <c r="B1557" s="62" t="str">
        <f>LEFT(Таблица1[[#This Row],[Номер плавки]],7)</f>
        <v>2063905</v>
      </c>
      <c r="C1557" s="62" t="s">
        <v>8</v>
      </c>
      <c r="D1557" s="62" t="s">
        <v>9</v>
      </c>
      <c r="E1557" s="63">
        <v>565</v>
      </c>
      <c r="F1557" s="64">
        <f>(Таблица1[[#This Row],[Предел текучести, Н/мм²]]-SUMIF('Сводный отчет'!$B$7:$B$17,Таблица1[[#This Row],[Профиль / размер]],'Сводный отчет'!$F$7:$F$17))^2</f>
        <v>61.904236383053757</v>
      </c>
      <c r="G1557" s="63">
        <v>659</v>
      </c>
      <c r="H1557" s="64">
        <f>(Таблица1[[#This Row],[Временное сопротивление, Н/мм²]]-SUMIF('Сводный отчет'!$B$7:$B$17,Таблица1[[#This Row],[Профиль / размер]],'Сводный отчет'!$I$7:$I$17))^2</f>
        <v>64.655759265851742</v>
      </c>
      <c r="I1557" s="65">
        <f>Таблица1[[#This Row],[Временное сопротивление, Н/мм²]]/Таблица1[[#This Row],[Предел текучести, Н/мм²]]</f>
        <v>1.1663716814159293</v>
      </c>
      <c r="J1557" s="66">
        <f>(Таблица1[[#This Row],[σв/σт]]-SUMIF('Сводный отчет'!$B$7:$B$17,Таблица1[[#This Row],[Профиль / размер]],'Сводный отчет'!$L$7:$L$17))^2</f>
        <v>4.9272697506704994E-6</v>
      </c>
      <c r="K1557" s="63">
        <v>22.8</v>
      </c>
      <c r="L1557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1557" s="63">
        <v>7.8</v>
      </c>
      <c r="N155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0.21021359914558571</v>
      </c>
      <c r="O1557" s="67">
        <v>8.1</v>
      </c>
      <c r="P155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0.29859236624781638</v>
      </c>
      <c r="Q1557" s="69">
        <v>6.6000000000000003E-2</v>
      </c>
      <c r="R1557" s="70">
        <f>(Таблица1[[#This Row],[fr]]-SUMIF('Сводный отчет'!$B$7:$B$17,Таблица1[[#This Row],[Профиль / размер]],'Сводный отчет'!$X$7:$X$17))^2</f>
        <v>2.6770310707645485E-4</v>
      </c>
    </row>
    <row r="1558" spans="1:18" ht="11.25" customHeight="1" x14ac:dyDescent="0.25">
      <c r="A1558" s="62" t="s">
        <v>1193</v>
      </c>
      <c r="B1558" s="62" t="str">
        <f>LEFT(Таблица1[[#This Row],[Номер плавки]],7)</f>
        <v>2063907</v>
      </c>
      <c r="C1558" s="62" t="s">
        <v>8</v>
      </c>
      <c r="D1558" s="62" t="s">
        <v>9</v>
      </c>
      <c r="E1558" s="63">
        <v>557</v>
      </c>
      <c r="F1558" s="64">
        <f>(Таблица1[[#This Row],[Предел текучести, Н/мм²]]-SUMIF('Сводный отчет'!$B$7:$B$17,Таблица1[[#This Row],[Профиль / размер]],'Сводный отчет'!$F$7:$F$17))^2</f>
        <v>1.7443930224291002E-2</v>
      </c>
      <c r="G1558" s="63">
        <v>648</v>
      </c>
      <c r="H1558" s="64">
        <f>(Таблица1[[#This Row],[Временное сопротивление, Н/мм²]]-SUMIF('Сводный отчет'!$B$7:$B$17,Таблица1[[#This Row],[Профиль / размер]],'Сводный отчет'!$I$7:$I$17))^2</f>
        <v>8.7563881966694659</v>
      </c>
      <c r="I1558" s="65">
        <f>Таблица1[[#This Row],[Временное сопротивление, Н/мм²]]/Таблица1[[#This Row],[Предел текучести, Н/мм²]]</f>
        <v>1.163375224416517</v>
      </c>
      <c r="J1558" s="66">
        <f>(Таблица1[[#This Row],[σв/σт]]-SUMIF('Сводный отчет'!$B$7:$B$17,Таблица1[[#This Row],[Профиль / размер]],'Сводный отчет'!$L$7:$L$17))^2</f>
        <v>2.720876772977084E-5</v>
      </c>
      <c r="K1558" s="63">
        <v>22.1</v>
      </c>
      <c r="L1558" s="64">
        <f>(Таблица1[[#This Row],[Относительное удлинение, %]]-SUMIF('Сводный отчет'!$B$7:$B$17,Таблица1[[#This Row],[Профиль / размер]],'Сводный отчет'!$O$7:$O$17))^2</f>
        <v>0.9727252460125474</v>
      </c>
      <c r="M1558" s="63">
        <v>6.6</v>
      </c>
      <c r="N155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2.7505909576361058</v>
      </c>
      <c r="O1558" s="67">
        <v>7.2</v>
      </c>
      <c r="P155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2.0921772719081879</v>
      </c>
      <c r="Q1558" s="69">
        <v>6.5000000000000002E-2</v>
      </c>
      <c r="R1558" s="70">
        <f>(Таблица1[[#This Row],[fr]]-SUMIF('Сводный отчет'!$B$7:$B$17,Таблица1[[#This Row],[Профиль / размер]],'Сводный отчет'!$X$7:$X$17))^2</f>
        <v>3.0142637751670614E-4</v>
      </c>
    </row>
    <row r="1559" spans="1:18" ht="11.25" customHeight="1" x14ac:dyDescent="0.25">
      <c r="A1559" s="62" t="s">
        <v>1194</v>
      </c>
      <c r="B1559" s="62" t="str">
        <f>LEFT(Таблица1[[#This Row],[Номер плавки]],7)</f>
        <v>2063907</v>
      </c>
      <c r="C1559" s="62" t="s">
        <v>8</v>
      </c>
      <c r="D1559" s="62" t="s">
        <v>9</v>
      </c>
      <c r="E1559" s="63">
        <v>574</v>
      </c>
      <c r="F1559" s="64">
        <f>(Таблица1[[#This Row],[Предел текучести, Н/мм²]]-SUMIF('Сводный отчет'!$B$7:$B$17,Таблица1[[#This Row],[Профиль / размер]],'Сводный отчет'!$F$7:$F$17))^2</f>
        <v>284.52687789248694</v>
      </c>
      <c r="G1559" s="63">
        <v>672</v>
      </c>
      <c r="H1559" s="64">
        <f>(Таблица1[[#This Row],[Временное сопротивление, Н/мм²]]-SUMIF('Сводный отчет'!$B$7:$B$17,Таблица1[[#This Row],[Профиль / размер]],'Сводный отчет'!$I$7:$I$17))^2</f>
        <v>442.71865234761265</v>
      </c>
      <c r="I1559" s="65">
        <f>Таблица1[[#This Row],[Временное сопротивление, Н/мм²]]/Таблица1[[#This Row],[Предел текучести, Н/мм²]]</f>
        <v>1.1707317073170731</v>
      </c>
      <c r="J1559" s="66">
        <f>(Таблица1[[#This Row],[σв/σт]]-SUMIF('Сводный отчет'!$B$7:$B$17,Таблица1[[#This Row],[Профиль / размер]],'Сводный отчет'!$L$7:$L$17))^2</f>
        <v>4.5808005176595934E-6</v>
      </c>
      <c r="K1559" s="63">
        <v>20.3</v>
      </c>
      <c r="L1559" s="64">
        <f>(Таблица1[[#This Row],[Относительное удлинение, %]]-SUMIF('Сводный отчет'!$B$7:$B$17,Таблица1[[#This Row],[Профиль / размер]],'Сводный отчет'!$O$7:$O$17))^2</f>
        <v>7.7632912837483117</v>
      </c>
      <c r="M1559" s="63">
        <v>5</v>
      </c>
      <c r="N155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10.617760768956797</v>
      </c>
      <c r="O1559" s="67">
        <v>7.3</v>
      </c>
      <c r="P155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1.8128900601681475</v>
      </c>
      <c r="Q1559" s="69">
        <v>0.1</v>
      </c>
      <c r="R1559" s="70">
        <f>(Таблица1[[#This Row],[fr]]-SUMIF('Сводный отчет'!$B$7:$B$17,Таблица1[[#This Row],[Профиль / размер]],'Сводный отчет'!$X$7:$X$17))^2</f>
        <v>3.1111191210791338E-4</v>
      </c>
    </row>
    <row r="1560" spans="1:18" ht="11.25" customHeight="1" x14ac:dyDescent="0.25">
      <c r="A1560" s="62" t="s">
        <v>1195</v>
      </c>
      <c r="B1560" s="62" t="str">
        <f>LEFT(Таблица1[[#This Row],[Номер плавки]],7)</f>
        <v>2063909</v>
      </c>
      <c r="C1560" s="62" t="s">
        <v>8</v>
      </c>
      <c r="D1560" s="62" t="s">
        <v>9</v>
      </c>
      <c r="E1560" s="63">
        <v>530</v>
      </c>
      <c r="F1560" s="64">
        <f>(Таблица1[[#This Row],[Предел текучести, Н/мм²]]-SUMIF('Сводный отчет'!$B$7:$B$17,Таблица1[[#This Row],[Профиль / размер]],'Сводный отчет'!$F$7:$F$17))^2</f>
        <v>736.14951940192486</v>
      </c>
      <c r="G1560" s="63">
        <v>623</v>
      </c>
      <c r="H1560" s="64">
        <f>(Таблица1[[#This Row],[Временное сопротивление, Н/мм²]]-SUMIF('Сводный отчет'!$B$7:$B$17,Таблица1[[#This Row],[Профиль / размер]],'Сводный отчет'!$I$7:$I$17))^2</f>
        <v>781.71236303943704</v>
      </c>
      <c r="I1560" s="65">
        <f>Таблица1[[#This Row],[Временное сопротивление, Н/мм²]]/Таблица1[[#This Row],[Предел текучести, Н/мм²]]</f>
        <v>1.1754716981132076</v>
      </c>
      <c r="J1560" s="66">
        <f>(Таблица1[[#This Row],[σв/σт]]-SUMIF('Сводный отчет'!$B$7:$B$17,Таблица1[[#This Row],[Профиль / размер]],'Сводный отчет'!$L$7:$L$17))^2</f>
        <v>4.7338132783665641E-5</v>
      </c>
      <c r="K1560" s="63">
        <v>28.4</v>
      </c>
      <c r="L1560" s="64">
        <f>(Таблица1[[#This Row],[Относительное удлинение, %]]-SUMIF('Сводный отчет'!$B$7:$B$17,Таблица1[[#This Row],[Профиль / размер]],'Сводный отчет'!$O$7:$O$17))^2</f>
        <v>28.235744113937358</v>
      </c>
      <c r="M1560" s="63">
        <v>7.8</v>
      </c>
      <c r="N156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0.21021359914558571</v>
      </c>
      <c r="O1560" s="67">
        <v>8.1</v>
      </c>
      <c r="P156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0.29859236624781638</v>
      </c>
      <c r="Q1560" s="69">
        <v>7.5999999999999998E-2</v>
      </c>
      <c r="R1560" s="70">
        <f>(Таблица1[[#This Row],[fr]]-SUMIF('Сводный отчет'!$B$7:$B$17,Таблица1[[#This Row],[Профиль / размер]],'Сводный отчет'!$X$7:$X$17))^2</f>
        <v>4.0470402673942703E-5</v>
      </c>
    </row>
    <row r="1561" spans="1:18" ht="11.25" customHeight="1" x14ac:dyDescent="0.25">
      <c r="A1561" s="62" t="s">
        <v>1196</v>
      </c>
      <c r="B1561" s="62" t="str">
        <f>LEFT(Таблица1[[#This Row],[Номер плавки]],7)</f>
        <v>2063909</v>
      </c>
      <c r="C1561" s="62" t="s">
        <v>8</v>
      </c>
      <c r="D1561" s="62" t="s">
        <v>9</v>
      </c>
      <c r="E1561" s="63">
        <v>545</v>
      </c>
      <c r="F1561" s="64">
        <f>(Таблица1[[#This Row],[Предел текучести, Н/мм²]]-SUMIF('Сводный отчет'!$B$7:$B$17,Таблица1[[#This Row],[Профиль / размер]],'Сводный отчет'!$F$7:$F$17))^2</f>
        <v>147.18725525098009</v>
      </c>
      <c r="G1561" s="63">
        <v>638</v>
      </c>
      <c r="H1561" s="64">
        <f>(Таблица1[[#This Row],[Временное сопротивление, Н/мм²]]-SUMIF('Сводный отчет'!$B$7:$B$17,Таблица1[[#This Row],[Профиль / размер]],'Сводный отчет'!$I$7:$I$17))^2</f>
        <v>167.93877813377648</v>
      </c>
      <c r="I1561" s="65">
        <f>Таблица1[[#This Row],[Временное сопротивление, Н/мм²]]/Таблица1[[#This Row],[Предел текучести, Н/мм²]]</f>
        <v>1.1706422018348623</v>
      </c>
      <c r="J1561" s="66">
        <f>(Таблица1[[#This Row],[σв/σт]]-SUMIF('Сводный отчет'!$B$7:$B$17,Таблица1[[#This Row],[Профиль / размер]],'Сводный отчет'!$L$7:$L$17))^2</f>
        <v>4.2056780767924306E-6</v>
      </c>
      <c r="K1561" s="63">
        <v>22.3</v>
      </c>
      <c r="L1561" s="64">
        <f>(Таблица1[[#This Row],[Относительное удлинение, %]]-SUMIF('Сводный отчет'!$B$7:$B$17,Таблица1[[#This Row],[Профиль / размер]],'Сводный отчет'!$O$7:$O$17))^2</f>
        <v>0.61821790848635294</v>
      </c>
      <c r="M1561" s="63">
        <v>7</v>
      </c>
      <c r="N156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1.5837985048059318</v>
      </c>
      <c r="O1561" s="67">
        <v>7.3</v>
      </c>
      <c r="P156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1.8128900601681475</v>
      </c>
      <c r="Q1561" s="69">
        <v>8.5000000000000006E-2</v>
      </c>
      <c r="R1561" s="70">
        <f>(Таблица1[[#This Row],[fr]]-SUMIF('Сводный отчет'!$B$7:$B$17,Таблица1[[#This Row],[Профиль / размер]],'Сводный отчет'!$X$7:$X$17))^2</f>
        <v>6.960968711681646E-6</v>
      </c>
    </row>
    <row r="1562" spans="1:18" ht="11.25" customHeight="1" x14ac:dyDescent="0.25">
      <c r="A1562" s="62" t="s">
        <v>1197</v>
      </c>
      <c r="B1562" s="62" t="str">
        <f>LEFT(Таблица1[[#This Row],[Номер плавки]],7)</f>
        <v>2063909</v>
      </c>
      <c r="C1562" s="62" t="s">
        <v>8</v>
      </c>
      <c r="D1562" s="62" t="s">
        <v>9</v>
      </c>
      <c r="E1562" s="63">
        <v>532</v>
      </c>
      <c r="F1562" s="64">
        <f>(Таблица1[[#This Row],[Предел текучести, Н/мм²]]-SUMIF('Сводный отчет'!$B$7:$B$17,Таблица1[[#This Row],[Профиль / размер]],'Сводный отчет'!$F$7:$F$17))^2</f>
        <v>631.62121751513223</v>
      </c>
      <c r="G1562" s="63">
        <v>625</v>
      </c>
      <c r="H1562" s="64">
        <f>(Таблица1[[#This Row],[Временное сопротивление, Н/мм²]]-SUMIF('Сводный отчет'!$B$7:$B$17,Таблица1[[#This Row],[Профиль / размер]],'Сводный отчет'!$I$7:$I$17))^2</f>
        <v>673.87588505201563</v>
      </c>
      <c r="I1562" s="65">
        <f>Таблица1[[#This Row],[Временное сопротивление, Н/мм²]]/Таблица1[[#This Row],[Предел текучести, Н/мм²]]</f>
        <v>1.1748120300751879</v>
      </c>
      <c r="J1562" s="66">
        <f>(Таблица1[[#This Row],[σв/σт]]-SUMIF('Сводный отчет'!$B$7:$B$17,Таблица1[[#This Row],[Профиль / размер]],'Сводный отчет'!$L$7:$L$17))^2</f>
        <v>3.8695904601257218E-5</v>
      </c>
      <c r="K1562" s="63">
        <v>24.7</v>
      </c>
      <c r="L1562" s="64">
        <f>(Таблица1[[#This Row],[Относительное удлинение, %]]-SUMIF('Сводный отчет'!$B$7:$B$17,Таблица1[[#This Row],[Профиль / размер]],'Сводный отчет'!$O$7:$O$17))^2</f>
        <v>2.6041298581719983</v>
      </c>
      <c r="M1562" s="63">
        <v>9.1999999999999993</v>
      </c>
      <c r="N156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0.88644001423997842</v>
      </c>
      <c r="O1562" s="67">
        <v>9.5</v>
      </c>
      <c r="P156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0.72857140188723657</v>
      </c>
      <c r="Q1562" s="69">
        <v>8.3000000000000004E-2</v>
      </c>
      <c r="R1562" s="70">
        <f>(Таблица1[[#This Row],[fr]]-SUMIF('Сводный отчет'!$B$7:$B$17,Таблица1[[#This Row],[Профиль / размер]],'Сводный отчет'!$X$7:$X$17))^2</f>
        <v>4.0750959218407797E-7</v>
      </c>
    </row>
    <row r="1563" spans="1:18" ht="11.25" customHeight="1" x14ac:dyDescent="0.25">
      <c r="A1563" s="62" t="s">
        <v>1198</v>
      </c>
      <c r="B1563" s="62" t="str">
        <f>LEFT(Таблица1[[#This Row],[Номер плавки]],7)</f>
        <v>2063911</v>
      </c>
      <c r="C1563" s="62" t="s">
        <v>8</v>
      </c>
      <c r="D1563" s="62" t="s">
        <v>9</v>
      </c>
      <c r="E1563" s="63">
        <v>542</v>
      </c>
      <c r="F1563" s="64">
        <f>(Таблица1[[#This Row],[Предел текучести, Н/мм²]]-SUMIF('Сводный отчет'!$B$7:$B$17,Таблица1[[#This Row],[Профиль / размер]],'Сводный отчет'!$F$7:$F$17))^2</f>
        <v>228.97970808116904</v>
      </c>
      <c r="G1563" s="63">
        <v>636</v>
      </c>
      <c r="H1563" s="64">
        <f>(Таблица1[[#This Row],[Временное сопротивление, Н/мм²]]-SUMIF('Сводный отчет'!$B$7:$B$17,Таблица1[[#This Row],[Профиль / размер]],'Сводный отчет'!$I$7:$I$17))^2</f>
        <v>223.77525612119788</v>
      </c>
      <c r="I1563" s="65">
        <f>Таблица1[[#This Row],[Временное сопротивление, Н/мм²]]/Таблица1[[#This Row],[Предел текучести, Н/мм²]]</f>
        <v>1.1734317343173433</v>
      </c>
      <c r="J1563" s="66">
        <f>(Таблица1[[#This Row],[σв/σт]]-SUMIF('Сводный отчет'!$B$7:$B$17,Таблица1[[#This Row],[Профиль / размер]],'Сводный отчет'!$L$7:$L$17))^2</f>
        <v>2.342857646871043E-5</v>
      </c>
      <c r="K1563" s="63">
        <v>23.8</v>
      </c>
      <c r="L1563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1563" s="63">
        <v>6.3</v>
      </c>
      <c r="N156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3.8356852972587352</v>
      </c>
      <c r="O1563" s="67">
        <v>7.6</v>
      </c>
      <c r="P156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1.0950284249480238</v>
      </c>
      <c r="Q1563" s="69">
        <v>7.9000000000000001E-2</v>
      </c>
      <c r="R1563" s="70">
        <f>(Таблица1[[#This Row],[fr]]-SUMIF('Сводный отчет'!$B$7:$B$17,Таблица1[[#This Row],[Профиль / размер]],'Сводный отчет'!$X$7:$X$17))^2</f>
        <v>1.1300591353188985E-5</v>
      </c>
    </row>
    <row r="1564" spans="1:18" ht="11.25" customHeight="1" x14ac:dyDescent="0.25">
      <c r="A1564" s="62" t="s">
        <v>1199</v>
      </c>
      <c r="B1564" s="62" t="str">
        <f>LEFT(Таблица1[[#This Row],[Номер плавки]],7)</f>
        <v>2063911</v>
      </c>
      <c r="C1564" s="62" t="s">
        <v>8</v>
      </c>
      <c r="D1564" s="62" t="s">
        <v>9</v>
      </c>
      <c r="E1564" s="63">
        <v>534</v>
      </c>
      <c r="F1564" s="64">
        <f>(Таблица1[[#This Row],[Предел текучести, Н/мм²]]-SUMIF('Сводный отчет'!$B$7:$B$17,Таблица1[[#This Row],[Профиль / размер]],'Сводный отчет'!$F$7:$F$17))^2</f>
        <v>535.0929156283396</v>
      </c>
      <c r="G1564" s="63">
        <v>626</v>
      </c>
      <c r="H1564" s="64">
        <f>(Таблица1[[#This Row],[Временное сопротивление, Н/мм²]]-SUMIF('Сводный отчет'!$B$7:$B$17,Таблица1[[#This Row],[Профиль / размер]],'Сводный отчет'!$I$7:$I$17))^2</f>
        <v>622.95764605830493</v>
      </c>
      <c r="I1564" s="65">
        <f>Таблица1[[#This Row],[Временное сопротивление, Н/мм²]]/Таблица1[[#This Row],[Предел текучести, Н/мм²]]</f>
        <v>1.1722846441947565</v>
      </c>
      <c r="J1564" s="66">
        <f>(Таблица1[[#This Row],[σв/σт]]-SUMIF('Сводный отчет'!$B$7:$B$17,Таблица1[[#This Row],[Профиль / размер]],'Сводный отчет'!$L$7:$L$17))^2</f>
        <v>1.3639854424504021E-5</v>
      </c>
      <c r="K1564" s="63">
        <v>23.9</v>
      </c>
      <c r="L1564" s="64">
        <f>(Таблица1[[#This Row],[Относительное удлинение, %]]-SUMIF('Сводный отчет'!$B$7:$B$17,Таблица1[[#This Row],[Профиль / размер]],'Сводный отчет'!$O$7:$O$17))^2</f>
        <v>0.66215920827678276</v>
      </c>
      <c r="M1564" s="63">
        <v>7.8</v>
      </c>
      <c r="N156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0.21021359914558571</v>
      </c>
      <c r="O1564" s="67">
        <v>8.1</v>
      </c>
      <c r="P156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0.29859236624781638</v>
      </c>
      <c r="Q1564" s="69">
        <v>7.4999999999999997E-2</v>
      </c>
      <c r="R1564" s="70">
        <f>(Таблица1[[#This Row],[fr]]-SUMIF('Сводный отчет'!$B$7:$B$17,Таблица1[[#This Row],[Профиль / размер]],'Сводный отчет'!$X$7:$X$17))^2</f>
        <v>5.4193673114193948E-5</v>
      </c>
    </row>
    <row r="1565" spans="1:18" ht="11.25" customHeight="1" x14ac:dyDescent="0.25">
      <c r="A1565" s="62" t="s">
        <v>1200</v>
      </c>
      <c r="B1565" s="62" t="str">
        <f>LEFT(Таблица1[[#This Row],[Номер плавки]],7)</f>
        <v>2063911</v>
      </c>
      <c r="C1565" s="62" t="s">
        <v>8</v>
      </c>
      <c r="D1565" s="62" t="s">
        <v>9</v>
      </c>
      <c r="E1565" s="63">
        <v>535</v>
      </c>
      <c r="F1565" s="64">
        <f>(Таблица1[[#This Row],[Предел текучести, Н/мм²]]-SUMIF('Сводный отчет'!$B$7:$B$17,Таблица1[[#This Row],[Профиль / размер]],'Сводный отчет'!$F$7:$F$17))^2</f>
        <v>489.82876468494328</v>
      </c>
      <c r="G1565" s="63">
        <v>631</v>
      </c>
      <c r="H1565" s="64">
        <f>(Таблица1[[#This Row],[Временное сопротивление, Н/мм²]]-SUMIF('Сводный отчет'!$B$7:$B$17,Таблица1[[#This Row],[Профиль / размер]],'Сводный отчет'!$I$7:$I$17))^2</f>
        <v>398.36645108975142</v>
      </c>
      <c r="I1565" s="65">
        <f>Таблица1[[#This Row],[Временное сопротивление, Н/мм²]]/Таблица1[[#This Row],[Предел текучести, Н/мм²]]</f>
        <v>1.1794392523364485</v>
      </c>
      <c r="J1565" s="66">
        <f>(Таблица1[[#This Row],[σв/σт]]-SUMIF('Сводный отчет'!$B$7:$B$17,Таблица1[[#This Row],[Профиль / размер]],'Сводный отчет'!$L$7:$L$17))^2</f>
        <v>1.1767531798679838E-4</v>
      </c>
      <c r="K1565" s="63">
        <v>22.8</v>
      </c>
      <c r="L1565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1565" s="63">
        <v>9.4</v>
      </c>
      <c r="N156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1.3030437878248939</v>
      </c>
      <c r="O1565" s="67">
        <v>9.6999999999999993</v>
      </c>
      <c r="P156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1.1099969784071524</v>
      </c>
      <c r="Q1565" s="69">
        <v>9.6000000000000002E-2</v>
      </c>
      <c r="R1565" s="70">
        <f>(Таблица1[[#This Row],[fr]]-SUMIF('Сводный отчет'!$B$7:$B$17,Таблица1[[#This Row],[Профиль / размер]],'Сводный отчет'!$X$7:$X$17))^2</f>
        <v>1.8600499386891816E-4</v>
      </c>
    </row>
    <row r="1566" spans="1:18" ht="11.25" customHeight="1" x14ac:dyDescent="0.25">
      <c r="A1566" s="62" t="s">
        <v>1201</v>
      </c>
      <c r="B1566" s="62" t="str">
        <f>LEFT(Таблица1[[#This Row],[Номер плавки]],7)</f>
        <v>2063913</v>
      </c>
      <c r="C1566" s="62" t="s">
        <v>8</v>
      </c>
      <c r="D1566" s="62" t="s">
        <v>9</v>
      </c>
      <c r="E1566" s="63">
        <v>577</v>
      </c>
      <c r="F1566" s="64">
        <f>(Таблица1[[#This Row],[Предел текучести, Н/мм²]]-SUMIF('Сводный отчет'!$B$7:$B$17,Таблица1[[#This Row],[Профиль / размер]],'Сводный отчет'!$F$7:$F$17))^2</f>
        <v>394.73442506229799</v>
      </c>
      <c r="G1566" s="63">
        <v>668</v>
      </c>
      <c r="H1566" s="64">
        <f>(Таблица1[[#This Row],[Временное сопротивление, Н/мм²]]-SUMIF('Сводный отчет'!$B$7:$B$17,Таблица1[[#This Row],[Профиль / размер]],'Сводный отчет'!$I$7:$I$17))^2</f>
        <v>290.39160832245545</v>
      </c>
      <c r="I1566" s="65">
        <f>Таблица1[[#This Row],[Временное сопротивление, Н/мм²]]/Таблица1[[#This Row],[Предел текучести, Н/мм²]]</f>
        <v>1.1577123050259965</v>
      </c>
      <c r="J1566" s="66">
        <f>(Таблица1[[#This Row],[σв/σт]]-SUMIF('Сводный отчет'!$B$7:$B$17,Таблица1[[#This Row],[Профиль / размер]],'Сводный отчет'!$L$7:$L$17))^2</f>
        <v>1.1835529145856856E-4</v>
      </c>
      <c r="K1566" s="63">
        <v>23.5</v>
      </c>
      <c r="L1566" s="64">
        <f>(Таблица1[[#This Row],[Относительное удлинение, %]]-SUMIF('Сводный отчет'!$B$7:$B$17,Таблица1[[#This Row],[Профиль / размер]],'Сводный отчет'!$O$7:$O$17))^2</f>
        <v>0.17117388332917732</v>
      </c>
      <c r="M1566" s="63">
        <v>8</v>
      </c>
      <c r="N156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1566" s="67">
        <v>8.3000000000000007</v>
      </c>
      <c r="P156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1566" s="69">
        <v>7.3999999999999996E-2</v>
      </c>
      <c r="R1566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1567" spans="1:18" ht="11.25" customHeight="1" x14ac:dyDescent="0.25">
      <c r="A1567" s="62" t="s">
        <v>1202</v>
      </c>
      <c r="B1567" s="62" t="str">
        <f>LEFT(Таблица1[[#This Row],[Номер плавки]],7)</f>
        <v>2063913</v>
      </c>
      <c r="C1567" s="62" t="s">
        <v>8</v>
      </c>
      <c r="D1567" s="62" t="s">
        <v>9</v>
      </c>
      <c r="E1567" s="63">
        <v>554</v>
      </c>
      <c r="F1567" s="64">
        <f>(Таблица1[[#This Row],[Предел текучести, Н/мм²]]-SUMIF('Сводный отчет'!$B$7:$B$17,Таблица1[[#This Row],[Профиль / размер]],'Сводный отчет'!$F$7:$F$17))^2</f>
        <v>9.8098967604132401</v>
      </c>
      <c r="G1567" s="63">
        <v>649</v>
      </c>
      <c r="H1567" s="64">
        <f>(Таблица1[[#This Row],[Временное сопротивление, Н/мм²]]-SUMIF('Сводный отчет'!$B$7:$B$17,Таблица1[[#This Row],[Профиль / размер]],'Сводный отчет'!$I$7:$I$17))^2</f>
        <v>3.8381492029587632</v>
      </c>
      <c r="I1567" s="65">
        <f>Таблица1[[#This Row],[Временное сопротивление, Н/мм²]]/Таблица1[[#This Row],[Предел текучести, Н/мм²]]</f>
        <v>1.1714801444043321</v>
      </c>
      <c r="J1567" s="66">
        <f>(Таблица1[[#This Row],[σв/σт]]-SUMIF('Сводный отчет'!$B$7:$B$17,Таблица1[[#This Row],[Профиль / размер]],'Сводный отчет'!$L$7:$L$17))^2</f>
        <v>8.3446891625929122E-6</v>
      </c>
      <c r="K1567" s="63">
        <v>21.9</v>
      </c>
      <c r="L1567" s="64">
        <f>(Таблица1[[#This Row],[Относительное удлинение, %]]-SUMIF('Сводный отчет'!$B$7:$B$17,Таблица1[[#This Row],[Профиль / размер]],'Сводный отчет'!$O$7:$O$17))^2</f>
        <v>1.4072325835387498</v>
      </c>
      <c r="M1567" s="63">
        <v>6.5</v>
      </c>
      <c r="N156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3.0922890708436479</v>
      </c>
      <c r="O1567" s="67">
        <v>7.8</v>
      </c>
      <c r="P156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0.71645400146794047</v>
      </c>
      <c r="Q1567" s="69">
        <v>9.5000000000000001E-2</v>
      </c>
      <c r="R1567" s="70">
        <f>(Таблица1[[#This Row],[fr]]-SUMIF('Сводный отчет'!$B$7:$B$17,Таблица1[[#This Row],[Профиль / размер]],'Сводный отчет'!$X$7:$X$17))^2</f>
        <v>1.5972826430916934E-4</v>
      </c>
    </row>
    <row r="1568" spans="1:18" ht="11.25" customHeight="1" x14ac:dyDescent="0.25">
      <c r="A1568" s="62" t="s">
        <v>1203</v>
      </c>
      <c r="B1568" s="62" t="str">
        <f>LEFT(Таблица1[[#This Row],[Номер плавки]],7)</f>
        <v>2063913</v>
      </c>
      <c r="C1568" s="62" t="s">
        <v>8</v>
      </c>
      <c r="D1568" s="62" t="s">
        <v>9</v>
      </c>
      <c r="E1568" s="63">
        <v>556</v>
      </c>
      <c r="F1568" s="64">
        <f>(Таблица1[[#This Row],[Предел текучести, Н/мм²]]-SUMIF('Сводный отчет'!$B$7:$B$17,Таблица1[[#This Row],[Профиль / размер]],'Сводный отчет'!$F$7:$F$17))^2</f>
        <v>1.2815948736206075</v>
      </c>
      <c r="G1568" s="63">
        <v>656</v>
      </c>
      <c r="H1568" s="64">
        <f>(Таблица1[[#This Row],[Временное сопротивление, Н/мм²]]-SUMIF('Сводный отчет'!$B$7:$B$17,Таблица1[[#This Row],[Профиль / размер]],'Сводный отчет'!$I$7:$I$17))^2</f>
        <v>25.410476246983851</v>
      </c>
      <c r="I1568" s="65">
        <f>Таблица1[[#This Row],[Временное сопротивление, Н/мм²]]/Таблица1[[#This Row],[Предел текучести, Н/мм²]]</f>
        <v>1.1798561151079137</v>
      </c>
      <c r="J1568" s="66">
        <f>(Таблица1[[#This Row],[σв/σт]]-SUMIF('Сводный отчет'!$B$7:$B$17,Таблица1[[#This Row],[Профиль / размер]],'Сводный отчет'!$L$7:$L$17))^2</f>
        <v>1.2689320175811021E-4</v>
      </c>
      <c r="K1568" s="63">
        <v>22.9</v>
      </c>
      <c r="L1568" s="64">
        <f>(Таблица1[[#This Row],[Относительное удлинение, %]]-SUMIF('Сводный отчет'!$B$7:$B$17,Таблица1[[#This Row],[Профиль / размер]],'Сводный отчет'!$O$7:$O$17))^2</f>
        <v>3.4695895907766235E-2</v>
      </c>
      <c r="M1568" s="63">
        <v>7.2</v>
      </c>
      <c r="N156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1.1204022783908447</v>
      </c>
      <c r="O1568" s="67">
        <v>7.5</v>
      </c>
      <c r="P156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1568" s="69">
        <v>6.8000000000000005E-2</v>
      </c>
      <c r="R1568" s="70">
        <f>(Таблица1[[#This Row],[fr]]-SUMIF('Сводный отчет'!$B$7:$B$17,Таблица1[[#This Row],[Профиль / размер]],'Сводный отчет'!$X$7:$X$17))^2</f>
        <v>2.0625656619595239E-4</v>
      </c>
    </row>
    <row r="1569" spans="1:18" ht="11.25" customHeight="1" x14ac:dyDescent="0.25">
      <c r="A1569" s="62" t="s">
        <v>1204</v>
      </c>
      <c r="B1569" s="62" t="str">
        <f>LEFT(Таблица1[[#This Row],[Номер плавки]],7)</f>
        <v>2063915</v>
      </c>
      <c r="C1569" s="62" t="s">
        <v>8</v>
      </c>
      <c r="D1569" s="62" t="s">
        <v>9</v>
      </c>
      <c r="E1569" s="63">
        <v>571</v>
      </c>
      <c r="F1569" s="64">
        <f>(Таблица1[[#This Row],[Предел текучести, Н/мм²]]-SUMIF('Сводный отчет'!$B$7:$B$17,Таблица1[[#This Row],[Профиль / размер]],'Сводный отчет'!$F$7:$F$17))^2</f>
        <v>192.31933072267586</v>
      </c>
      <c r="G1569" s="63">
        <v>661</v>
      </c>
      <c r="H1569" s="64">
        <f>(Таблица1[[#This Row],[Временное сопротивление, Н/мм²]]-SUMIF('Сводный отчет'!$B$7:$B$17,Таблица1[[#This Row],[Профиль / размер]],'Сводный отчет'!$I$7:$I$17))^2</f>
        <v>100.81928127843034</v>
      </c>
      <c r="I1569" s="65">
        <f>Таблица1[[#This Row],[Временное сопротивление, Н/мм²]]/Таблица1[[#This Row],[Предел текучести, Н/мм²]]</f>
        <v>1.1576182136602451</v>
      </c>
      <c r="J1569" s="66">
        <f>(Таблица1[[#This Row],[σв/σт]]-SUMIF('Сводный отчет'!$B$7:$B$17,Таблица1[[#This Row],[Профиль / размер]],'Сводный отчет'!$L$7:$L$17))^2</f>
        <v>1.2041140750311607E-4</v>
      </c>
      <c r="K1569" s="63">
        <v>22.4</v>
      </c>
      <c r="L1569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1569" s="63">
        <v>8.4</v>
      </c>
      <c r="N156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1569" s="67">
        <v>8.6999999999999993</v>
      </c>
      <c r="P156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1569" s="69">
        <v>9.5000000000000001E-2</v>
      </c>
      <c r="R1569" s="70">
        <f>(Таблица1[[#This Row],[fr]]-SUMIF('Сводный отчет'!$B$7:$B$17,Таблица1[[#This Row],[Профиль / размер]],'Сводный отчет'!$X$7:$X$17))^2</f>
        <v>1.5972826430916934E-4</v>
      </c>
    </row>
    <row r="1570" spans="1:18" ht="11.25" customHeight="1" x14ac:dyDescent="0.25">
      <c r="A1570" s="62" t="s">
        <v>1205</v>
      </c>
      <c r="B1570" s="62" t="str">
        <f>LEFT(Таблица1[[#This Row],[Номер плавки]],7)</f>
        <v>2063915</v>
      </c>
      <c r="C1570" s="62" t="s">
        <v>8</v>
      </c>
      <c r="D1570" s="62" t="s">
        <v>9</v>
      </c>
      <c r="E1570" s="63">
        <v>565</v>
      </c>
      <c r="F1570" s="64">
        <f>(Таблица1[[#This Row],[Предел текучести, Н/мм²]]-SUMIF('Сводный отчет'!$B$7:$B$17,Таблица1[[#This Row],[Профиль / размер]],'Сводный отчет'!$F$7:$F$17))^2</f>
        <v>61.904236383053757</v>
      </c>
      <c r="G1570" s="63">
        <v>657</v>
      </c>
      <c r="H1570" s="64">
        <f>(Таблица1[[#This Row],[Временное сопротивление, Н/мм²]]-SUMIF('Сводный отчет'!$B$7:$B$17,Таблица1[[#This Row],[Профиль / размер]],'Сводный отчет'!$I$7:$I$17))^2</f>
        <v>36.492237253273146</v>
      </c>
      <c r="I1570" s="65">
        <f>Таблица1[[#This Row],[Временное сопротивление, Н/мм²]]/Таблица1[[#This Row],[Предел текучести, Н/мм²]]</f>
        <v>1.1628318584070796</v>
      </c>
      <c r="J1570" s="66">
        <f>(Таблица1[[#This Row],[σв/σт]]-SUMIF('Сводный отчет'!$B$7:$B$17,Таблица1[[#This Row],[Профиль / размер]],'Сводный отчет'!$L$7:$L$17))^2</f>
        <v>3.3172628541245256E-5</v>
      </c>
      <c r="K1570" s="63">
        <v>25.4</v>
      </c>
      <c r="L1570" s="64">
        <f>(Таблица1[[#This Row],[Относительное удлинение, %]]-SUMIF('Сводный отчет'!$B$7:$B$17,Таблица1[[#This Row],[Профиль / размер]],'Сводный отчет'!$O$7:$O$17))^2</f>
        <v>5.3533541768303072</v>
      </c>
      <c r="M1570" s="63">
        <v>7.1</v>
      </c>
      <c r="N157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1.3421003915983893</v>
      </c>
      <c r="O1570" s="67">
        <v>7.4</v>
      </c>
      <c r="P157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1.5536028484281048</v>
      </c>
      <c r="Q1570" s="69">
        <v>6.8000000000000005E-2</v>
      </c>
      <c r="R1570" s="70">
        <f>(Таблица1[[#This Row],[fr]]-SUMIF('Сводный отчет'!$B$7:$B$17,Таблица1[[#This Row],[Профиль / размер]],'Сводный отчет'!$X$7:$X$17))^2</f>
        <v>2.0625656619595239E-4</v>
      </c>
    </row>
    <row r="1571" spans="1:18" ht="11.25" customHeight="1" x14ac:dyDescent="0.25">
      <c r="A1571" s="62" t="s">
        <v>1206</v>
      </c>
      <c r="B1571" s="62" t="str">
        <f>LEFT(Таблица1[[#This Row],[Номер плавки]],7)</f>
        <v>2063915</v>
      </c>
      <c r="C1571" s="62" t="s">
        <v>8</v>
      </c>
      <c r="D1571" s="62" t="s">
        <v>9</v>
      </c>
      <c r="E1571" s="63">
        <v>572</v>
      </c>
      <c r="F1571" s="64">
        <f>(Таблица1[[#This Row],[Предел текучести, Н/мм²]]-SUMIF('Сводный отчет'!$B$7:$B$17,Таблица1[[#This Row],[Профиль / размер]],'Сводный отчет'!$F$7:$F$17))^2</f>
        <v>221.05517977927954</v>
      </c>
      <c r="G1571" s="63">
        <v>665</v>
      </c>
      <c r="H1571" s="64">
        <f>(Таблица1[[#This Row],[Временное сопротивление, Н/мм²]]-SUMIF('Сводный отчет'!$B$7:$B$17,Таблица1[[#This Row],[Профиль / размер]],'Сводный отчет'!$I$7:$I$17))^2</f>
        <v>197.14632530358753</v>
      </c>
      <c r="I1571" s="65">
        <f>Таблица1[[#This Row],[Временное сопротивление, Н/мм²]]/Таблица1[[#This Row],[Предел текучести, Н/мм²]]</f>
        <v>1.1625874125874125</v>
      </c>
      <c r="J1571" s="66">
        <f>(Таблица1[[#This Row],[σв/σт]]-SUMIF('Сводный отчет'!$B$7:$B$17,Таблица1[[#This Row],[Профиль / размер]],'Сводный отчет'!$L$7:$L$17))^2</f>
        <v>3.6048187153354877E-5</v>
      </c>
      <c r="K1571" s="63">
        <v>22.6</v>
      </c>
      <c r="L1571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1571" s="63">
        <v>9.4</v>
      </c>
      <c r="N157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1.3030437878248939</v>
      </c>
      <c r="O1571" s="67">
        <v>9.6999999999999993</v>
      </c>
      <c r="P157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1.1099969784071524</v>
      </c>
      <c r="Q1571" s="69">
        <v>8.3000000000000004E-2</v>
      </c>
      <c r="R1571" s="70">
        <f>(Таблица1[[#This Row],[fr]]-SUMIF('Сводный отчет'!$B$7:$B$17,Таблица1[[#This Row],[Профиль / размер]],'Сводный отчет'!$X$7:$X$17))^2</f>
        <v>4.0750959218407797E-7</v>
      </c>
    </row>
    <row r="1572" spans="1:18" ht="11.25" customHeight="1" x14ac:dyDescent="0.25">
      <c r="A1572" s="62" t="s">
        <v>1207</v>
      </c>
      <c r="B1572" s="62" t="str">
        <f>LEFT(Таблица1[[#This Row],[Номер плавки]],7)</f>
        <v>2063917</v>
      </c>
      <c r="C1572" s="62" t="s">
        <v>8</v>
      </c>
      <c r="D1572" s="62" t="s">
        <v>9</v>
      </c>
      <c r="E1572" s="63">
        <v>545</v>
      </c>
      <c r="F1572" s="64">
        <f>(Таблица1[[#This Row],[Предел текучести, Н/мм²]]-SUMIF('Сводный отчет'!$B$7:$B$17,Таблица1[[#This Row],[Профиль / размер]],'Сводный отчет'!$F$7:$F$17))^2</f>
        <v>147.18725525098009</v>
      </c>
      <c r="G1572" s="63">
        <v>640</v>
      </c>
      <c r="H1572" s="64">
        <f>(Таблица1[[#This Row],[Временное сопротивление, Н/мм²]]-SUMIF('Сводный отчет'!$B$7:$B$17,Таблица1[[#This Row],[Профиль / размер]],'Сводный отчет'!$I$7:$I$17))^2</f>
        <v>120.10230014635508</v>
      </c>
      <c r="I1572" s="65">
        <f>Таблица1[[#This Row],[Временное сопротивление, Н/мм²]]/Таблица1[[#This Row],[Предел текучести, Н/мм²]]</f>
        <v>1.1743119266055047</v>
      </c>
      <c r="J1572" s="66">
        <f>(Таблица1[[#This Row],[σв/σт]]-SUMIF('Сводный отчет'!$B$7:$B$17,Таблица1[[#This Row],[Профиль / размер]],'Сводный отчет'!$L$7:$L$17))^2</f>
        <v>3.2724117559439397E-5</v>
      </c>
      <c r="K1572" s="63">
        <v>25.4</v>
      </c>
      <c r="L1572" s="64">
        <f>(Таблица1[[#This Row],[Относительное удлинение, %]]-SUMIF('Сводный отчет'!$B$7:$B$17,Таблица1[[#This Row],[Профиль / размер]],'Сводный отчет'!$O$7:$O$17))^2</f>
        <v>5.3533541768303072</v>
      </c>
      <c r="M1572" s="63">
        <v>5.5</v>
      </c>
      <c r="N157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7.6092702029190811</v>
      </c>
      <c r="O1572" s="67">
        <v>7.8</v>
      </c>
      <c r="P157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0.71645400146794047</v>
      </c>
      <c r="Q1572" s="69">
        <v>7.3999999999999996E-2</v>
      </c>
      <c r="R1572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1573" spans="1:18" ht="11.25" customHeight="1" x14ac:dyDescent="0.25">
      <c r="A1573" s="62" t="s">
        <v>1208</v>
      </c>
      <c r="B1573" s="62" t="str">
        <f>LEFT(Таблица1[[#This Row],[Номер плавки]],7)</f>
        <v>2063917</v>
      </c>
      <c r="C1573" s="62" t="s">
        <v>8</v>
      </c>
      <c r="D1573" s="62" t="s">
        <v>9</v>
      </c>
      <c r="E1573" s="63">
        <v>540</v>
      </c>
      <c r="F1573" s="64">
        <f>(Таблица1[[#This Row],[Предел текучести, Н/мм²]]-SUMIF('Сводный отчет'!$B$7:$B$17,Таблица1[[#This Row],[Профиль / размер]],'Сводный отчет'!$F$7:$F$17))^2</f>
        <v>293.5080099679617</v>
      </c>
      <c r="G1573" s="63">
        <v>638</v>
      </c>
      <c r="H1573" s="64">
        <f>(Таблица1[[#This Row],[Временное сопротивление, Н/мм²]]-SUMIF('Сводный отчет'!$B$7:$B$17,Таблица1[[#This Row],[Профиль / размер]],'Сводный отчет'!$I$7:$I$17))^2</f>
        <v>167.93877813377648</v>
      </c>
      <c r="I1573" s="65">
        <f>Таблица1[[#This Row],[Временное сопротивление, Н/мм²]]/Таблица1[[#This Row],[Предел текучести, Н/мм²]]</f>
        <v>1.1814814814814816</v>
      </c>
      <c r="J1573" s="66">
        <f>(Таблица1[[#This Row],[σв/σт]]-SUMIF('Сводный отчет'!$B$7:$B$17,Таблица1[[#This Row],[Профиль / размер]],'Сводный отчет'!$L$7:$L$17))^2</f>
        <v>1.6615350864303166E-4</v>
      </c>
      <c r="K1573" s="63">
        <v>24.6</v>
      </c>
      <c r="L1573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1573" s="63">
        <v>7.1</v>
      </c>
      <c r="N157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1.3421003915983893</v>
      </c>
      <c r="O1573" s="67">
        <v>7.4</v>
      </c>
      <c r="P157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1.5536028484281048</v>
      </c>
      <c r="Q1573" s="69">
        <v>9.9000000000000005E-2</v>
      </c>
      <c r="R1573" s="70">
        <f>(Таблица1[[#This Row],[fr]]-SUMIF('Сводный отчет'!$B$7:$B$17,Таблица1[[#This Row],[Профиль / размер]],'Сводный отчет'!$X$7:$X$17))^2</f>
        <v>2.7683518254816453E-4</v>
      </c>
    </row>
    <row r="1574" spans="1:18" ht="11.25" customHeight="1" x14ac:dyDescent="0.25">
      <c r="A1574" s="62" t="s">
        <v>1209</v>
      </c>
      <c r="B1574" s="62" t="str">
        <f>LEFT(Таблица1[[#This Row],[Номер плавки]],7)</f>
        <v>2063917</v>
      </c>
      <c r="C1574" s="62" t="s">
        <v>8</v>
      </c>
      <c r="D1574" s="62" t="s">
        <v>9</v>
      </c>
      <c r="E1574" s="63">
        <v>546</v>
      </c>
      <c r="F1574" s="64">
        <f>(Таблица1[[#This Row],[Предел текучести, Н/мм²]]-SUMIF('Сводный отчет'!$B$7:$B$17,Таблица1[[#This Row],[Профиль / размер]],'Сводный отчет'!$F$7:$F$17))^2</f>
        <v>123.92310430758377</v>
      </c>
      <c r="G1574" s="63">
        <v>641</v>
      </c>
      <c r="H1574" s="64">
        <f>(Таблица1[[#This Row],[Временное сопротивление, Н/мм²]]-SUMIF('Сводный отчет'!$B$7:$B$17,Таблица1[[#This Row],[Профиль / размер]],'Сводный отчет'!$I$7:$I$17))^2</f>
        <v>99.184061152644375</v>
      </c>
      <c r="I1574" s="65">
        <f>Таблица1[[#This Row],[Временное сопротивление, Н/мм²]]/Таблица1[[#This Row],[Предел текучести, Н/мм²]]</f>
        <v>1.173992673992674</v>
      </c>
      <c r="J1574" s="66">
        <f>(Таблица1[[#This Row],[σв/σт]]-SUMIF('Сводный отчет'!$B$7:$B$17,Таблица1[[#This Row],[Профиль / размер]],'Сводный отчет'!$L$7:$L$17))^2</f>
        <v>2.9173470796999737E-5</v>
      </c>
      <c r="K1574" s="63">
        <v>22.6</v>
      </c>
      <c r="L1574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1574" s="63">
        <v>6.8</v>
      </c>
      <c r="N157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2.1271947312210187</v>
      </c>
      <c r="O1574" s="67">
        <v>7.1</v>
      </c>
      <c r="P157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2.3914644836482308</v>
      </c>
      <c r="Q1574" s="69">
        <v>6.5000000000000002E-2</v>
      </c>
      <c r="R1574" s="70">
        <f>(Таблица1[[#This Row],[fr]]-SUMIF('Сводный отчет'!$B$7:$B$17,Таблица1[[#This Row],[Профиль / размер]],'Сводный отчет'!$X$7:$X$17))^2</f>
        <v>3.0142637751670614E-4</v>
      </c>
    </row>
    <row r="1575" spans="1:18" ht="11.25" customHeight="1" x14ac:dyDescent="0.25">
      <c r="A1575" s="62" t="s">
        <v>1210</v>
      </c>
      <c r="B1575" s="62" t="str">
        <f>LEFT(Таблица1[[#This Row],[Номер плавки]],7)</f>
        <v>2063919</v>
      </c>
      <c r="C1575" s="62" t="s">
        <v>8</v>
      </c>
      <c r="D1575" s="62" t="s">
        <v>9</v>
      </c>
      <c r="E1575" s="63">
        <v>593</v>
      </c>
      <c r="F1575" s="64">
        <f>(Таблица1[[#This Row],[Предел текучести, Н/мм²]]-SUMIF('Сводный отчет'!$B$7:$B$17,Таблица1[[#This Row],[Профиль / размер]],'Сводный отчет'!$F$7:$F$17))^2</f>
        <v>1286.5080099679569</v>
      </c>
      <c r="G1575" s="63">
        <v>686</v>
      </c>
      <c r="H1575" s="64">
        <f>(Таблица1[[#This Row],[Временное сопротивление, Н/мм²]]-SUMIF('Сводный отчет'!$B$7:$B$17,Таблица1[[#This Row],[Профиль / размер]],'Сводный отчет'!$I$7:$I$17))^2</f>
        <v>1227.8633064356627</v>
      </c>
      <c r="I1575" s="65">
        <f>Таблица1[[#This Row],[Временное сопротивление, Н/мм²]]/Таблица1[[#This Row],[Предел текучести, Н/мм²]]</f>
        <v>1.1568296795952782</v>
      </c>
      <c r="J1575" s="66">
        <f>(Таблица1[[#This Row],[σв/σт]]-SUMIF('Сводный отчет'!$B$7:$B$17,Таблица1[[#This Row],[Профиль / размер]],'Сводный отчет'!$L$7:$L$17))^2</f>
        <v>1.3833869826455227E-4</v>
      </c>
      <c r="K1575" s="63">
        <v>20.8</v>
      </c>
      <c r="L1575" s="64">
        <f>(Таблица1[[#This Row],[Относительное удлинение, %]]-SUMIF('Сводный отчет'!$B$7:$B$17,Таблица1[[#This Row],[Профиль / размер]],'Сводный отчет'!$O$7:$O$17))^2</f>
        <v>5.2270229399328221</v>
      </c>
      <c r="M1575" s="63">
        <v>7.7</v>
      </c>
      <c r="N157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0.31191171235312865</v>
      </c>
      <c r="O1575" s="67">
        <v>8</v>
      </c>
      <c r="P157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0.41787957798785735</v>
      </c>
      <c r="Q1575" s="69">
        <v>7.2999999999999995E-2</v>
      </c>
      <c r="R1575" s="70">
        <f>(Таблица1[[#This Row],[fr]]-SUMIF('Сводный отчет'!$B$7:$B$17,Таблица1[[#This Row],[Профиль / размер]],'Сводный отчет'!$X$7:$X$17))^2</f>
        <v>8.7640213994696456E-5</v>
      </c>
    </row>
    <row r="1576" spans="1:18" ht="11.25" customHeight="1" x14ac:dyDescent="0.25">
      <c r="A1576" s="62" t="s">
        <v>1211</v>
      </c>
      <c r="B1576" s="62" t="str">
        <f>LEFT(Таблица1[[#This Row],[Номер плавки]],7)</f>
        <v>2063919</v>
      </c>
      <c r="C1576" s="62" t="s">
        <v>8</v>
      </c>
      <c r="D1576" s="62" t="s">
        <v>9</v>
      </c>
      <c r="E1576" s="63">
        <v>584</v>
      </c>
      <c r="F1576" s="64">
        <f>(Таблица1[[#This Row],[Предел текучести, Н/мм²]]-SUMIF('Сводный отчет'!$B$7:$B$17,Таблица1[[#This Row],[Профиль / размер]],'Сводный отчет'!$F$7:$F$17))^2</f>
        <v>721.88536845852377</v>
      </c>
      <c r="G1576" s="63">
        <v>680</v>
      </c>
      <c r="H1576" s="64">
        <f>(Таблица1[[#This Row],[Временное сопротивление, Н/мм²]]-SUMIF('Сводный отчет'!$B$7:$B$17,Таблица1[[#This Row],[Профиль / размер]],'Сводный отчет'!$I$7:$I$17))^2</f>
        <v>843.37274039792703</v>
      </c>
      <c r="I1576" s="65">
        <f>Таблица1[[#This Row],[Временное сопротивление, Н/мм²]]/Таблица1[[#This Row],[Предел текучести, Н/мм²]]</f>
        <v>1.1643835616438356</v>
      </c>
      <c r="J1576" s="66">
        <f>(Таблица1[[#This Row],[σв/σт]]-SUMIF('Сводный отчет'!$B$7:$B$17,Таблица1[[#This Row],[Профиль / размер]],'Сводный отчет'!$L$7:$L$17))^2</f>
        <v>1.7706129514755091E-5</v>
      </c>
      <c r="K1576" s="63">
        <v>22.4</v>
      </c>
      <c r="L1576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1576" s="63">
        <v>6.7</v>
      </c>
      <c r="N157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2.4288928444285611</v>
      </c>
      <c r="O1576" s="67">
        <v>7</v>
      </c>
      <c r="P157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2.7107516953882711</v>
      </c>
      <c r="Q1576" s="69">
        <v>6.5000000000000002E-2</v>
      </c>
      <c r="R1576" s="70">
        <f>(Таблица1[[#This Row],[fr]]-SUMIF('Сводный отчет'!$B$7:$B$17,Таблица1[[#This Row],[Профиль / размер]],'Сводный отчет'!$X$7:$X$17))^2</f>
        <v>3.0142637751670614E-4</v>
      </c>
    </row>
    <row r="1577" spans="1:18" ht="11.25" customHeight="1" x14ac:dyDescent="0.25">
      <c r="A1577" s="62" t="s">
        <v>1212</v>
      </c>
      <c r="B1577" s="62" t="str">
        <f>LEFT(Таблица1[[#This Row],[Номер плавки]],7)</f>
        <v>2063919</v>
      </c>
      <c r="C1577" s="62" t="s">
        <v>8</v>
      </c>
      <c r="D1577" s="62" t="s">
        <v>9</v>
      </c>
      <c r="E1577" s="63">
        <v>558</v>
      </c>
      <c r="F1577" s="64">
        <f>(Таблица1[[#This Row],[Предел текучести, Н/мм²]]-SUMIF('Сводный отчет'!$B$7:$B$17,Таблица1[[#This Row],[Профиль / размер]],'Сводный отчет'!$F$7:$F$17))^2</f>
        <v>0.75329298682797452</v>
      </c>
      <c r="G1577" s="63">
        <v>660</v>
      </c>
      <c r="H1577" s="64">
        <f>(Таблица1[[#This Row],[Временное сопротивление, Н/мм²]]-SUMIF('Сводный отчет'!$B$7:$B$17,Таблица1[[#This Row],[Профиль / размер]],'Сводный отчет'!$I$7:$I$17))^2</f>
        <v>81.73752027214104</v>
      </c>
      <c r="I1577" s="65">
        <f>Таблица1[[#This Row],[Временное сопротивление, Н/мм²]]/Таблица1[[#This Row],[Предел текучести, Н/мм²]]</f>
        <v>1.1827956989247312</v>
      </c>
      <c r="J1577" s="66">
        <f>(Таблица1[[#This Row],[σв/σт]]-SUMIF('Сводный отчет'!$B$7:$B$17,Таблица1[[#This Row],[Профиль / размер]],'Сводный отчет'!$L$7:$L$17))^2</f>
        <v>2.017613454379573E-4</v>
      </c>
      <c r="K1577" s="63">
        <v>23.4</v>
      </c>
      <c r="L1577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1577" s="63">
        <v>5.4</v>
      </c>
      <c r="N157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8.170968316126622</v>
      </c>
      <c r="O1577" s="67">
        <v>7.7</v>
      </c>
      <c r="P157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1577" s="69">
        <v>9.4E-2</v>
      </c>
      <c r="R1577" s="70">
        <f>(Таблица1[[#This Row],[fr]]-SUMIF('Сводный отчет'!$B$7:$B$17,Таблица1[[#This Row],[Профиль / размер]],'Сводный отчет'!$X$7:$X$17))^2</f>
        <v>1.3545153474942055E-4</v>
      </c>
    </row>
    <row r="1578" spans="1:18" ht="11.25" customHeight="1" x14ac:dyDescent="0.25">
      <c r="A1578" s="62" t="s">
        <v>1213</v>
      </c>
      <c r="B1578" s="62" t="str">
        <f>LEFT(Таблица1[[#This Row],[Номер плавки]],7)</f>
        <v>2063922</v>
      </c>
      <c r="C1578" s="62" t="s">
        <v>8</v>
      </c>
      <c r="D1578" s="62" t="s">
        <v>9</v>
      </c>
      <c r="E1578" s="63">
        <v>581</v>
      </c>
      <c r="F1578" s="64">
        <f>(Таблица1[[#This Row],[Предел текучести, Н/мм²]]-SUMIF('Сводный отчет'!$B$7:$B$17,Таблица1[[#This Row],[Профиль / размер]],'Сводный отчет'!$F$7:$F$17))^2</f>
        <v>569.67782128871272</v>
      </c>
      <c r="G1578" s="63">
        <v>674</v>
      </c>
      <c r="H1578" s="64">
        <f>(Таблица1[[#This Row],[Временное сопротивление, Н/мм²]]-SUMIF('Сводный отчет'!$B$7:$B$17,Таблица1[[#This Row],[Профиль / размер]],'Сводный отчет'!$I$7:$I$17))^2</f>
        <v>530.88217436019124</v>
      </c>
      <c r="I1578" s="65">
        <f>Таблица1[[#This Row],[Временное сопротивление, Н/мм²]]/Таблица1[[#This Row],[Предел текучести, Н/мм²]]</f>
        <v>1.1600688468158347</v>
      </c>
      <c r="J1578" s="66">
        <f>(Таблица1[[#This Row],[σв/σт]]-SUMIF('Сводный отчет'!$B$7:$B$17,Таблица1[[#This Row],[Профиль / размер]],'Сводный отчет'!$L$7:$L$17))^2</f>
        <v>7.2634370279772795E-5</v>
      </c>
      <c r="K1578" s="63">
        <v>24.8</v>
      </c>
      <c r="L1578" s="64">
        <f>(Таблица1[[#This Row],[Относительное удлинение, %]]-SUMIF('Сводный отчет'!$B$7:$B$17,Таблица1[[#This Row],[Профиль / размер]],'Сводный отчет'!$O$7:$O$17))^2</f>
        <v>2.9368761894089048</v>
      </c>
      <c r="M1578" s="63">
        <v>8.3000000000000007</v>
      </c>
      <c r="N157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1.7230331078692453E-3</v>
      </c>
      <c r="O1578" s="67">
        <v>8.6</v>
      </c>
      <c r="P157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2.1563075476090966E-3</v>
      </c>
      <c r="Q1578" s="69">
        <v>8.8999999999999996E-2</v>
      </c>
      <c r="R1578" s="70">
        <f>(Таблица1[[#This Row],[fr]]-SUMIF('Сводный отчет'!$B$7:$B$17,Таблица1[[#This Row],[Профиль / размер]],'Сводный отчет'!$X$7:$X$17))^2</f>
        <v>4.4067886950676638E-5</v>
      </c>
    </row>
    <row r="1579" spans="1:18" ht="11.25" customHeight="1" x14ac:dyDescent="0.25">
      <c r="A1579" s="62" t="s">
        <v>1214</v>
      </c>
      <c r="B1579" s="62" t="str">
        <f>LEFT(Таблица1[[#This Row],[Номер плавки]],7)</f>
        <v>2063922</v>
      </c>
      <c r="C1579" s="62" t="s">
        <v>8</v>
      </c>
      <c r="D1579" s="62" t="s">
        <v>9</v>
      </c>
      <c r="E1579" s="63">
        <v>548</v>
      </c>
      <c r="F1579" s="64">
        <f>(Таблица1[[#This Row],[Предел текучести, Н/мм²]]-SUMIF('Сводный отчет'!$B$7:$B$17,Таблица1[[#This Row],[Профиль / размер]],'Сводный отчет'!$F$7:$F$17))^2</f>
        <v>83.394802420791137</v>
      </c>
      <c r="G1579" s="63">
        <v>651</v>
      </c>
      <c r="H1579" s="64">
        <f>(Таблица1[[#This Row],[Временное сопротивление, Н/мм²]]-SUMIF('Сводный отчет'!$B$7:$B$17,Таблица1[[#This Row],[Профиль / размер]],'Сводный отчет'!$I$7:$I$17))^2</f>
        <v>1.6712155373596635E-3</v>
      </c>
      <c r="I1579" s="65">
        <f>Таблица1[[#This Row],[Временное сопротивление, Н/мм²]]/Таблица1[[#This Row],[Предел текучести, Н/мм²]]</f>
        <v>1.187956204379562</v>
      </c>
      <c r="J1579" s="66">
        <f>(Таблица1[[#This Row],[σв/σт]]-SUMIF('Сводный отчет'!$B$7:$B$17,Таблица1[[#This Row],[Профиль / размер]],'Сводный отчет'!$L$7:$L$17))^2</f>
        <v>3.7499460913065945E-4</v>
      </c>
      <c r="K1579" s="63">
        <v>22.2</v>
      </c>
      <c r="L1579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1579" s="63">
        <v>7</v>
      </c>
      <c r="N157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1.5837985048059318</v>
      </c>
      <c r="O1579" s="67">
        <v>7.3</v>
      </c>
      <c r="P157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1.8128900601681475</v>
      </c>
      <c r="Q1579" s="69">
        <v>7.2999999999999995E-2</v>
      </c>
      <c r="R1579" s="70">
        <f>(Таблица1[[#This Row],[fr]]-SUMIF('Сводный отчет'!$B$7:$B$17,Таблица1[[#This Row],[Профиль / размер]],'Сводный отчет'!$X$7:$X$17))^2</f>
        <v>8.7640213994696456E-5</v>
      </c>
    </row>
    <row r="1580" spans="1:18" ht="11.25" customHeight="1" x14ac:dyDescent="0.25">
      <c r="A1580" s="62" t="s">
        <v>1215</v>
      </c>
      <c r="B1580" s="62" t="str">
        <f>LEFT(Таблица1[[#This Row],[Номер плавки]],7)</f>
        <v>2063922</v>
      </c>
      <c r="C1580" s="62" t="s">
        <v>8</v>
      </c>
      <c r="D1580" s="62" t="s">
        <v>9</v>
      </c>
      <c r="E1580" s="63">
        <v>569</v>
      </c>
      <c r="F1580" s="64">
        <f>(Таблица1[[#This Row],[Предел текучести, Н/мм²]]-SUMIF('Сводный отчет'!$B$7:$B$17,Таблица1[[#This Row],[Профиль / размер]],'Сводный отчет'!$F$7:$F$17))^2</f>
        <v>140.84763260946849</v>
      </c>
      <c r="G1580" s="63">
        <v>667</v>
      </c>
      <c r="H1580" s="64">
        <f>(Таблица1[[#This Row],[Временное сопротивление, Н/мм²]]-SUMIF('Сводный отчет'!$B$7:$B$17,Таблица1[[#This Row],[Профиль / размер]],'Сводный отчет'!$I$7:$I$17))^2</f>
        <v>257.30984731616616</v>
      </c>
      <c r="I1580" s="65">
        <f>Таблица1[[#This Row],[Временное сопротивление, Н/мм²]]/Таблица1[[#This Row],[Предел текучести, Н/мм²]]</f>
        <v>1.1722319859402461</v>
      </c>
      <c r="J1580" s="66">
        <f>(Таблица1[[#This Row],[σв/σт]]-SUMIF('Сводный отчет'!$B$7:$B$17,Таблица1[[#This Row],[Профиль / размер]],'Сводный отчет'!$L$7:$L$17))^2</f>
        <v>1.3253670557485015E-5</v>
      </c>
      <c r="K1580" s="63">
        <v>20.399999999999999</v>
      </c>
      <c r="L1580" s="64">
        <f>(Таблица1[[#This Row],[Относительное удлинение, %]]-SUMIF('Сводный отчет'!$B$7:$B$17,Таблица1[[#This Row],[Профиль / размер]],'Сводный отчет'!$O$7:$O$17))^2</f>
        <v>7.2160376149852246</v>
      </c>
      <c r="M1580" s="63">
        <v>7.4</v>
      </c>
      <c r="N158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0.73700605197575808</v>
      </c>
      <c r="O1580" s="67">
        <v>7.7</v>
      </c>
      <c r="P158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1580" s="69">
        <v>9.0999999999999998E-2</v>
      </c>
      <c r="R1580" s="70">
        <f>(Таблица1[[#This Row],[fr]]-SUMIF('Сводный отчет'!$B$7:$B$17,Таблица1[[#This Row],[Профиль / размер]],'Сводный отчет'!$X$7:$X$17))^2</f>
        <v>7.4621346070174202E-5</v>
      </c>
    </row>
    <row r="1581" spans="1:18" ht="11.25" customHeight="1" x14ac:dyDescent="0.25">
      <c r="A1581" s="62" t="s">
        <v>1216</v>
      </c>
      <c r="B1581" s="62" t="str">
        <f>LEFT(Таблица1[[#This Row],[Номер плавки]],7)</f>
        <v>2063924</v>
      </c>
      <c r="C1581" s="62" t="s">
        <v>8</v>
      </c>
      <c r="D1581" s="62" t="s">
        <v>9</v>
      </c>
      <c r="E1581" s="63">
        <v>592</v>
      </c>
      <c r="F1581" s="64">
        <f>(Таблица1[[#This Row],[Предел текучести, Н/мм²]]-SUMIF('Сводный отчет'!$B$7:$B$17,Таблица1[[#This Row],[Профиль / размер]],'Сводный отчет'!$F$7:$F$17))^2</f>
        <v>1215.7721609113532</v>
      </c>
      <c r="G1581" s="63">
        <v>684</v>
      </c>
      <c r="H1581" s="64">
        <f>(Таблица1[[#This Row],[Временное сопротивление, Н/мм²]]-SUMIF('Сводный отчет'!$B$7:$B$17,Таблица1[[#This Row],[Профиль / размер]],'Сводный отчет'!$I$7:$I$17))^2</f>
        <v>1091.6997844230841</v>
      </c>
      <c r="I1581" s="65">
        <f>Таблица1[[#This Row],[Временное сопротивление, Н/мм²]]/Таблица1[[#This Row],[Предел текучести, Н/мм²]]</f>
        <v>1.1554054054054055</v>
      </c>
      <c r="J1581" s="66">
        <f>(Таблица1[[#This Row],[σв/σт]]-SUMIF('Сводный отчет'!$B$7:$B$17,Таблица1[[#This Row],[Профиль / размер]],'Сводный отчет'!$L$7:$L$17))^2</f>
        <v>1.7387116129133348E-4</v>
      </c>
      <c r="K1581" s="63">
        <v>20.399999999999999</v>
      </c>
      <c r="L1581" s="64">
        <f>(Таблица1[[#This Row],[Относительное удлинение, %]]-SUMIF('Сводный отчет'!$B$7:$B$17,Таблица1[[#This Row],[Профиль / размер]],'Сводный отчет'!$O$7:$O$17))^2</f>
        <v>7.2160376149852246</v>
      </c>
      <c r="M1581" s="63">
        <v>8.1999999999999993</v>
      </c>
      <c r="N158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1581" s="67">
        <v>8.5</v>
      </c>
      <c r="P158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1581" s="69">
        <v>7.5999999999999998E-2</v>
      </c>
      <c r="R1581" s="70">
        <f>(Таблица1[[#This Row],[fr]]-SUMIF('Сводный отчет'!$B$7:$B$17,Таблица1[[#This Row],[Профиль / размер]],'Сводный отчет'!$X$7:$X$17))^2</f>
        <v>4.0470402673942703E-5</v>
      </c>
    </row>
    <row r="1582" spans="1:18" ht="11.25" customHeight="1" x14ac:dyDescent="0.25">
      <c r="A1582" s="62" t="s">
        <v>1217</v>
      </c>
      <c r="B1582" s="62" t="str">
        <f>LEFT(Таблица1[[#This Row],[Номер плавки]],7)</f>
        <v>2063924</v>
      </c>
      <c r="C1582" s="62" t="s">
        <v>8</v>
      </c>
      <c r="D1582" s="62" t="s">
        <v>9</v>
      </c>
      <c r="E1582" s="63">
        <v>571</v>
      </c>
      <c r="F1582" s="64">
        <f>(Таблица1[[#This Row],[Предел текучести, Н/мм²]]-SUMIF('Сводный отчет'!$B$7:$B$17,Таблица1[[#This Row],[Профиль / размер]],'Сводный отчет'!$F$7:$F$17))^2</f>
        <v>192.31933072267586</v>
      </c>
      <c r="G1582" s="63">
        <v>664</v>
      </c>
      <c r="H1582" s="64">
        <f>(Таблица1[[#This Row],[Временное сопротивление, Н/мм²]]-SUMIF('Сводный отчет'!$B$7:$B$17,Таблица1[[#This Row],[Профиль / размер]],'Сводный отчет'!$I$7:$I$17))^2</f>
        <v>170.06456429729823</v>
      </c>
      <c r="I1582" s="65">
        <f>Таблица1[[#This Row],[Временное сопротивление, Н/мм²]]/Таблица1[[#This Row],[Предел текучести, Н/мм²]]</f>
        <v>1.1628721541155866</v>
      </c>
      <c r="J1582" s="66">
        <f>(Таблица1[[#This Row],[σв/σт]]-SUMIF('Сводный отчет'!$B$7:$B$17,Таблица1[[#This Row],[Профиль / размер]],'Сводный отчет'!$L$7:$L$17))^2</f>
        <v>3.2710080503916322E-5</v>
      </c>
      <c r="K1582" s="63">
        <v>25.2</v>
      </c>
      <c r="L1582" s="64">
        <f>(Таблица1[[#This Row],[Относительное удлинение, %]]-SUMIF('Сводный отчет'!$B$7:$B$17,Таблица1[[#This Row],[Профиль / размер]],'Сводный отчет'!$O$7:$O$17))^2</f>
        <v>4.4678615143565077</v>
      </c>
      <c r="M1582" s="63">
        <v>6.8</v>
      </c>
      <c r="N158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2.1271947312210187</v>
      </c>
      <c r="O1582" s="67">
        <v>7.1</v>
      </c>
      <c r="P158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2.3914644836482308</v>
      </c>
      <c r="Q1582" s="69">
        <v>0.08</v>
      </c>
      <c r="R1582" s="70">
        <f>(Таблица1[[#This Row],[fr]]-SUMIF('Сводный отчет'!$B$7:$B$17,Таблица1[[#This Row],[Профиль / размер]],'Сводный отчет'!$X$7:$X$17))^2</f>
        <v>5.5773209129377523E-6</v>
      </c>
    </row>
    <row r="1583" spans="1:18" ht="11.25" customHeight="1" x14ac:dyDescent="0.25">
      <c r="A1583" s="62" t="s">
        <v>1218</v>
      </c>
      <c r="B1583" s="62" t="str">
        <f>LEFT(Таблица1[[#This Row],[Номер плавки]],7)</f>
        <v>2063924</v>
      </c>
      <c r="C1583" s="62" t="s">
        <v>8</v>
      </c>
      <c r="D1583" s="62" t="s">
        <v>9</v>
      </c>
      <c r="E1583" s="63">
        <v>567</v>
      </c>
      <c r="F1583" s="64">
        <f>(Таблица1[[#This Row],[Предел текучести, Н/мм²]]-SUMIF('Сводный отчет'!$B$7:$B$17,Таблица1[[#This Row],[Профиль / размер]],'Сводный отчет'!$F$7:$F$17))^2</f>
        <v>97.375934496261124</v>
      </c>
      <c r="G1583" s="63">
        <v>657</v>
      </c>
      <c r="H1583" s="64">
        <f>(Таблица1[[#This Row],[Временное сопротивление, Н/мм²]]-SUMIF('Сводный отчет'!$B$7:$B$17,Таблица1[[#This Row],[Профиль / размер]],'Сводный отчет'!$I$7:$I$17))^2</f>
        <v>36.492237253273146</v>
      </c>
      <c r="I1583" s="65">
        <f>Таблица1[[#This Row],[Временное сопротивление, Н/мм²]]/Таблица1[[#This Row],[Предел текучести, Н/мм²]]</f>
        <v>1.1587301587301588</v>
      </c>
      <c r="J1583" s="66">
        <f>(Таблица1[[#This Row],[σв/σт]]-SUMIF('Сводный отчет'!$B$7:$B$17,Таблица1[[#This Row],[Профиль / размер]],'Сводный отчет'!$L$7:$L$17))^2</f>
        <v>9.7244608747442963E-5</v>
      </c>
      <c r="K1583" s="63">
        <v>24.8</v>
      </c>
      <c r="L1583" s="64">
        <f>(Таблица1[[#This Row],[Относительное удлинение, %]]-SUMIF('Сводный отчет'!$B$7:$B$17,Таблица1[[#This Row],[Профиль / размер]],'Сводный отчет'!$O$7:$O$17))^2</f>
        <v>2.9368761894089048</v>
      </c>
      <c r="M1583" s="63">
        <v>7.1</v>
      </c>
      <c r="N158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1.3421003915983893</v>
      </c>
      <c r="O1583" s="67">
        <v>7.4</v>
      </c>
      <c r="P158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1.5536028484281048</v>
      </c>
      <c r="Q1583" s="69">
        <v>9.5000000000000001E-2</v>
      </c>
      <c r="R1583" s="70">
        <f>(Таблица1[[#This Row],[fr]]-SUMIF('Сводный отчет'!$B$7:$B$17,Таблица1[[#This Row],[Профиль / размер]],'Сводный отчет'!$X$7:$X$17))^2</f>
        <v>1.5972826430916934E-4</v>
      </c>
    </row>
    <row r="1584" spans="1:18" ht="11.25" customHeight="1" x14ac:dyDescent="0.25">
      <c r="A1584" s="62" t="s">
        <v>1219</v>
      </c>
      <c r="B1584" s="62" t="str">
        <f>LEFT(Таблица1[[#This Row],[Номер плавки]],7)</f>
        <v>2063926</v>
      </c>
      <c r="C1584" s="62" t="s">
        <v>8</v>
      </c>
      <c r="D1584" s="62" t="s">
        <v>9</v>
      </c>
      <c r="E1584" s="63">
        <v>568</v>
      </c>
      <c r="F1584" s="64">
        <f>(Таблица1[[#This Row],[Предел текучести, Н/мм²]]-SUMIF('Сводный отчет'!$B$7:$B$17,Таблица1[[#This Row],[Профиль / размер]],'Сводный отчет'!$F$7:$F$17))^2</f>
        <v>118.11178355286481</v>
      </c>
      <c r="G1584" s="63">
        <v>667</v>
      </c>
      <c r="H1584" s="64">
        <f>(Таблица1[[#This Row],[Временное сопротивление, Н/мм²]]-SUMIF('Сводный отчет'!$B$7:$B$17,Таблица1[[#This Row],[Профиль / размер]],'Сводный отчет'!$I$7:$I$17))^2</f>
        <v>257.30984731616616</v>
      </c>
      <c r="I1584" s="65">
        <f>Таблица1[[#This Row],[Временное сопротивление, Н/мм²]]/Таблица1[[#This Row],[Предел текучести, Н/мм²]]</f>
        <v>1.1742957746478873</v>
      </c>
      <c r="J1584" s="66">
        <f>(Таблица1[[#This Row],[σв/σт]]-SUMIF('Сводный отчет'!$B$7:$B$17,Таблица1[[#This Row],[Профиль / размер]],'Сводный отчет'!$L$7:$L$17))^2</f>
        <v>3.253958390567052E-5</v>
      </c>
      <c r="K1584" s="63">
        <v>21.6</v>
      </c>
      <c r="L1584" s="64">
        <f>(Таблица1[[#This Row],[Относительное удлинение, %]]-SUMIF('Сводный отчет'!$B$7:$B$17,Таблица1[[#This Row],[Профиль / размер]],'Сводный отчет'!$O$7:$O$17))^2</f>
        <v>2.2089935898280362</v>
      </c>
      <c r="M1584" s="63">
        <v>6</v>
      </c>
      <c r="N158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5.1007796368813647</v>
      </c>
      <c r="O1584" s="67">
        <v>7.3</v>
      </c>
      <c r="P158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1.8128900601681475</v>
      </c>
      <c r="Q1584" s="69">
        <v>6.5000000000000002E-2</v>
      </c>
      <c r="R1584" s="70">
        <f>(Таблица1[[#This Row],[fr]]-SUMIF('Сводный отчет'!$B$7:$B$17,Таблица1[[#This Row],[Профиль / размер]],'Сводный отчет'!$X$7:$X$17))^2</f>
        <v>3.0142637751670614E-4</v>
      </c>
    </row>
    <row r="1585" spans="1:18" ht="11.25" customHeight="1" x14ac:dyDescent="0.25">
      <c r="A1585" s="62" t="s">
        <v>1220</v>
      </c>
      <c r="B1585" s="62" t="str">
        <f>LEFT(Таблица1[[#This Row],[Номер плавки]],7)</f>
        <v>2063926</v>
      </c>
      <c r="C1585" s="62" t="s">
        <v>8</v>
      </c>
      <c r="D1585" s="62" t="s">
        <v>9</v>
      </c>
      <c r="E1585" s="63">
        <v>567</v>
      </c>
      <c r="F1585" s="64">
        <f>(Таблица1[[#This Row],[Предел текучести, Н/мм²]]-SUMIF('Сводный отчет'!$B$7:$B$17,Таблица1[[#This Row],[Профиль / размер]],'Сводный отчет'!$F$7:$F$17))^2</f>
        <v>97.375934496261124</v>
      </c>
      <c r="G1585" s="63">
        <v>657</v>
      </c>
      <c r="H1585" s="64">
        <f>(Таблица1[[#This Row],[Временное сопротивление, Н/мм²]]-SUMIF('Сводный отчет'!$B$7:$B$17,Таблица1[[#This Row],[Профиль / размер]],'Сводный отчет'!$I$7:$I$17))^2</f>
        <v>36.492237253273146</v>
      </c>
      <c r="I1585" s="65">
        <f>Таблица1[[#This Row],[Временное сопротивление, Н/мм²]]/Таблица1[[#This Row],[Предел текучести, Н/мм²]]</f>
        <v>1.1587301587301588</v>
      </c>
      <c r="J1585" s="66">
        <f>(Таблица1[[#This Row],[σв/σт]]-SUMIF('Сводный отчет'!$B$7:$B$17,Таблица1[[#This Row],[Профиль / размер]],'Сводный отчет'!$L$7:$L$17))^2</f>
        <v>9.7244608747442963E-5</v>
      </c>
      <c r="K1585" s="63">
        <v>23.4</v>
      </c>
      <c r="L1585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1585" s="63">
        <v>6.7</v>
      </c>
      <c r="N158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2.4288928444285611</v>
      </c>
      <c r="O1585" s="67">
        <v>7</v>
      </c>
      <c r="P158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2.7107516953882711</v>
      </c>
      <c r="Q1585" s="69">
        <v>8.1000000000000003E-2</v>
      </c>
      <c r="R1585" s="70">
        <f>(Таблица1[[#This Row],[fr]]-SUMIF('Сводный отчет'!$B$7:$B$17,Таблица1[[#This Row],[Профиль / размер]],'Сводный отчет'!$X$7:$X$17))^2</f>
        <v>1.8540504726865241E-6</v>
      </c>
    </row>
    <row r="1586" spans="1:18" ht="11.25" customHeight="1" x14ac:dyDescent="0.25">
      <c r="A1586" s="62" t="s">
        <v>1221</v>
      </c>
      <c r="B1586" s="62" t="str">
        <f>LEFT(Таблица1[[#This Row],[Номер плавки]],7)</f>
        <v>2063928</v>
      </c>
      <c r="C1586" s="62" t="s">
        <v>8</v>
      </c>
      <c r="D1586" s="62" t="s">
        <v>9</v>
      </c>
      <c r="E1586" s="63">
        <v>564</v>
      </c>
      <c r="F1586" s="64">
        <f>(Таблица1[[#This Row],[Предел текучести, Н/мм²]]-SUMIF('Сводный отчет'!$B$7:$B$17,Таблица1[[#This Row],[Профиль / размер]],'Сводный отчет'!$F$7:$F$17))^2</f>
        <v>47.168387326450073</v>
      </c>
      <c r="G1586" s="63">
        <v>662</v>
      </c>
      <c r="H1586" s="64">
        <f>(Таблица1[[#This Row],[Временное сопротивление, Н/мм²]]-SUMIF('Сводный отчет'!$B$7:$B$17,Таблица1[[#This Row],[Профиль / размер]],'Сводный отчет'!$I$7:$I$17))^2</f>
        <v>121.90104228471964</v>
      </c>
      <c r="I1586" s="65">
        <f>Таблица1[[#This Row],[Временное сопротивление, Н/мм²]]/Таблица1[[#This Row],[Предел текучести, Н/мм²]]</f>
        <v>1.1737588652482269</v>
      </c>
      <c r="J1586" s="66">
        <f>(Таблица1[[#This Row],[σв/σт]]-SUMIF('Сводный отчет'!$B$7:$B$17,Таблица1[[#This Row],[Профиль / размер]],'Сводный отчет'!$L$7:$L$17))^2</f>
        <v>2.6702419695863799E-5</v>
      </c>
      <c r="K1586" s="63">
        <v>25.8</v>
      </c>
      <c r="L1586" s="64">
        <f>(Таблица1[[#This Row],[Относительное удлинение, %]]-SUMIF('Сводный отчет'!$B$7:$B$17,Таблица1[[#This Row],[Профиль / размер]],'Сводный отчет'!$O$7:$O$17))^2</f>
        <v>7.3643395017779261</v>
      </c>
      <c r="M1586" s="63">
        <v>7.5</v>
      </c>
      <c r="N158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0.5753079387682154</v>
      </c>
      <c r="O1586" s="67">
        <v>7.8</v>
      </c>
      <c r="P158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0.71645400146794047</v>
      </c>
      <c r="Q1586" s="69">
        <v>9.2999999999999999E-2</v>
      </c>
      <c r="R1586" s="70">
        <f>(Таблица1[[#This Row],[fr]]-SUMIF('Сводный отчет'!$B$7:$B$17,Таблица1[[#This Row],[Профиль / размер]],'Сводный отчет'!$X$7:$X$17))^2</f>
        <v>1.1317480518967177E-4</v>
      </c>
    </row>
    <row r="1587" spans="1:18" ht="11.25" customHeight="1" x14ac:dyDescent="0.25">
      <c r="A1587" s="62" t="s">
        <v>1222</v>
      </c>
      <c r="B1587" s="62" t="str">
        <f>LEFT(Таблица1[[#This Row],[Номер плавки]],7)</f>
        <v>2063928</v>
      </c>
      <c r="C1587" s="62" t="s">
        <v>8</v>
      </c>
      <c r="D1587" s="62" t="s">
        <v>9</v>
      </c>
      <c r="E1587" s="63">
        <v>551</v>
      </c>
      <c r="F1587" s="64">
        <f>(Таблица1[[#This Row],[Предел текучести, Н/мм²]]-SUMIF('Сводный отчет'!$B$7:$B$17,Таблица1[[#This Row],[Профиль / размер]],'Сводный отчет'!$F$7:$F$17))^2</f>
        <v>37.602349590602188</v>
      </c>
      <c r="G1587" s="63">
        <v>654</v>
      </c>
      <c r="H1587" s="64">
        <f>(Таблица1[[#This Row],[Временное сопротивление, Н/мм²]]-SUMIF('Сводный отчет'!$B$7:$B$17,Таблица1[[#This Row],[Профиль / размер]],'Сводный отчет'!$I$7:$I$17))^2</f>
        <v>9.2469542344052549</v>
      </c>
      <c r="I1587" s="65">
        <f>Таблица1[[#This Row],[Временное сопротивление, Н/мм²]]/Таблица1[[#This Row],[Предел текучести, Н/мм²]]</f>
        <v>1.1869328493647913</v>
      </c>
      <c r="J1587" s="66">
        <f>(Таблица1[[#This Row],[σв/σт]]-SUMIF('Сводный отчет'!$B$7:$B$17,Таблица1[[#This Row],[Профиль / размер]],'Сводный отчет'!$L$7:$L$17))^2</f>
        <v>3.3640778020823411E-4</v>
      </c>
      <c r="K1587" s="63">
        <v>23.8</v>
      </c>
      <c r="L1587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1587" s="63">
        <v>6.7</v>
      </c>
      <c r="N158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2.4288928444285611</v>
      </c>
      <c r="O1587" s="67">
        <v>7</v>
      </c>
      <c r="P158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2.7107516953882711</v>
      </c>
      <c r="Q1587" s="69">
        <v>7.3999999999999996E-2</v>
      </c>
      <c r="R1587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1588" spans="1:18" ht="11.25" customHeight="1" x14ac:dyDescent="0.25">
      <c r="A1588" s="62" t="s">
        <v>1223</v>
      </c>
      <c r="B1588" s="62" t="str">
        <f>LEFT(Таблица1[[#This Row],[Номер плавки]],7)</f>
        <v>2063928</v>
      </c>
      <c r="C1588" s="62" t="s">
        <v>8</v>
      </c>
      <c r="D1588" s="62" t="s">
        <v>9</v>
      </c>
      <c r="E1588" s="63">
        <v>544</v>
      </c>
      <c r="F1588" s="64">
        <f>(Таблица1[[#This Row],[Предел текучести, Н/мм²]]-SUMIF('Сводный отчет'!$B$7:$B$17,Таблица1[[#This Row],[Профиль / размер]],'Сводный отчет'!$F$7:$F$17))^2</f>
        <v>172.4514061943764</v>
      </c>
      <c r="G1588" s="63">
        <v>654</v>
      </c>
      <c r="H1588" s="64">
        <f>(Таблица1[[#This Row],[Временное сопротивление, Н/мм²]]-SUMIF('Сводный отчет'!$B$7:$B$17,Таблица1[[#This Row],[Профиль / размер]],'Сводный отчет'!$I$7:$I$17))^2</f>
        <v>9.2469542344052549</v>
      </c>
      <c r="I1588" s="65">
        <f>Таблица1[[#This Row],[Временное сопротивление, Н/мм²]]/Таблица1[[#This Row],[Предел текучести, Н/мм²]]</f>
        <v>1.2022058823529411</v>
      </c>
      <c r="J1588" s="66">
        <f>(Таблица1[[#This Row],[σв/σт]]-SUMIF('Сводный отчет'!$B$7:$B$17,Таблица1[[#This Row],[Профиль / размер]],'Сводный отчет'!$L$7:$L$17))^2</f>
        <v>1.1299316193862552E-3</v>
      </c>
      <c r="K1588" s="63">
        <v>20.399999999999999</v>
      </c>
      <c r="L1588" s="64">
        <f>(Таблица1[[#This Row],[Относительное удлинение, %]]-SUMIF('Сводный отчет'!$B$7:$B$17,Таблица1[[#This Row],[Профиль / размер]],'Сводный отчет'!$O$7:$O$17))^2</f>
        <v>7.2160376149852246</v>
      </c>
      <c r="M1588" s="63">
        <v>8.1999999999999993</v>
      </c>
      <c r="N158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1588" s="67">
        <v>8.5</v>
      </c>
      <c r="P158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1588" s="69">
        <v>7.6999999999999999E-2</v>
      </c>
      <c r="R1588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1589" spans="1:18" ht="11.25" customHeight="1" x14ac:dyDescent="0.25">
      <c r="A1589" s="62" t="s">
        <v>1224</v>
      </c>
      <c r="B1589" s="62" t="str">
        <f>LEFT(Таблица1[[#This Row],[Номер плавки]],7)</f>
        <v>2063930</v>
      </c>
      <c r="C1589" s="62" t="s">
        <v>8</v>
      </c>
      <c r="D1589" s="62" t="s">
        <v>9</v>
      </c>
      <c r="E1589" s="63">
        <v>567</v>
      </c>
      <c r="F1589" s="64">
        <f>(Таблица1[[#This Row],[Предел текучести, Н/мм²]]-SUMIF('Сводный отчет'!$B$7:$B$17,Таблица1[[#This Row],[Профиль / размер]],'Сводный отчет'!$F$7:$F$17))^2</f>
        <v>97.375934496261124</v>
      </c>
      <c r="G1589" s="63">
        <v>671</v>
      </c>
      <c r="H1589" s="64">
        <f>(Таблица1[[#This Row],[Временное сопротивление, Н/мм²]]-SUMIF('Сводный отчет'!$B$7:$B$17,Таблица1[[#This Row],[Профиль / размер]],'Сводный отчет'!$I$7:$I$17))^2</f>
        <v>401.63689134132335</v>
      </c>
      <c r="I1589" s="65">
        <f>Таблица1[[#This Row],[Временное сопротивление, Н/мм²]]/Таблица1[[#This Row],[Предел текучести, Н/мм²]]</f>
        <v>1.1834215167548501</v>
      </c>
      <c r="J1589" s="66">
        <f>(Таблица1[[#This Row],[σв/σт]]-SUMIF('Сводный отчет'!$B$7:$B$17,Таблица1[[#This Row],[Профиль / размер]],'Сводный отчет'!$L$7:$L$17))^2</f>
        <v>2.1993156686257774E-4</v>
      </c>
      <c r="K1589" s="63">
        <v>20.8</v>
      </c>
      <c r="L1589" s="64">
        <f>(Таблица1[[#This Row],[Относительное удлинение, %]]-SUMIF('Сводный отчет'!$B$7:$B$17,Таблица1[[#This Row],[Профиль / размер]],'Сводный отчет'!$O$7:$O$17))^2</f>
        <v>5.2270229399328221</v>
      </c>
      <c r="M1589" s="63">
        <v>5.4</v>
      </c>
      <c r="N158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8.170968316126622</v>
      </c>
      <c r="O1589" s="67">
        <v>7.7</v>
      </c>
      <c r="P158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1589" s="69">
        <v>0.09</v>
      </c>
      <c r="R1589" s="70">
        <f>(Таблица1[[#This Row],[fr]]-SUMIF('Сводный отчет'!$B$7:$B$17,Таблица1[[#This Row],[Профиль / размер]],'Сводный отчет'!$X$7:$X$17))^2</f>
        <v>5.8344616510425416E-5</v>
      </c>
    </row>
    <row r="1590" spans="1:18" ht="11.25" customHeight="1" x14ac:dyDescent="0.25">
      <c r="A1590" s="62" t="s">
        <v>1225</v>
      </c>
      <c r="B1590" s="62" t="str">
        <f>LEFT(Таблица1[[#This Row],[Номер плавки]],7)</f>
        <v>2063930</v>
      </c>
      <c r="C1590" s="62" t="s">
        <v>8</v>
      </c>
      <c r="D1590" s="62" t="s">
        <v>9</v>
      </c>
      <c r="E1590" s="63">
        <v>576</v>
      </c>
      <c r="F1590" s="64">
        <f>(Таблица1[[#This Row],[Предел текучести, Н/мм²]]-SUMIF('Сводный отчет'!$B$7:$B$17,Таблица1[[#This Row],[Профиль / размер]],'Сводный отчет'!$F$7:$F$17))^2</f>
        <v>355.9985760056943</v>
      </c>
      <c r="G1590" s="63">
        <v>676</v>
      </c>
      <c r="H1590" s="64">
        <f>(Таблица1[[#This Row],[Временное сопротивление, Н/мм²]]-SUMIF('Сводный отчет'!$B$7:$B$17,Таблица1[[#This Row],[Профиль / размер]],'Сводный отчет'!$I$7:$I$17))^2</f>
        <v>627.04569637276984</v>
      </c>
      <c r="I1590" s="65">
        <f>Таблица1[[#This Row],[Временное сопротивление, Н/мм²]]/Таблица1[[#This Row],[Предел текучести, Н/мм²]]</f>
        <v>1.1736111111111112</v>
      </c>
      <c r="J1590" s="66">
        <f>(Таблица1[[#This Row],[σв/σт]]-SUMIF('Сводный отчет'!$B$7:$B$17,Таблица1[[#This Row],[Профиль / размер]],'Сводный отчет'!$L$7:$L$17))^2</f>
        <v>2.5197230174884645E-5</v>
      </c>
      <c r="K1590" s="63">
        <v>21.8</v>
      </c>
      <c r="L1590" s="64">
        <f>(Таблица1[[#This Row],[Относительное удлинение, %]]-SUMIF('Сводный отчет'!$B$7:$B$17,Таблица1[[#This Row],[Профиль / размер]],'Сводный отчет'!$O$7:$O$17))^2</f>
        <v>1.6544862523018427</v>
      </c>
      <c r="M1590" s="63">
        <v>7</v>
      </c>
      <c r="N159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1.5837985048059318</v>
      </c>
      <c r="O1590" s="67">
        <v>7.3</v>
      </c>
      <c r="P159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1.8128900601681475</v>
      </c>
      <c r="Q1590" s="69">
        <v>9.9000000000000005E-2</v>
      </c>
      <c r="R1590" s="70">
        <f>(Таблица1[[#This Row],[fr]]-SUMIF('Сводный отчет'!$B$7:$B$17,Таблица1[[#This Row],[Профиль / размер]],'Сводный отчет'!$X$7:$X$17))^2</f>
        <v>2.7683518254816453E-4</v>
      </c>
    </row>
    <row r="1591" spans="1:18" ht="11.25" customHeight="1" x14ac:dyDescent="0.25">
      <c r="A1591" s="62" t="s">
        <v>1226</v>
      </c>
      <c r="B1591" s="62" t="str">
        <f>LEFT(Таблица1[[#This Row],[Номер плавки]],7)</f>
        <v>2063930</v>
      </c>
      <c r="C1591" s="62" t="s">
        <v>8</v>
      </c>
      <c r="D1591" s="62" t="s">
        <v>9</v>
      </c>
      <c r="E1591" s="63">
        <v>568</v>
      </c>
      <c r="F1591" s="64">
        <f>(Таблица1[[#This Row],[Предел текучести, Н/мм²]]-SUMIF('Сводный отчет'!$B$7:$B$17,Таблица1[[#This Row],[Профиль / размер]],'Сводный отчет'!$F$7:$F$17))^2</f>
        <v>118.11178355286481</v>
      </c>
      <c r="G1591" s="63">
        <v>665</v>
      </c>
      <c r="H1591" s="64">
        <f>(Таблица1[[#This Row],[Временное сопротивление, Н/мм²]]-SUMIF('Сводный отчет'!$B$7:$B$17,Таблица1[[#This Row],[Профиль / размер]],'Сводный отчет'!$I$7:$I$17))^2</f>
        <v>197.14632530358753</v>
      </c>
      <c r="I1591" s="65">
        <f>Таблица1[[#This Row],[Временное сопротивление, Н/мм²]]/Таблица1[[#This Row],[Предел текучести, Н/мм²]]</f>
        <v>1.170774647887324</v>
      </c>
      <c r="J1591" s="66">
        <f>(Таблица1[[#This Row],[σв/σт]]-SUMIF('Сводный отчет'!$B$7:$B$17,Таблица1[[#This Row],[Профиль / размер]],'Сводный отчет'!$L$7:$L$17))^2</f>
        <v>4.766454138540016E-6</v>
      </c>
      <c r="K1591" s="63">
        <v>20.399999999999999</v>
      </c>
      <c r="L1591" s="64">
        <f>(Таблица1[[#This Row],[Относительное удлинение, %]]-SUMIF('Сводный отчет'!$B$7:$B$17,Таблица1[[#This Row],[Профиль / размер]],'Сводный отчет'!$O$7:$O$17))^2</f>
        <v>7.2160376149852246</v>
      </c>
      <c r="M1591" s="63">
        <v>6.4</v>
      </c>
      <c r="N159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3.45398718405119</v>
      </c>
      <c r="O1591" s="67">
        <v>7.7</v>
      </c>
      <c r="P159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1591" s="69">
        <v>9.8000000000000004E-2</v>
      </c>
      <c r="R1591" s="70">
        <f>(Таблица1[[#This Row],[fr]]-SUMIF('Сводный отчет'!$B$7:$B$17,Таблица1[[#This Row],[Профиль / размер]],'Сводный отчет'!$X$7:$X$17))^2</f>
        <v>2.4455845298841574E-4</v>
      </c>
    </row>
    <row r="1592" spans="1:18" ht="11.25" customHeight="1" x14ac:dyDescent="0.25">
      <c r="A1592" s="62" t="s">
        <v>1227</v>
      </c>
      <c r="B1592" s="62" t="str">
        <f>LEFT(Таблица1[[#This Row],[Номер плавки]],7)</f>
        <v>2063932</v>
      </c>
      <c r="C1592" s="62" t="s">
        <v>8</v>
      </c>
      <c r="D1592" s="62" t="s">
        <v>9</v>
      </c>
      <c r="E1592" s="63">
        <v>570</v>
      </c>
      <c r="F1592" s="64">
        <f>(Таблица1[[#This Row],[Предел текучести, Н/мм²]]-SUMIF('Сводный отчет'!$B$7:$B$17,Таблица1[[#This Row],[Профиль / размер]],'Сводный отчет'!$F$7:$F$17))^2</f>
        <v>165.58348166607217</v>
      </c>
      <c r="G1592" s="63">
        <v>667</v>
      </c>
      <c r="H1592" s="64">
        <f>(Таблица1[[#This Row],[Временное сопротивление, Н/мм²]]-SUMIF('Сводный отчет'!$B$7:$B$17,Таблица1[[#This Row],[Профиль / размер]],'Сводный отчет'!$I$7:$I$17))^2</f>
        <v>257.30984731616616</v>
      </c>
      <c r="I1592" s="65">
        <f>Таблица1[[#This Row],[Временное сопротивление, Н/мм²]]/Таблица1[[#This Row],[Предел текучести, Н/мм²]]</f>
        <v>1.1701754385964913</v>
      </c>
      <c r="J1592" s="66">
        <f>(Таблица1[[#This Row],[σв/σт]]-SUMIF('Сводный отчет'!$B$7:$B$17,Таблица1[[#This Row],[Профиль / размер]],'Сводный отчет'!$L$7:$L$17))^2</f>
        <v>2.5090932425707279E-6</v>
      </c>
      <c r="K1592" s="63">
        <v>21.6</v>
      </c>
      <c r="L1592" s="64">
        <f>(Таблица1[[#This Row],[Относительное удлинение, %]]-SUMIF('Сводный отчет'!$B$7:$B$17,Таблица1[[#This Row],[Профиль / размер]],'Сводный отчет'!$O$7:$O$17))^2</f>
        <v>2.2089935898280362</v>
      </c>
      <c r="M1592" s="63">
        <v>6.7</v>
      </c>
      <c r="N159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2.4288928444285611</v>
      </c>
      <c r="O1592" s="67">
        <v>7</v>
      </c>
      <c r="P159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2.7107516953882711</v>
      </c>
      <c r="Q1592" s="69">
        <v>6.6000000000000003E-2</v>
      </c>
      <c r="R1592" s="70">
        <f>(Таблица1[[#This Row],[fr]]-SUMIF('Сводный отчет'!$B$7:$B$17,Таблица1[[#This Row],[Профиль / размер]],'Сводный отчет'!$X$7:$X$17))^2</f>
        <v>2.6770310707645485E-4</v>
      </c>
    </row>
    <row r="1593" spans="1:18" ht="11.25" customHeight="1" x14ac:dyDescent="0.25">
      <c r="A1593" s="62" t="s">
        <v>1228</v>
      </c>
      <c r="B1593" s="62" t="str">
        <f>LEFT(Таблица1[[#This Row],[Номер плавки]],7)</f>
        <v>2063932</v>
      </c>
      <c r="C1593" s="62" t="s">
        <v>8</v>
      </c>
      <c r="D1593" s="62" t="s">
        <v>9</v>
      </c>
      <c r="E1593" s="63">
        <v>576</v>
      </c>
      <c r="F1593" s="64">
        <f>(Таблица1[[#This Row],[Предел текучести, Н/мм²]]-SUMIF('Сводный отчет'!$B$7:$B$17,Таблица1[[#This Row],[Профиль / размер]],'Сводный отчет'!$F$7:$F$17))^2</f>
        <v>355.9985760056943</v>
      </c>
      <c r="G1593" s="63">
        <v>670</v>
      </c>
      <c r="H1593" s="64">
        <f>(Таблица1[[#This Row],[Временное сопротивление, Н/мм²]]-SUMIF('Сводный отчет'!$B$7:$B$17,Таблица1[[#This Row],[Профиль / размер]],'Сводный отчет'!$I$7:$I$17))^2</f>
        <v>362.55513033503405</v>
      </c>
      <c r="I1593" s="65">
        <f>Таблица1[[#This Row],[Временное сопротивление, Н/мм²]]/Таблица1[[#This Row],[Предел текучести, Н/мм²]]</f>
        <v>1.1631944444444444</v>
      </c>
      <c r="J1593" s="66">
        <f>(Таблица1[[#This Row],[σв/σт]]-SUMIF('Сводный отчет'!$B$7:$B$17,Таблица1[[#This Row],[Профиль / размер]],'Сводный отчет'!$L$7:$L$17))^2</f>
        <v>2.9127418985200803E-5</v>
      </c>
      <c r="K1593" s="63">
        <v>21.2</v>
      </c>
      <c r="L1593" s="64">
        <f>(Таблица1[[#This Row],[Относительное удлинение, %]]-SUMIF('Сводный отчет'!$B$7:$B$17,Таблица1[[#This Row],[Профиль / размер]],'Сводный отчет'!$O$7:$O$17))^2</f>
        <v>3.5580082648804354</v>
      </c>
      <c r="M1593" s="63">
        <v>7.8</v>
      </c>
      <c r="N159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0.21021359914558571</v>
      </c>
      <c r="O1593" s="67">
        <v>8.1</v>
      </c>
      <c r="P159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0.29859236624781638</v>
      </c>
      <c r="Q1593" s="69">
        <v>0.1</v>
      </c>
      <c r="R1593" s="70">
        <f>(Таблица1[[#This Row],[fr]]-SUMIF('Сводный отчет'!$B$7:$B$17,Таблица1[[#This Row],[Профиль / размер]],'Сводный отчет'!$X$7:$X$17))^2</f>
        <v>3.1111191210791338E-4</v>
      </c>
    </row>
    <row r="1594" spans="1:18" ht="11.25" customHeight="1" x14ac:dyDescent="0.25">
      <c r="A1594" s="62" t="s">
        <v>1229</v>
      </c>
      <c r="B1594" s="62" t="str">
        <f>LEFT(Таблица1[[#This Row],[Номер плавки]],7)</f>
        <v>2063932</v>
      </c>
      <c r="C1594" s="62" t="s">
        <v>8</v>
      </c>
      <c r="D1594" s="62" t="s">
        <v>9</v>
      </c>
      <c r="E1594" s="63">
        <v>552</v>
      </c>
      <c r="F1594" s="64">
        <f>(Таблица1[[#This Row],[Предел текучести, Н/мм²]]-SUMIF('Сводный отчет'!$B$7:$B$17,Таблица1[[#This Row],[Профиль / размер]],'Сводный отчет'!$F$7:$F$17))^2</f>
        <v>26.338198647205875</v>
      </c>
      <c r="G1594" s="63">
        <v>646</v>
      </c>
      <c r="H1594" s="64">
        <f>(Таблица1[[#This Row],[Временное сопротивление, Н/мм²]]-SUMIF('Сводный отчет'!$B$7:$B$17,Таблица1[[#This Row],[Профиль / размер]],'Сводный отчет'!$I$7:$I$17))^2</f>
        <v>24.59286618409087</v>
      </c>
      <c r="I1594" s="65">
        <f>Таблица1[[#This Row],[Временное сопротивление, Н/мм²]]/Таблица1[[#This Row],[Предел текучести, Н/мм²]]</f>
        <v>1.1702898550724639</v>
      </c>
      <c r="J1594" s="66">
        <f>(Таблица1[[#This Row],[σв/σт]]-SUMIF('Сводный отчет'!$B$7:$B$17,Таблица1[[#This Row],[Профиль / размер]],'Сводный отчет'!$L$7:$L$17))^2</f>
        <v>2.8846584585443423E-6</v>
      </c>
      <c r="K1594" s="63">
        <v>25.8</v>
      </c>
      <c r="L1594" s="64">
        <f>(Таблица1[[#This Row],[Относительное удлинение, %]]-SUMIF('Сводный отчет'!$B$7:$B$17,Таблица1[[#This Row],[Профиль / размер]],'Сводный отчет'!$O$7:$O$17))^2</f>
        <v>7.3643395017779261</v>
      </c>
      <c r="M1594" s="63">
        <v>8.4</v>
      </c>
      <c r="N159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1594" s="67">
        <v>8.6999999999999993</v>
      </c>
      <c r="P159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1594" s="69">
        <v>8.5000000000000006E-2</v>
      </c>
      <c r="R1594" s="70">
        <f>(Таблица1[[#This Row],[fr]]-SUMIF('Сводный отчет'!$B$7:$B$17,Таблица1[[#This Row],[Профиль / размер]],'Сводный отчет'!$X$7:$X$17))^2</f>
        <v>6.960968711681646E-6</v>
      </c>
    </row>
    <row r="1595" spans="1:18" ht="11.25" customHeight="1" x14ac:dyDescent="0.25">
      <c r="A1595" s="62" t="s">
        <v>1230</v>
      </c>
      <c r="B1595" s="62" t="str">
        <f>LEFT(Таблица1[[#This Row],[Номер плавки]],7)</f>
        <v>2050911</v>
      </c>
      <c r="C1595" s="62" t="s">
        <v>8</v>
      </c>
      <c r="D1595" s="62" t="s">
        <v>9</v>
      </c>
      <c r="E1595" s="63">
        <v>578</v>
      </c>
      <c r="F1595" s="64">
        <f>(Таблица1[[#This Row],[Предел текучести, Н/мм²]]-SUMIF('Сводный отчет'!$B$7:$B$17,Таблица1[[#This Row],[Профиль / размер]],'Сводный отчет'!$F$7:$F$17))^2</f>
        <v>435.47027411890167</v>
      </c>
      <c r="G1595" s="63">
        <v>677</v>
      </c>
      <c r="H1595" s="64">
        <f>(Таблица1[[#This Row],[Временное сопротивление, Н/мм²]]-SUMIF('Сводный отчет'!$B$7:$B$17,Таблица1[[#This Row],[Профиль / размер]],'Сводный отчет'!$I$7:$I$17))^2</f>
        <v>678.12745737905914</v>
      </c>
      <c r="I1595" s="65">
        <f>Таблица1[[#This Row],[Временное сопротивление, Н/мм²]]/Таблица1[[#This Row],[Предел текучести, Н/мм²]]</f>
        <v>1.1712802768166091</v>
      </c>
      <c r="J1595" s="66">
        <f>(Таблица1[[#This Row],[σв/σт]]-SUMIF('Сводный отчет'!$B$7:$B$17,Таблица1[[#This Row],[Профиль / размер]],'Сводный отчет'!$L$7:$L$17))^2</f>
        <v>7.2299141930915814E-6</v>
      </c>
      <c r="K1595" s="63">
        <v>21.8</v>
      </c>
      <c r="L1595" s="64">
        <f>(Таблица1[[#This Row],[Относительное удлинение, %]]-SUMIF('Сводный отчет'!$B$7:$B$17,Таблица1[[#This Row],[Профиль / размер]],'Сводный отчет'!$O$7:$O$17))^2</f>
        <v>1.6544862523018427</v>
      </c>
      <c r="M1595" s="63">
        <v>10</v>
      </c>
      <c r="N159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3.0328551085796334</v>
      </c>
      <c r="O1595" s="67">
        <v>10.3</v>
      </c>
      <c r="P159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2.7342737079669077</v>
      </c>
      <c r="Q1595" s="69">
        <v>9.9000000000000005E-2</v>
      </c>
      <c r="R1595" s="70">
        <f>(Таблица1[[#This Row],[fr]]-SUMIF('Сводный отчет'!$B$7:$B$17,Таблица1[[#This Row],[Профиль / размер]],'Сводный отчет'!$X$7:$X$17))^2</f>
        <v>2.7683518254816453E-4</v>
      </c>
    </row>
    <row r="1596" spans="1:18" ht="11.25" customHeight="1" x14ac:dyDescent="0.25">
      <c r="A1596" s="62" t="s">
        <v>1231</v>
      </c>
      <c r="B1596" s="62" t="str">
        <f>LEFT(Таблица1[[#This Row],[Номер плавки]],7)</f>
        <v>2050911</v>
      </c>
      <c r="C1596" s="62" t="s">
        <v>8</v>
      </c>
      <c r="D1596" s="62" t="s">
        <v>9</v>
      </c>
      <c r="E1596" s="63">
        <v>575</v>
      </c>
      <c r="F1596" s="64">
        <f>(Таблица1[[#This Row],[Предел текучести, Н/мм²]]-SUMIF('Сводный отчет'!$B$7:$B$17,Таблица1[[#This Row],[Профиль / размер]],'Сводный отчет'!$F$7:$F$17))^2</f>
        <v>319.26272694909062</v>
      </c>
      <c r="G1596" s="63">
        <v>666</v>
      </c>
      <c r="H1596" s="64">
        <f>(Таблица1[[#This Row],[Временное сопротивление, Н/мм²]]-SUMIF('Сводный отчет'!$B$7:$B$17,Таблица1[[#This Row],[Профиль / размер]],'Сводный отчет'!$I$7:$I$17))^2</f>
        <v>226.22808630987683</v>
      </c>
      <c r="I1596" s="65">
        <f>Таблица1[[#This Row],[Временное сопротивление, Н/мм²]]/Таблица1[[#This Row],[Предел текучести, Н/мм²]]</f>
        <v>1.1582608695652175</v>
      </c>
      <c r="J1596" s="66">
        <f>(Таблица1[[#This Row],[σв/σт]]-SUMIF('Сводный отчет'!$B$7:$B$17,Таблица1[[#This Row],[Профиль / размер]],'Сводный отчет'!$L$7:$L$17))^2</f>
        <v>1.0672041362146677E-4</v>
      </c>
      <c r="K1596" s="63">
        <v>24.4</v>
      </c>
      <c r="L1596" s="64">
        <f>(Таблица1[[#This Row],[Относительное удлинение, %]]-SUMIF('Сводный отчет'!$B$7:$B$17,Таблица1[[#This Row],[Профиль / размер]],'Сводный отчет'!$O$7:$O$17))^2</f>
        <v>1.7258908644612911</v>
      </c>
      <c r="M1596" s="63">
        <v>8.5</v>
      </c>
      <c r="N159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1596" s="67">
        <v>8.8000000000000007</v>
      </c>
      <c r="P159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1596" s="69">
        <v>7.2999999999999995E-2</v>
      </c>
      <c r="R1596" s="70">
        <f>(Таблица1[[#This Row],[fr]]-SUMIF('Сводный отчет'!$B$7:$B$17,Таблица1[[#This Row],[Профиль / размер]],'Сводный отчет'!$X$7:$X$17))^2</f>
        <v>8.7640213994696456E-5</v>
      </c>
    </row>
    <row r="1597" spans="1:18" ht="11.25" customHeight="1" x14ac:dyDescent="0.25">
      <c r="A1597" s="62" t="s">
        <v>1232</v>
      </c>
      <c r="B1597" s="62" t="str">
        <f>LEFT(Таблица1[[#This Row],[Номер плавки]],7)</f>
        <v>2063933</v>
      </c>
      <c r="C1597" s="62" t="s">
        <v>8</v>
      </c>
      <c r="D1597" s="62" t="s">
        <v>9</v>
      </c>
      <c r="E1597" s="63">
        <v>552</v>
      </c>
      <c r="F1597" s="64">
        <f>(Таблица1[[#This Row],[Предел текучести, Н/мм²]]-SUMIF('Сводный отчет'!$B$7:$B$17,Таблица1[[#This Row],[Профиль / размер]],'Сводный отчет'!$F$7:$F$17))^2</f>
        <v>26.338198647205875</v>
      </c>
      <c r="G1597" s="63">
        <v>638</v>
      </c>
      <c r="H1597" s="64">
        <f>(Таблица1[[#This Row],[Временное сопротивление, Н/мм²]]-SUMIF('Сводный отчет'!$B$7:$B$17,Таблица1[[#This Row],[Профиль / размер]],'Сводный отчет'!$I$7:$I$17))^2</f>
        <v>167.93877813377648</v>
      </c>
      <c r="I1597" s="65">
        <f>Таблица1[[#This Row],[Временное сопротивление, Н/мм²]]/Таблица1[[#This Row],[Предел текучести, Н/мм²]]</f>
        <v>1.1557971014492754</v>
      </c>
      <c r="J1597" s="66">
        <f>(Таблица1[[#This Row],[σв/σт]]-SUMIF('Сводный отчет'!$B$7:$B$17,Таблица1[[#This Row],[Профиль / размер]],'Сводный отчет'!$L$7:$L$17))^2</f>
        <v>1.6369476222096075E-4</v>
      </c>
      <c r="K1597" s="63">
        <v>23.8</v>
      </c>
      <c r="L1597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1597" s="63">
        <v>7.5</v>
      </c>
      <c r="N159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0.5753079387682154</v>
      </c>
      <c r="O1597" s="67">
        <v>7.8</v>
      </c>
      <c r="P159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0.71645400146794047</v>
      </c>
      <c r="Q1597" s="69">
        <v>7.8E-2</v>
      </c>
      <c r="R1597" s="70">
        <f>(Таблица1[[#This Row],[fr]]-SUMIF('Сводный отчет'!$B$7:$B$17,Таблица1[[#This Row],[Профиль / размер]],'Сводный отчет'!$X$7:$X$17))^2</f>
        <v>1.902386179344022E-5</v>
      </c>
    </row>
    <row r="1598" spans="1:18" ht="11.25" customHeight="1" x14ac:dyDescent="0.25">
      <c r="A1598" s="62" t="s">
        <v>1233</v>
      </c>
      <c r="B1598" s="62" t="str">
        <f>LEFT(Таблица1[[#This Row],[Номер плавки]],7)</f>
        <v>2063933</v>
      </c>
      <c r="C1598" s="62" t="s">
        <v>8</v>
      </c>
      <c r="D1598" s="62" t="s">
        <v>9</v>
      </c>
      <c r="E1598" s="63">
        <v>543</v>
      </c>
      <c r="F1598" s="64">
        <f>(Таблица1[[#This Row],[Предел текучести, Н/мм²]]-SUMIF('Сводный отчет'!$B$7:$B$17,Таблица1[[#This Row],[Профиль / размер]],'Сводный отчет'!$F$7:$F$17))^2</f>
        <v>199.71555713777272</v>
      </c>
      <c r="G1598" s="63">
        <v>638</v>
      </c>
      <c r="H1598" s="64">
        <f>(Таблица1[[#This Row],[Временное сопротивление, Н/мм²]]-SUMIF('Сводный отчет'!$B$7:$B$17,Таблица1[[#This Row],[Профиль / размер]],'Сводный отчет'!$I$7:$I$17))^2</f>
        <v>167.93877813377648</v>
      </c>
      <c r="I1598" s="65">
        <f>Таблица1[[#This Row],[Временное сопротивление, Н/мм²]]/Таблица1[[#This Row],[Предел текучести, Н/мм²]]</f>
        <v>1.1749539594843463</v>
      </c>
      <c r="J1598" s="66">
        <f>(Таблица1[[#This Row],[σв/σт]]-SUMIF('Сводный отчет'!$B$7:$B$17,Таблица1[[#This Row],[Профиль / размер]],'Сводный отчет'!$L$7:$L$17))^2</f>
        <v>4.0481821641809224E-5</v>
      </c>
      <c r="K1598" s="63">
        <v>25</v>
      </c>
      <c r="L1598" s="64">
        <f>(Таблица1[[#This Row],[Относительное удлинение, %]]-SUMIF('Сводный отчет'!$B$7:$B$17,Таблица1[[#This Row],[Профиль / размер]],'Сводный отчет'!$O$7:$O$17))^2</f>
        <v>3.6623688518827064</v>
      </c>
      <c r="M1598" s="63">
        <v>12.4</v>
      </c>
      <c r="N159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17.152100391598598</v>
      </c>
      <c r="O1598" s="67">
        <v>12.7</v>
      </c>
      <c r="P159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16.431380626205907</v>
      </c>
      <c r="Q1598" s="69">
        <v>7.3999999999999996E-2</v>
      </c>
      <c r="R1598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1599" spans="1:18" ht="11.25" customHeight="1" x14ac:dyDescent="0.25">
      <c r="A1599" s="62" t="s">
        <v>1234</v>
      </c>
      <c r="B1599" s="62" t="str">
        <f>LEFT(Таблица1[[#This Row],[Номер плавки]],7)</f>
        <v>2063933</v>
      </c>
      <c r="C1599" s="62" t="s">
        <v>8</v>
      </c>
      <c r="D1599" s="62" t="s">
        <v>9</v>
      </c>
      <c r="E1599" s="63">
        <v>544</v>
      </c>
      <c r="F1599" s="64">
        <f>(Таблица1[[#This Row],[Предел текучести, Н/мм²]]-SUMIF('Сводный отчет'!$B$7:$B$17,Таблица1[[#This Row],[Профиль / размер]],'Сводный отчет'!$F$7:$F$17))^2</f>
        <v>172.4514061943764</v>
      </c>
      <c r="G1599" s="63">
        <v>638</v>
      </c>
      <c r="H1599" s="64">
        <f>(Таблица1[[#This Row],[Временное сопротивление, Н/мм²]]-SUMIF('Сводный отчет'!$B$7:$B$17,Таблица1[[#This Row],[Профиль / размер]],'Сводный отчет'!$I$7:$I$17))^2</f>
        <v>167.93877813377648</v>
      </c>
      <c r="I1599" s="65">
        <f>Таблица1[[#This Row],[Временное сопротивление, Н/мм²]]/Таблица1[[#This Row],[Предел текучести, Н/мм²]]</f>
        <v>1.1727941176470589</v>
      </c>
      <c r="J1599" s="66">
        <f>(Таблица1[[#This Row],[σв/σт]]-SUMIF('Сводный отчет'!$B$7:$B$17,Таблица1[[#This Row],[Профиль / размер]],'Сводный отчет'!$L$7:$L$17))^2</f>
        <v>1.7662610014080662E-5</v>
      </c>
      <c r="K1599" s="63">
        <v>25.6</v>
      </c>
      <c r="L1599" s="64">
        <f>(Таблица1[[#This Row],[Относительное удлинение, %]]-SUMIF('Сводный отчет'!$B$7:$B$17,Таблица1[[#This Row],[Профиль / размер]],'Сводный отчет'!$O$7:$O$17))^2</f>
        <v>6.3188468393041255</v>
      </c>
      <c r="M1599" s="63">
        <v>9.1999999999999993</v>
      </c>
      <c r="N159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0.88644001423997842</v>
      </c>
      <c r="O1599" s="67">
        <v>9.5</v>
      </c>
      <c r="P159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0.72857140188723657</v>
      </c>
      <c r="Q1599" s="69">
        <v>7.4999999999999997E-2</v>
      </c>
      <c r="R1599" s="70">
        <f>(Таблица1[[#This Row],[fr]]-SUMIF('Сводный отчет'!$B$7:$B$17,Таблица1[[#This Row],[Профиль / размер]],'Сводный отчет'!$X$7:$X$17))^2</f>
        <v>5.4193673114193948E-5</v>
      </c>
    </row>
    <row r="1600" spans="1:18" ht="11.25" customHeight="1" x14ac:dyDescent="0.25">
      <c r="A1600" s="62" t="s">
        <v>1235</v>
      </c>
      <c r="B1600" s="62" t="str">
        <f>LEFT(Таблица1[[#This Row],[Номер плавки]],7)</f>
        <v>2063934</v>
      </c>
      <c r="C1600" s="62" t="s">
        <v>8</v>
      </c>
      <c r="D1600" s="62" t="s">
        <v>9</v>
      </c>
      <c r="E1600" s="63">
        <v>569</v>
      </c>
      <c r="F1600" s="64">
        <f>(Таблица1[[#This Row],[Предел текучести, Н/мм²]]-SUMIF('Сводный отчет'!$B$7:$B$17,Таблица1[[#This Row],[Профиль / размер]],'Сводный отчет'!$F$7:$F$17))^2</f>
        <v>140.84763260946849</v>
      </c>
      <c r="G1600" s="63">
        <v>664</v>
      </c>
      <c r="H1600" s="64">
        <f>(Таблица1[[#This Row],[Временное сопротивление, Н/мм²]]-SUMIF('Сводный отчет'!$B$7:$B$17,Таблица1[[#This Row],[Профиль / размер]],'Сводный отчет'!$I$7:$I$17))^2</f>
        <v>170.06456429729823</v>
      </c>
      <c r="I1600" s="65">
        <f>Таблица1[[#This Row],[Временное сопротивление, Н/мм²]]/Таблица1[[#This Row],[Предел текучести, Н/мм²]]</f>
        <v>1.1669595782073814</v>
      </c>
      <c r="J1600" s="66">
        <f>(Таблица1[[#This Row],[σв/σт]]-SUMIF('Сводный отчет'!$B$7:$B$17,Таблица1[[#This Row],[Профиль / размер]],'Сводный отчет'!$L$7:$L$17))^2</f>
        <v>2.6629299619755881E-6</v>
      </c>
      <c r="K1600" s="63">
        <v>21.4</v>
      </c>
      <c r="L1600" s="64">
        <f>(Таблица1[[#This Row],[Относительное удлинение, %]]-SUMIF('Сводный отчет'!$B$7:$B$17,Таблица1[[#This Row],[Профиль / размер]],'Сводный отчет'!$O$7:$O$17))^2</f>
        <v>2.8435009273542415</v>
      </c>
      <c r="M1600" s="63">
        <v>8.4</v>
      </c>
      <c r="N160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1600" s="67">
        <v>8.6999999999999993</v>
      </c>
      <c r="P160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1600" s="69">
        <v>7.8E-2</v>
      </c>
      <c r="R1600" s="70">
        <f>(Таблица1[[#This Row],[fr]]-SUMIF('Сводный отчет'!$B$7:$B$17,Таблица1[[#This Row],[Профиль / размер]],'Сводный отчет'!$X$7:$X$17))^2</f>
        <v>1.902386179344022E-5</v>
      </c>
    </row>
    <row r="1601" spans="1:18" ht="11.25" customHeight="1" x14ac:dyDescent="0.25">
      <c r="A1601" s="62" t="s">
        <v>1236</v>
      </c>
      <c r="B1601" s="62" t="str">
        <f>LEFT(Таблица1[[#This Row],[Номер плавки]],7)</f>
        <v>2063934</v>
      </c>
      <c r="C1601" s="62" t="s">
        <v>8</v>
      </c>
      <c r="D1601" s="62" t="s">
        <v>9</v>
      </c>
      <c r="E1601" s="63">
        <v>575</v>
      </c>
      <c r="F1601" s="64">
        <f>(Таблица1[[#This Row],[Предел текучести, Н/мм²]]-SUMIF('Сводный отчет'!$B$7:$B$17,Таблица1[[#This Row],[Профиль / размер]],'Сводный отчет'!$F$7:$F$17))^2</f>
        <v>319.26272694909062</v>
      </c>
      <c r="G1601" s="63">
        <v>667</v>
      </c>
      <c r="H1601" s="64">
        <f>(Таблица1[[#This Row],[Временное сопротивление, Н/мм²]]-SUMIF('Сводный отчет'!$B$7:$B$17,Таблица1[[#This Row],[Профиль / размер]],'Сводный отчет'!$I$7:$I$17))^2</f>
        <v>257.30984731616616</v>
      </c>
      <c r="I1601" s="65">
        <f>Таблица1[[#This Row],[Временное сопротивление, Н/мм²]]/Таблица1[[#This Row],[Предел текучести, Н/мм²]]</f>
        <v>1.1599999999999999</v>
      </c>
      <c r="J1601" s="66">
        <f>(Таблица1[[#This Row],[σв/σт]]-SUMIF('Сводный отчет'!$B$7:$B$17,Таблица1[[#This Row],[Профиль / размер]],'Сводный отчет'!$L$7:$L$17))^2</f>
        <v>7.3812615158637209E-5</v>
      </c>
      <c r="K1601" s="63">
        <v>23.2</v>
      </c>
      <c r="L1601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1601" s="63">
        <v>6.2</v>
      </c>
      <c r="N160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4.2373834104662773</v>
      </c>
      <c r="O1601" s="67">
        <v>7.5</v>
      </c>
      <c r="P160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1601" s="69">
        <v>8.2000000000000003E-2</v>
      </c>
      <c r="R1601" s="70">
        <f>(Таблица1[[#This Row],[fr]]-SUMIF('Сводный отчет'!$B$7:$B$17,Таблица1[[#This Row],[Профиль / размер]],'Сводный отчет'!$X$7:$X$17))^2</f>
        <v>1.3078003243529928E-7</v>
      </c>
    </row>
    <row r="1602" spans="1:18" ht="11.25" customHeight="1" x14ac:dyDescent="0.25">
      <c r="A1602" s="62" t="s">
        <v>1237</v>
      </c>
      <c r="B1602" s="62" t="str">
        <f>LEFT(Таблица1[[#This Row],[Номер плавки]],7)</f>
        <v>2063936</v>
      </c>
      <c r="C1602" s="62" t="s">
        <v>8</v>
      </c>
      <c r="D1602" s="62" t="s">
        <v>9</v>
      </c>
      <c r="E1602" s="63">
        <v>556</v>
      </c>
      <c r="F1602" s="64">
        <f>(Таблица1[[#This Row],[Предел текучести, Н/мм²]]-SUMIF('Сводный отчет'!$B$7:$B$17,Таблица1[[#This Row],[Профиль / размер]],'Сводный отчет'!$F$7:$F$17))^2</f>
        <v>1.2815948736206075</v>
      </c>
      <c r="G1602" s="63">
        <v>651</v>
      </c>
      <c r="H1602" s="64">
        <f>(Таблица1[[#This Row],[Временное сопротивление, Н/мм²]]-SUMIF('Сводный отчет'!$B$7:$B$17,Таблица1[[#This Row],[Профиль / размер]],'Сводный отчет'!$I$7:$I$17))^2</f>
        <v>1.6712155373596635E-3</v>
      </c>
      <c r="I1602" s="65">
        <f>Таблица1[[#This Row],[Временное сопротивление, Н/мм²]]/Таблица1[[#This Row],[Предел текучести, Н/мм²]]</f>
        <v>1.170863309352518</v>
      </c>
      <c r="J1602" s="66">
        <f>(Таблица1[[#This Row],[σв/σт]]-SUMIF('Сводный отчет'!$B$7:$B$17,Таблица1[[#This Row],[Профиль / размер]],'Сводный отчет'!$L$7:$L$17))^2</f>
        <v>5.161450147627461E-6</v>
      </c>
      <c r="K1602" s="63">
        <v>20.8</v>
      </c>
      <c r="L1602" s="64">
        <f>(Таблица1[[#This Row],[Относительное удлинение, %]]-SUMIF('Сводный отчет'!$B$7:$B$17,Таблица1[[#This Row],[Профиль / размер]],'Сводный отчет'!$O$7:$O$17))^2</f>
        <v>5.2270229399328221</v>
      </c>
      <c r="M1602" s="63">
        <v>6.9</v>
      </c>
      <c r="N160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1.845496618013474</v>
      </c>
      <c r="O1602" s="67">
        <v>7.2</v>
      </c>
      <c r="P160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2.0921772719081879</v>
      </c>
      <c r="Q1602" s="69">
        <v>9.1999999999999998E-2</v>
      </c>
      <c r="R1602" s="70">
        <f>(Таблица1[[#This Row],[fr]]-SUMIF('Сводный отчет'!$B$7:$B$17,Таблица1[[#This Row],[Профиль / размер]],'Сводный отчет'!$X$7:$X$17))^2</f>
        <v>9.2898075629922983E-5</v>
      </c>
    </row>
    <row r="1603" spans="1:18" ht="11.25" customHeight="1" x14ac:dyDescent="0.25">
      <c r="A1603" s="62" t="s">
        <v>1238</v>
      </c>
      <c r="B1603" s="62" t="str">
        <f>LEFT(Таблица1[[#This Row],[Номер плавки]],7)</f>
        <v>2063936</v>
      </c>
      <c r="C1603" s="62" t="s">
        <v>8</v>
      </c>
      <c r="D1603" s="62" t="s">
        <v>9</v>
      </c>
      <c r="E1603" s="63">
        <v>551</v>
      </c>
      <c r="F1603" s="64">
        <f>(Таблица1[[#This Row],[Предел текучести, Н/мм²]]-SUMIF('Сводный отчет'!$B$7:$B$17,Таблица1[[#This Row],[Профиль / размер]],'Сводный отчет'!$F$7:$F$17))^2</f>
        <v>37.602349590602188</v>
      </c>
      <c r="G1603" s="63">
        <v>639</v>
      </c>
      <c r="H1603" s="64">
        <f>(Таблица1[[#This Row],[Временное сопротивление, Н/мм²]]-SUMIF('Сводный отчет'!$B$7:$B$17,Таблица1[[#This Row],[Профиль / размер]],'Сводный отчет'!$I$7:$I$17))^2</f>
        <v>143.02053914006578</v>
      </c>
      <c r="I1603" s="65">
        <f>Таблица1[[#This Row],[Временное сопротивление, Н/мм²]]/Таблица1[[#This Row],[Предел текучести, Н/мм²]]</f>
        <v>1.1597096188747731</v>
      </c>
      <c r="J1603" s="66">
        <f>(Таблица1[[#This Row],[σв/σт]]-SUMIF('Сводный отчет'!$B$7:$B$17,Таблица1[[#This Row],[Профиль / размер]],'Сводный отчет'!$L$7:$L$17))^2</f>
        <v>7.8886512743122554E-5</v>
      </c>
      <c r="K1603" s="63">
        <v>24</v>
      </c>
      <c r="L1603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1603" s="63">
        <v>9.4</v>
      </c>
      <c r="N160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1.3030437878248939</v>
      </c>
      <c r="O1603" s="67">
        <v>9.6999999999999993</v>
      </c>
      <c r="P160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1.1099969784071524</v>
      </c>
      <c r="Q1603" s="69">
        <v>6.6000000000000003E-2</v>
      </c>
      <c r="R1603" s="70">
        <f>(Таблица1[[#This Row],[fr]]-SUMIF('Сводный отчет'!$B$7:$B$17,Таблица1[[#This Row],[Профиль / размер]],'Сводный отчет'!$X$7:$X$17))^2</f>
        <v>2.6770310707645485E-4</v>
      </c>
    </row>
    <row r="1604" spans="1:18" ht="11.25" customHeight="1" x14ac:dyDescent="0.25">
      <c r="A1604" s="62" t="s">
        <v>1239</v>
      </c>
      <c r="B1604" s="62" t="str">
        <f>LEFT(Таблица1[[#This Row],[Номер плавки]],7)</f>
        <v>2063938</v>
      </c>
      <c r="C1604" s="62" t="s">
        <v>8</v>
      </c>
      <c r="D1604" s="62" t="s">
        <v>9</v>
      </c>
      <c r="E1604" s="63">
        <v>582</v>
      </c>
      <c r="F1604" s="64">
        <f>(Таблица1[[#This Row],[Предел текучести, Н/мм²]]-SUMIF('Сводный отчет'!$B$7:$B$17,Таблица1[[#This Row],[Профиль / размер]],'Сводный отчет'!$F$7:$F$17))^2</f>
        <v>618.4136703453164</v>
      </c>
      <c r="G1604" s="63">
        <v>673</v>
      </c>
      <c r="H1604" s="64">
        <f>(Таблица1[[#This Row],[Временное сопротивление, Н/мм²]]-SUMIF('Сводный отчет'!$B$7:$B$17,Таблица1[[#This Row],[Профиль / размер]],'Сводный отчет'!$I$7:$I$17))^2</f>
        <v>485.80041335390194</v>
      </c>
      <c r="I1604" s="65">
        <f>Таблица1[[#This Row],[Временное сопротивление, Н/мм²]]/Таблица1[[#This Row],[Предел текучести, Н/мм²]]</f>
        <v>1.1563573883161513</v>
      </c>
      <c r="J1604" s="66">
        <f>(Таблица1[[#This Row],[σв/σт]]-SUMIF('Сводный отчет'!$B$7:$B$17,Таблица1[[#This Row],[Профиль / размер]],'Сводный отчет'!$L$7:$L$17))^2</f>
        <v>1.496716986194799E-4</v>
      </c>
      <c r="K1604" s="63">
        <v>23.2</v>
      </c>
      <c r="L1604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1604" s="63">
        <v>8.4</v>
      </c>
      <c r="N160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1604" s="67">
        <v>8.6999999999999993</v>
      </c>
      <c r="P160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1604" s="69">
        <v>8.1000000000000003E-2</v>
      </c>
      <c r="R1604" s="70">
        <f>(Таблица1[[#This Row],[fr]]-SUMIF('Сводный отчет'!$B$7:$B$17,Таблица1[[#This Row],[Профиль / размер]],'Сводный отчет'!$X$7:$X$17))^2</f>
        <v>1.8540504726865241E-6</v>
      </c>
    </row>
    <row r="1605" spans="1:18" ht="11.25" customHeight="1" x14ac:dyDescent="0.25">
      <c r="A1605" s="62" t="s">
        <v>1240</v>
      </c>
      <c r="B1605" s="62" t="str">
        <f>LEFT(Таблица1[[#This Row],[Номер плавки]],7)</f>
        <v>2063938</v>
      </c>
      <c r="C1605" s="62" t="s">
        <v>8</v>
      </c>
      <c r="D1605" s="62" t="s">
        <v>9</v>
      </c>
      <c r="E1605" s="63">
        <v>572</v>
      </c>
      <c r="F1605" s="64">
        <f>(Таблица1[[#This Row],[Предел текучести, Н/мм²]]-SUMIF('Сводный отчет'!$B$7:$B$17,Таблица1[[#This Row],[Профиль / размер]],'Сводный отчет'!$F$7:$F$17))^2</f>
        <v>221.05517977927954</v>
      </c>
      <c r="G1605" s="63">
        <v>664</v>
      </c>
      <c r="H1605" s="64">
        <f>(Таблица1[[#This Row],[Временное сопротивление, Н/мм²]]-SUMIF('Сводный отчет'!$B$7:$B$17,Таблица1[[#This Row],[Профиль / размер]],'Сводный отчет'!$I$7:$I$17))^2</f>
        <v>170.06456429729823</v>
      </c>
      <c r="I1605" s="65">
        <f>Таблица1[[#This Row],[Временное сопротивление, Н/мм²]]/Таблица1[[#This Row],[Предел текучести, Н/мм²]]</f>
        <v>1.1608391608391608</v>
      </c>
      <c r="J1605" s="66">
        <f>(Таблица1[[#This Row],[σв/σт]]-SUMIF('Сводный отчет'!$B$7:$B$17,Таблица1[[#This Row],[Профиль / размер]],'Сводный отчет'!$L$7:$L$17))^2</f>
        <v>6.0097628158200888E-5</v>
      </c>
      <c r="K1605" s="63">
        <v>22.8</v>
      </c>
      <c r="L1605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1605" s="63">
        <v>7</v>
      </c>
      <c r="N160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1.5837985048059318</v>
      </c>
      <c r="O1605" s="67">
        <v>7.3</v>
      </c>
      <c r="P160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1.8128900601681475</v>
      </c>
      <c r="Q1605" s="69">
        <v>9.7000000000000003E-2</v>
      </c>
      <c r="R1605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1606" spans="1:18" ht="11.25" customHeight="1" x14ac:dyDescent="0.25">
      <c r="A1606" s="62" t="s">
        <v>1241</v>
      </c>
      <c r="B1606" s="62" t="str">
        <f>LEFT(Таблица1[[#This Row],[Номер плавки]],7)</f>
        <v>2063938</v>
      </c>
      <c r="C1606" s="62" t="s">
        <v>8</v>
      </c>
      <c r="D1606" s="62" t="s">
        <v>9</v>
      </c>
      <c r="E1606" s="63">
        <v>560</v>
      </c>
      <c r="F1606" s="64">
        <f>(Таблица1[[#This Row],[Предел текучести, Н/мм²]]-SUMIF('Сводный отчет'!$B$7:$B$17,Таблица1[[#This Row],[Профиль / размер]],'Сводный отчет'!$F$7:$F$17))^2</f>
        <v>8.2249911000353411</v>
      </c>
      <c r="G1606" s="63">
        <v>656</v>
      </c>
      <c r="H1606" s="64">
        <f>(Таблица1[[#This Row],[Временное сопротивление, Н/мм²]]-SUMIF('Сводный отчет'!$B$7:$B$17,Таблица1[[#This Row],[Профиль / размер]],'Сводный отчет'!$I$7:$I$17))^2</f>
        <v>25.410476246983851</v>
      </c>
      <c r="I1606" s="65">
        <f>Таблица1[[#This Row],[Временное сопротивление, Н/мм²]]/Таблица1[[#This Row],[Предел текучести, Н/мм²]]</f>
        <v>1.1714285714285715</v>
      </c>
      <c r="J1606" s="66">
        <f>(Таблица1[[#This Row],[σв/σт]]-SUMIF('Сводный отчет'!$B$7:$B$17,Таблица1[[#This Row],[Профиль / размер]],'Сводный отчет'!$L$7:$L$17))^2</f>
        <v>8.0493894126418711E-6</v>
      </c>
      <c r="K1606" s="63">
        <v>22.2</v>
      </c>
      <c r="L1606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1606" s="63">
        <v>9.5</v>
      </c>
      <c r="N160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1.5413456746173499</v>
      </c>
      <c r="O1606" s="67">
        <v>9.8000000000000007</v>
      </c>
      <c r="P160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1.3307097666671142</v>
      </c>
      <c r="Q1606" s="69">
        <v>9.1999999999999998E-2</v>
      </c>
      <c r="R1606" s="70">
        <f>(Таблица1[[#This Row],[fr]]-SUMIF('Сводный отчет'!$B$7:$B$17,Таблица1[[#This Row],[Профиль / размер]],'Сводный отчет'!$X$7:$X$17))^2</f>
        <v>9.2898075629922983E-5</v>
      </c>
    </row>
    <row r="1607" spans="1:18" ht="11.25" customHeight="1" x14ac:dyDescent="0.25">
      <c r="A1607" s="62" t="s">
        <v>1242</v>
      </c>
      <c r="B1607" s="62" t="str">
        <f>LEFT(Таблица1[[#This Row],[Номер плавки]],7)</f>
        <v>2063940</v>
      </c>
      <c r="C1607" s="62" t="s">
        <v>8</v>
      </c>
      <c r="D1607" s="62" t="s">
        <v>9</v>
      </c>
      <c r="E1607" s="63">
        <v>537</v>
      </c>
      <c r="F1607" s="64">
        <f>(Таблица1[[#This Row],[Предел текучести, Н/мм²]]-SUMIF('Сводный отчет'!$B$7:$B$17,Таблица1[[#This Row],[Профиль / размер]],'Сводный отчет'!$F$7:$F$17))^2</f>
        <v>405.30046279815065</v>
      </c>
      <c r="G1607" s="63">
        <v>631</v>
      </c>
      <c r="H1607" s="64">
        <f>(Таблица1[[#This Row],[Временное сопротивление, Н/мм²]]-SUMIF('Сводный отчет'!$B$7:$B$17,Таблица1[[#This Row],[Профиль / размер]],'Сводный отчет'!$I$7:$I$17))^2</f>
        <v>398.36645108975142</v>
      </c>
      <c r="I1607" s="65">
        <f>Таблица1[[#This Row],[Временное сопротивление, Н/мм²]]/Таблица1[[#This Row],[Предел текучести, Н/мм²]]</f>
        <v>1.175046554934823</v>
      </c>
      <c r="J1607" s="66">
        <f>(Таблица1[[#This Row],[σв/σт]]-SUMIF('Сводный отчет'!$B$7:$B$17,Таблица1[[#This Row],[Профиль / размер]],'Сводный отчет'!$L$7:$L$17))^2</f>
        <v>4.1668678711885299E-5</v>
      </c>
      <c r="K1607" s="63">
        <v>24.6</v>
      </c>
      <c r="L1607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1607" s="63">
        <v>8.4</v>
      </c>
      <c r="N160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1607" s="67">
        <v>8.6999999999999993</v>
      </c>
      <c r="P160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1607" s="69">
        <v>6.9000000000000006E-2</v>
      </c>
      <c r="R1607" s="70">
        <f>(Таблица1[[#This Row],[fr]]-SUMIF('Сводный отчет'!$B$7:$B$17,Таблица1[[#This Row],[Профиль / размер]],'Сводный отчет'!$X$7:$X$17))^2</f>
        <v>1.7853329575570113E-4</v>
      </c>
    </row>
    <row r="1608" spans="1:18" ht="11.25" customHeight="1" x14ac:dyDescent="0.25">
      <c r="A1608" s="62" t="s">
        <v>1243</v>
      </c>
      <c r="B1608" s="62" t="str">
        <f>LEFT(Таблица1[[#This Row],[Номер плавки]],7)</f>
        <v>2063940</v>
      </c>
      <c r="C1608" s="62" t="s">
        <v>8</v>
      </c>
      <c r="D1608" s="62" t="s">
        <v>9</v>
      </c>
      <c r="E1608" s="63">
        <v>545</v>
      </c>
      <c r="F1608" s="64">
        <f>(Таблица1[[#This Row],[Предел текучести, Н/мм²]]-SUMIF('Сводный отчет'!$B$7:$B$17,Таблица1[[#This Row],[Профиль / размер]],'Сводный отчет'!$F$7:$F$17))^2</f>
        <v>147.18725525098009</v>
      </c>
      <c r="G1608" s="63">
        <v>642</v>
      </c>
      <c r="H1608" s="64">
        <f>(Таблица1[[#This Row],[Временное сопротивление, Н/мм²]]-SUMIF('Сводный отчет'!$B$7:$B$17,Таблица1[[#This Row],[Профиль / размер]],'Сводный отчет'!$I$7:$I$17))^2</f>
        <v>80.265822158933673</v>
      </c>
      <c r="I1608" s="65">
        <f>Таблица1[[#This Row],[Временное сопротивление, Н/мм²]]/Таблица1[[#This Row],[Предел текучести, Н/мм²]]</f>
        <v>1.1779816513761467</v>
      </c>
      <c r="J1608" s="66">
        <f>(Таблица1[[#This Row],[σв/σт]]-SUMIF('Сводный отчет'!$B$7:$B$17,Таблица1[[#This Row],[Профиль / размер]],'Сводный отчет'!$L$7:$L$17))^2</f>
        <v>8.8176316826613749E-5</v>
      </c>
      <c r="K1608" s="63">
        <v>26.8</v>
      </c>
      <c r="L1608" s="64">
        <f>(Таблица1[[#This Row],[Относительное удлинение, %]]-SUMIF('Сводный отчет'!$B$7:$B$17,Таблица1[[#This Row],[Профиль / размер]],'Сводный отчет'!$O$7:$O$17))^2</f>
        <v>13.791802814146946</v>
      </c>
      <c r="M1608" s="63">
        <v>6.9</v>
      </c>
      <c r="N160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1.845496618013474</v>
      </c>
      <c r="O1608" s="67">
        <v>7.2</v>
      </c>
      <c r="P160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2.0921772719081879</v>
      </c>
      <c r="Q1608" s="69">
        <v>8.2000000000000003E-2</v>
      </c>
      <c r="R1608" s="70">
        <f>(Таблица1[[#This Row],[fr]]-SUMIF('Сводный отчет'!$B$7:$B$17,Таблица1[[#This Row],[Профиль / размер]],'Сводный отчет'!$X$7:$X$17))^2</f>
        <v>1.3078003243529928E-7</v>
      </c>
    </row>
    <row r="1609" spans="1:18" ht="11.25" customHeight="1" x14ac:dyDescent="0.25">
      <c r="A1609" s="62" t="s">
        <v>1244</v>
      </c>
      <c r="B1609" s="62" t="str">
        <f>LEFT(Таблица1[[#This Row],[Номер плавки]],7)</f>
        <v>2063942</v>
      </c>
      <c r="C1609" s="62" t="s">
        <v>8</v>
      </c>
      <c r="D1609" s="62" t="s">
        <v>9</v>
      </c>
      <c r="E1609" s="63">
        <v>554</v>
      </c>
      <c r="F1609" s="64">
        <f>(Таблица1[[#This Row],[Предел текучести, Н/мм²]]-SUMIF('Сводный отчет'!$B$7:$B$17,Таблица1[[#This Row],[Профиль / размер]],'Сводный отчет'!$F$7:$F$17))^2</f>
        <v>9.8098967604132401</v>
      </c>
      <c r="G1609" s="63">
        <v>648</v>
      </c>
      <c r="H1609" s="64">
        <f>(Таблица1[[#This Row],[Временное сопротивление, Н/мм²]]-SUMIF('Сводный отчет'!$B$7:$B$17,Таблица1[[#This Row],[Профиль / размер]],'Сводный отчет'!$I$7:$I$17))^2</f>
        <v>8.7563881966694659</v>
      </c>
      <c r="I1609" s="65">
        <f>Таблица1[[#This Row],[Временное сопротивление, Н/мм²]]/Таблица1[[#This Row],[Предел текучести, Н/мм²]]</f>
        <v>1.1696750902527075</v>
      </c>
      <c r="J1609" s="66">
        <f>(Таблица1[[#This Row],[σв/σт]]-SUMIF('Сводный отчет'!$B$7:$B$17,Таблица1[[#This Row],[Профиль / размер]],'Сводный отчет'!$L$7:$L$17))^2</f>
        <v>1.1743263905824401E-6</v>
      </c>
      <c r="K1609" s="63">
        <v>23.4</v>
      </c>
      <c r="L1609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1609" s="63">
        <v>9.1</v>
      </c>
      <c r="N160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0.70813812744752236</v>
      </c>
      <c r="O1609" s="67">
        <v>9.4</v>
      </c>
      <c r="P160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0.56785861362727852</v>
      </c>
      <c r="Q1609" s="69">
        <v>6.6000000000000003E-2</v>
      </c>
      <c r="R1609" s="70">
        <f>(Таблица1[[#This Row],[fr]]-SUMIF('Сводный отчет'!$B$7:$B$17,Таблица1[[#This Row],[Профиль / размер]],'Сводный отчет'!$X$7:$X$17))^2</f>
        <v>2.6770310707645485E-4</v>
      </c>
    </row>
    <row r="1610" spans="1:18" ht="11.25" customHeight="1" x14ac:dyDescent="0.25">
      <c r="A1610" s="62" t="s">
        <v>1245</v>
      </c>
      <c r="B1610" s="62" t="str">
        <f>LEFT(Таблица1[[#This Row],[Номер плавки]],7)</f>
        <v>2063942</v>
      </c>
      <c r="C1610" s="62" t="s">
        <v>8</v>
      </c>
      <c r="D1610" s="62" t="s">
        <v>9</v>
      </c>
      <c r="E1610" s="63">
        <v>545</v>
      </c>
      <c r="F1610" s="64">
        <f>(Таблица1[[#This Row],[Предел текучести, Н/мм²]]-SUMIF('Сводный отчет'!$B$7:$B$17,Таблица1[[#This Row],[Профиль / размер]],'Сводный отчет'!$F$7:$F$17))^2</f>
        <v>147.18725525098009</v>
      </c>
      <c r="G1610" s="63">
        <v>645</v>
      </c>
      <c r="H1610" s="64">
        <f>(Таблица1[[#This Row],[Временное сопротивление, Н/мм²]]-SUMIF('Сводный отчет'!$B$7:$B$17,Таблица1[[#This Row],[Профиль / размер]],'Сводный отчет'!$I$7:$I$17))^2</f>
        <v>35.511105177801568</v>
      </c>
      <c r="I1610" s="65">
        <f>Таблица1[[#This Row],[Временное сопротивление, Н/мм²]]/Таблица1[[#This Row],[Предел текучести, Н/мм²]]</f>
        <v>1.1834862385321101</v>
      </c>
      <c r="J1610" s="66">
        <f>(Таблица1[[#This Row],[σв/σт]]-SUMIF('Сводный отчет'!$B$7:$B$17,Таблица1[[#This Row],[Профиль / размер]],'Сводный отчет'!$L$7:$L$17))^2</f>
        <v>2.2185541532337245E-4</v>
      </c>
      <c r="K1610" s="63">
        <v>25</v>
      </c>
      <c r="L1610" s="64">
        <f>(Таблица1[[#This Row],[Относительное удлинение, %]]-SUMIF('Сводный отчет'!$B$7:$B$17,Таблица1[[#This Row],[Профиль / размер]],'Сводный отчет'!$O$7:$O$17))^2</f>
        <v>3.6623688518827064</v>
      </c>
      <c r="M1610" s="63">
        <v>6.2</v>
      </c>
      <c r="N161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4.2373834104662773</v>
      </c>
      <c r="O1610" s="67">
        <v>7.5</v>
      </c>
      <c r="P161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1610" s="69">
        <v>7.5999999999999998E-2</v>
      </c>
      <c r="R1610" s="70">
        <f>(Таблица1[[#This Row],[fr]]-SUMIF('Сводный отчет'!$B$7:$B$17,Таблица1[[#This Row],[Профиль / размер]],'Сводный отчет'!$X$7:$X$17))^2</f>
        <v>4.0470402673942703E-5</v>
      </c>
    </row>
    <row r="1611" spans="1:18" ht="11.25" customHeight="1" x14ac:dyDescent="0.25">
      <c r="A1611" s="62" t="s">
        <v>1246</v>
      </c>
      <c r="B1611" s="62" t="str">
        <f>LEFT(Таблица1[[#This Row],[Номер плавки]],7)</f>
        <v>2063944</v>
      </c>
      <c r="C1611" s="62" t="s">
        <v>8</v>
      </c>
      <c r="D1611" s="62" t="s">
        <v>9</v>
      </c>
      <c r="E1611" s="63">
        <v>572</v>
      </c>
      <c r="F1611" s="64">
        <f>(Таблица1[[#This Row],[Предел текучести, Н/мм²]]-SUMIF('Сводный отчет'!$B$7:$B$17,Таблица1[[#This Row],[Профиль / размер]],'Сводный отчет'!$F$7:$F$17))^2</f>
        <v>221.05517977927954</v>
      </c>
      <c r="G1611" s="63">
        <v>669</v>
      </c>
      <c r="H1611" s="64">
        <f>(Таблица1[[#This Row],[Временное сопротивление, Н/мм²]]-SUMIF('Сводный отчет'!$B$7:$B$17,Таблица1[[#This Row],[Профиль / размер]],'Сводный отчет'!$I$7:$I$17))^2</f>
        <v>325.47336932874475</v>
      </c>
      <c r="I1611" s="65">
        <f>Таблица1[[#This Row],[Временное сопротивление, Н/мм²]]/Таблица1[[#This Row],[Предел текучести, Н/мм²]]</f>
        <v>1.1695804195804196</v>
      </c>
      <c r="J1611" s="66">
        <f>(Таблица1[[#This Row],[σв/σт]]-SUMIF('Сводный отчет'!$B$7:$B$17,Таблица1[[#This Row],[Профиль / размер]],'Сводный отчет'!$L$7:$L$17))^2</f>
        <v>9.7810663927152409E-7</v>
      </c>
      <c r="K1611" s="63">
        <v>22.6</v>
      </c>
      <c r="L1611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1611" s="63">
        <v>8</v>
      </c>
      <c r="N161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1611" s="67">
        <v>8.3000000000000007</v>
      </c>
      <c r="P161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1611" s="69">
        <v>9.8000000000000004E-2</v>
      </c>
      <c r="R1611" s="70">
        <f>(Таблица1[[#This Row],[fr]]-SUMIF('Сводный отчет'!$B$7:$B$17,Таблица1[[#This Row],[Профиль / размер]],'Сводный отчет'!$X$7:$X$17))^2</f>
        <v>2.4455845298841574E-4</v>
      </c>
    </row>
    <row r="1612" spans="1:18" ht="11.25" customHeight="1" x14ac:dyDescent="0.25">
      <c r="A1612" s="62" t="s">
        <v>1247</v>
      </c>
      <c r="B1612" s="62" t="str">
        <f>LEFT(Таблица1[[#This Row],[Номер плавки]],7)</f>
        <v>2063944</v>
      </c>
      <c r="C1612" s="62" t="s">
        <v>8</v>
      </c>
      <c r="D1612" s="62" t="s">
        <v>9</v>
      </c>
      <c r="E1612" s="63">
        <v>546</v>
      </c>
      <c r="F1612" s="64">
        <f>(Таблица1[[#This Row],[Предел текучести, Н/мм²]]-SUMIF('Сводный отчет'!$B$7:$B$17,Таблица1[[#This Row],[Профиль / размер]],'Сводный отчет'!$F$7:$F$17))^2</f>
        <v>123.92310430758377</v>
      </c>
      <c r="G1612" s="63">
        <v>641</v>
      </c>
      <c r="H1612" s="64">
        <f>(Таблица1[[#This Row],[Временное сопротивление, Н/мм²]]-SUMIF('Сводный отчет'!$B$7:$B$17,Таблица1[[#This Row],[Профиль / размер]],'Сводный отчет'!$I$7:$I$17))^2</f>
        <v>99.184061152644375</v>
      </c>
      <c r="I1612" s="65">
        <f>Таблица1[[#This Row],[Временное сопротивление, Н/мм²]]/Таблица1[[#This Row],[Предел текучести, Н/мм²]]</f>
        <v>1.173992673992674</v>
      </c>
      <c r="J1612" s="66">
        <f>(Таблица1[[#This Row],[σв/σт]]-SUMIF('Сводный отчет'!$B$7:$B$17,Таблица1[[#This Row],[Профиль / размер]],'Сводный отчет'!$L$7:$L$17))^2</f>
        <v>2.9173470796999737E-5</v>
      </c>
      <c r="K1612" s="63">
        <v>22.8</v>
      </c>
      <c r="L1612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1612" s="63">
        <v>7.6</v>
      </c>
      <c r="N161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1612" s="67">
        <v>7.9</v>
      </c>
      <c r="P161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1612" s="69">
        <v>9.9000000000000005E-2</v>
      </c>
      <c r="R1612" s="70">
        <f>(Таблица1[[#This Row],[fr]]-SUMIF('Сводный отчет'!$B$7:$B$17,Таблица1[[#This Row],[Профиль / размер]],'Сводный отчет'!$X$7:$X$17))^2</f>
        <v>2.7683518254816453E-4</v>
      </c>
    </row>
    <row r="1613" spans="1:18" ht="11.25" customHeight="1" x14ac:dyDescent="0.25">
      <c r="A1613" s="62" t="s">
        <v>1248</v>
      </c>
      <c r="B1613" s="62" t="str">
        <f>LEFT(Таблица1[[#This Row],[Номер плавки]],7)</f>
        <v>2063944</v>
      </c>
      <c r="C1613" s="62" t="s">
        <v>8</v>
      </c>
      <c r="D1613" s="62" t="s">
        <v>9</v>
      </c>
      <c r="E1613" s="63">
        <v>554</v>
      </c>
      <c r="F1613" s="64">
        <f>(Таблица1[[#This Row],[Предел текучести, Н/мм²]]-SUMIF('Сводный отчет'!$B$7:$B$17,Таблица1[[#This Row],[Профиль / размер]],'Сводный отчет'!$F$7:$F$17))^2</f>
        <v>9.8098967604132401</v>
      </c>
      <c r="G1613" s="63">
        <v>648</v>
      </c>
      <c r="H1613" s="64">
        <f>(Таблица1[[#This Row],[Временное сопротивление, Н/мм²]]-SUMIF('Сводный отчет'!$B$7:$B$17,Таблица1[[#This Row],[Профиль / размер]],'Сводный отчет'!$I$7:$I$17))^2</f>
        <v>8.7563881966694659</v>
      </c>
      <c r="I1613" s="65">
        <f>Таблица1[[#This Row],[Временное сопротивление, Н/мм²]]/Таблица1[[#This Row],[Предел текучести, Н/мм²]]</f>
        <v>1.1696750902527075</v>
      </c>
      <c r="J1613" s="66">
        <f>(Таблица1[[#This Row],[σв/σт]]-SUMIF('Сводный отчет'!$B$7:$B$17,Таблица1[[#This Row],[Профиль / размер]],'Сводный отчет'!$L$7:$L$17))^2</f>
        <v>1.1743263905824401E-6</v>
      </c>
      <c r="K1613" s="63">
        <v>23.8</v>
      </c>
      <c r="L1613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1613" s="63">
        <v>7.2</v>
      </c>
      <c r="N161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1.1204022783908447</v>
      </c>
      <c r="O1613" s="67">
        <v>7.5</v>
      </c>
      <c r="P161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1613" s="69">
        <v>6.7000000000000004E-2</v>
      </c>
      <c r="R1613" s="70">
        <f>(Таблица1[[#This Row],[fr]]-SUMIF('Сводный отчет'!$B$7:$B$17,Таблица1[[#This Row],[Профиль / размер]],'Сводный отчет'!$X$7:$X$17))^2</f>
        <v>2.3597983663620361E-4</v>
      </c>
    </row>
    <row r="1614" spans="1:18" ht="11.25" customHeight="1" x14ac:dyDescent="0.25">
      <c r="A1614" s="62" t="s">
        <v>1249</v>
      </c>
      <c r="B1614" s="62" t="str">
        <f>LEFT(Таблица1[[#This Row],[Номер плавки]],7)</f>
        <v>2063946</v>
      </c>
      <c r="C1614" s="62" t="s">
        <v>8</v>
      </c>
      <c r="D1614" s="62" t="s">
        <v>9</v>
      </c>
      <c r="E1614" s="63">
        <v>522</v>
      </c>
      <c r="F1614" s="64">
        <f>(Таблица1[[#This Row],[Предел текучести, Н/мм²]]-SUMIF('Сводный отчет'!$B$7:$B$17,Таблица1[[#This Row],[Профиль / размер]],'Сводный отчет'!$F$7:$F$17))^2</f>
        <v>1234.2627269490954</v>
      </c>
      <c r="G1614" s="63">
        <v>624</v>
      </c>
      <c r="H1614" s="64">
        <f>(Таблица1[[#This Row],[Временное сопротивление, Н/мм²]]-SUMIF('Сводный отчет'!$B$7:$B$17,Таблица1[[#This Row],[Профиль / размер]],'Сводный отчет'!$I$7:$I$17))^2</f>
        <v>726.79412404572633</v>
      </c>
      <c r="I1614" s="65">
        <f>Таблица1[[#This Row],[Временное сопротивление, Н/мм²]]/Таблица1[[#This Row],[Предел текучести, Н/мм²]]</f>
        <v>1.1954022988505748</v>
      </c>
      <c r="J1614" s="66">
        <f>(Таблица1[[#This Row],[σв/σт]]-SUMIF('Сводный отчет'!$B$7:$B$17,Таблица1[[#This Row],[Профиль / размер]],'Сводный отчет'!$L$7:$L$17))^2</f>
        <v>7.188228579313381E-4</v>
      </c>
      <c r="K1614" s="63">
        <v>22.6</v>
      </c>
      <c r="L1614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1614" s="63">
        <v>7.1</v>
      </c>
      <c r="N161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1.3421003915983893</v>
      </c>
      <c r="O1614" s="67">
        <v>7.4</v>
      </c>
      <c r="P161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1.5536028484281048</v>
      </c>
      <c r="Q1614" s="69">
        <v>7.8E-2</v>
      </c>
      <c r="R1614" s="70">
        <f>(Таблица1[[#This Row],[fr]]-SUMIF('Сводный отчет'!$B$7:$B$17,Таблица1[[#This Row],[Профиль / размер]],'Сводный отчет'!$X$7:$X$17))^2</f>
        <v>1.902386179344022E-5</v>
      </c>
    </row>
    <row r="1615" spans="1:18" ht="11.25" customHeight="1" x14ac:dyDescent="0.25">
      <c r="A1615" s="62" t="s">
        <v>1250</v>
      </c>
      <c r="B1615" s="62" t="str">
        <f>LEFT(Таблица1[[#This Row],[Номер плавки]],7)</f>
        <v>2063946</v>
      </c>
      <c r="C1615" s="62" t="s">
        <v>8</v>
      </c>
      <c r="D1615" s="62" t="s">
        <v>9</v>
      </c>
      <c r="E1615" s="63">
        <v>551</v>
      </c>
      <c r="F1615" s="64">
        <f>(Таблица1[[#This Row],[Предел текучести, Н/мм²]]-SUMIF('Сводный отчет'!$B$7:$B$17,Таблица1[[#This Row],[Профиль / размер]],'Сводный отчет'!$F$7:$F$17))^2</f>
        <v>37.602349590602188</v>
      </c>
      <c r="G1615" s="63">
        <v>644</v>
      </c>
      <c r="H1615" s="64">
        <f>(Таблица1[[#This Row],[Временное сопротивление, Н/мм²]]-SUMIF('Сводный отчет'!$B$7:$B$17,Таблица1[[#This Row],[Профиль / размер]],'Сводный отчет'!$I$7:$I$17))^2</f>
        <v>48.42934417151227</v>
      </c>
      <c r="I1615" s="65">
        <f>Таблица1[[#This Row],[Временное сопротивление, Н/мм²]]/Таблица1[[#This Row],[Предел текучести, Н/мм²]]</f>
        <v>1.1687840290381126</v>
      </c>
      <c r="J1615" s="66">
        <f>(Таблица1[[#This Row],[σв/σт]]-SUMIF('Сводный отчет'!$B$7:$B$17,Таблица1[[#This Row],[Профиль / размер]],'Сводный отчет'!$L$7:$L$17))^2</f>
        <v>3.70956064585865E-8</v>
      </c>
      <c r="K1615" s="63">
        <v>21.6</v>
      </c>
      <c r="L1615" s="64">
        <f>(Таблица1[[#This Row],[Относительное удлинение, %]]-SUMIF('Сводный отчет'!$B$7:$B$17,Таблица1[[#This Row],[Профиль / размер]],'Сводный отчет'!$O$7:$O$17))^2</f>
        <v>2.2089935898280362</v>
      </c>
      <c r="M1615" s="63">
        <v>6.7</v>
      </c>
      <c r="N161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2.4288928444285611</v>
      </c>
      <c r="O1615" s="67">
        <v>7</v>
      </c>
      <c r="P161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2.7107516953882711</v>
      </c>
      <c r="Q1615" s="69">
        <v>7.0999999999999994E-2</v>
      </c>
      <c r="R1615" s="70">
        <f>(Таблица1[[#This Row],[fr]]-SUMIF('Сводный отчет'!$B$7:$B$17,Таблица1[[#This Row],[Профиль / размер]],'Сводный отчет'!$X$7:$X$17))^2</f>
        <v>1.2908675487519896E-4</v>
      </c>
    </row>
    <row r="1616" spans="1:18" ht="11.25" customHeight="1" x14ac:dyDescent="0.25">
      <c r="A1616" s="62" t="s">
        <v>1251</v>
      </c>
      <c r="B1616" s="62" t="str">
        <f>LEFT(Таблица1[[#This Row],[Номер плавки]],7)</f>
        <v>2063946</v>
      </c>
      <c r="C1616" s="62" t="s">
        <v>8</v>
      </c>
      <c r="D1616" s="62" t="s">
        <v>9</v>
      </c>
      <c r="E1616" s="63">
        <v>541</v>
      </c>
      <c r="F1616" s="64">
        <f>(Таблица1[[#This Row],[Предел текучести, Н/мм²]]-SUMIF('Сводный отчет'!$B$7:$B$17,Таблица1[[#This Row],[Профиль / размер]],'Сводный отчет'!$F$7:$F$17))^2</f>
        <v>260.24385902456538</v>
      </c>
      <c r="G1616" s="63">
        <v>630</v>
      </c>
      <c r="H1616" s="64">
        <f>(Таблица1[[#This Row],[Временное сопротивление, Н/мм²]]-SUMIF('Сводный отчет'!$B$7:$B$17,Таблица1[[#This Row],[Профиль / размер]],'Сводный отчет'!$I$7:$I$17))^2</f>
        <v>439.28469008346212</v>
      </c>
      <c r="I1616" s="65">
        <f>Таблица1[[#This Row],[Временное сопротивление, Н/мм²]]/Таблица1[[#This Row],[Предел текучести, Н/мм²]]</f>
        <v>1.1645101663585953</v>
      </c>
      <c r="J1616" s="66">
        <f>(Таблица1[[#This Row],[σв/σт]]-SUMIF('Сводный отчет'!$B$7:$B$17,Таблица1[[#This Row],[Профиль / размер]],'Сводный отчет'!$L$7:$L$17))^2</f>
        <v>1.6656687122568992E-5</v>
      </c>
      <c r="K1616" s="63">
        <v>22</v>
      </c>
      <c r="L1616" s="64">
        <f>(Таблица1[[#This Row],[Относительное удлинение, %]]-SUMIF('Сводный отчет'!$B$7:$B$17,Таблица1[[#This Row],[Профиль / размер]],'Сводный отчет'!$O$7:$O$17))^2</f>
        <v>1.1799789147756483</v>
      </c>
      <c r="M1616" s="63">
        <v>8.1999999999999993</v>
      </c>
      <c r="N161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1616" s="67">
        <v>8.5</v>
      </c>
      <c r="P161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1616" s="69">
        <v>7.5999999999999998E-2</v>
      </c>
      <c r="R1616" s="70">
        <f>(Таблица1[[#This Row],[fr]]-SUMIF('Сводный отчет'!$B$7:$B$17,Таблица1[[#This Row],[Профиль / размер]],'Сводный отчет'!$X$7:$X$17))^2</f>
        <v>4.0470402673942703E-5</v>
      </c>
    </row>
    <row r="1617" spans="1:18" ht="11.25" customHeight="1" x14ac:dyDescent="0.25">
      <c r="A1617" s="62" t="s">
        <v>1252</v>
      </c>
      <c r="B1617" s="62" t="str">
        <f>LEFT(Таблица1[[#This Row],[Номер плавки]],7)</f>
        <v>2063948</v>
      </c>
      <c r="C1617" s="62" t="s">
        <v>8</v>
      </c>
      <c r="D1617" s="62" t="s">
        <v>9</v>
      </c>
      <c r="E1617" s="63">
        <v>553</v>
      </c>
      <c r="F1617" s="64">
        <f>(Таблица1[[#This Row],[Предел текучести, Н/мм²]]-SUMIF('Сводный отчет'!$B$7:$B$17,Таблица1[[#This Row],[Профиль / размер]],'Сводный отчет'!$F$7:$F$17))^2</f>
        <v>17.074047703809558</v>
      </c>
      <c r="G1617" s="63">
        <v>641</v>
      </c>
      <c r="H1617" s="64">
        <f>(Таблица1[[#This Row],[Временное сопротивление, Н/мм²]]-SUMIF('Сводный отчет'!$B$7:$B$17,Таблица1[[#This Row],[Профиль / размер]],'Сводный отчет'!$I$7:$I$17))^2</f>
        <v>99.184061152644375</v>
      </c>
      <c r="I1617" s="65">
        <f>Таблица1[[#This Row],[Временное сопротивление, Н/мм²]]/Таблица1[[#This Row],[Предел текучести, Н/мм²]]</f>
        <v>1.1591320072332731</v>
      </c>
      <c r="J1617" s="66">
        <f>(Таблица1[[#This Row],[σв/σт]]-SUMIF('Сводный отчет'!$B$7:$B$17,Таблица1[[#This Row],[Профиль / размер]],'Сводный отчет'!$L$7:$L$17))^2</f>
        <v>8.9480619308860194E-5</v>
      </c>
      <c r="K1617" s="63">
        <v>22.8</v>
      </c>
      <c r="L1617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1617" s="63">
        <v>8.8000000000000007</v>
      </c>
      <c r="N161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1617" s="67">
        <v>9.1</v>
      </c>
      <c r="P161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1617" s="69">
        <v>8.5999999999999993E-2</v>
      </c>
      <c r="R1617" s="70">
        <f>(Таблица1[[#This Row],[fr]]-SUMIF('Сводный отчет'!$B$7:$B$17,Таблица1[[#This Row],[Профиль / размер]],'Сводный отчет'!$X$7:$X$17))^2</f>
        <v>1.3237698271430334E-5</v>
      </c>
    </row>
    <row r="1618" spans="1:18" ht="11.25" customHeight="1" x14ac:dyDescent="0.25">
      <c r="A1618" s="62" t="s">
        <v>1253</v>
      </c>
      <c r="B1618" s="62" t="str">
        <f>LEFT(Таблица1[[#This Row],[Номер плавки]],7)</f>
        <v>2063948</v>
      </c>
      <c r="C1618" s="62" t="s">
        <v>8</v>
      </c>
      <c r="D1618" s="62" t="s">
        <v>9</v>
      </c>
      <c r="E1618" s="63">
        <v>543</v>
      </c>
      <c r="F1618" s="64">
        <f>(Таблица1[[#This Row],[Предел текучести, Н/мм²]]-SUMIF('Сводный отчет'!$B$7:$B$17,Таблица1[[#This Row],[Профиль / размер]],'Сводный отчет'!$F$7:$F$17))^2</f>
        <v>199.71555713777272</v>
      </c>
      <c r="G1618" s="63">
        <v>634</v>
      </c>
      <c r="H1618" s="64">
        <f>(Таблица1[[#This Row],[Временное сопротивление, Н/мм²]]-SUMIF('Сводный отчет'!$B$7:$B$17,Таблица1[[#This Row],[Профиль / размер]],'Сводный отчет'!$I$7:$I$17))^2</f>
        <v>287.61173410861932</v>
      </c>
      <c r="I1618" s="65">
        <f>Таблица1[[#This Row],[Временное сопротивление, Н/мм²]]/Таблица1[[#This Row],[Предел текучести, Н/мм²]]</f>
        <v>1.1675874769797421</v>
      </c>
      <c r="J1618" s="66">
        <f>(Таблица1[[#This Row],[σв/σт]]-SUMIF('Сводный отчет'!$B$7:$B$17,Таблица1[[#This Row],[Профиль / размер]],'Сводный отчет'!$L$7:$L$17))^2</f>
        <v>1.0079153232631455E-6</v>
      </c>
      <c r="K1618" s="63">
        <v>23.4</v>
      </c>
      <c r="L1618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1618" s="63">
        <v>8.6999999999999993</v>
      </c>
      <c r="N161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0.19493058027769547</v>
      </c>
      <c r="O1618" s="67">
        <v>9</v>
      </c>
      <c r="P161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0.12500746058744353</v>
      </c>
      <c r="Q1618" s="69">
        <v>0.09</v>
      </c>
      <c r="R1618" s="70">
        <f>(Таблица1[[#This Row],[fr]]-SUMIF('Сводный отчет'!$B$7:$B$17,Таблица1[[#This Row],[Профиль / размер]],'Сводный отчет'!$X$7:$X$17))^2</f>
        <v>5.8344616510425416E-5</v>
      </c>
    </row>
    <row r="1619" spans="1:18" ht="11.25" customHeight="1" x14ac:dyDescent="0.25">
      <c r="A1619" s="62" t="s">
        <v>1254</v>
      </c>
      <c r="B1619" s="62" t="str">
        <f>LEFT(Таблица1[[#This Row],[Номер плавки]],7)</f>
        <v>2063950</v>
      </c>
      <c r="C1619" s="62" t="s">
        <v>8</v>
      </c>
      <c r="D1619" s="62" t="s">
        <v>9</v>
      </c>
      <c r="E1619" s="63">
        <v>569</v>
      </c>
      <c r="F1619" s="64">
        <f>(Таблица1[[#This Row],[Предел текучести, Н/мм²]]-SUMIF('Сводный отчет'!$B$7:$B$17,Таблица1[[#This Row],[Профиль / размер]],'Сводный отчет'!$F$7:$F$17))^2</f>
        <v>140.84763260946849</v>
      </c>
      <c r="G1619" s="63">
        <v>661</v>
      </c>
      <c r="H1619" s="64">
        <f>(Таблица1[[#This Row],[Временное сопротивление, Н/мм²]]-SUMIF('Сводный отчет'!$B$7:$B$17,Таблица1[[#This Row],[Профиль / размер]],'Сводный отчет'!$I$7:$I$17))^2</f>
        <v>100.81928127843034</v>
      </c>
      <c r="I1619" s="65">
        <f>Таблица1[[#This Row],[Временное сопротивление, Н/мм²]]/Таблица1[[#This Row],[Предел текучести, Н/мм²]]</f>
        <v>1.1616871704745166</v>
      </c>
      <c r="J1619" s="66">
        <f>(Таблица1[[#This Row],[σв/σт]]-SUMIF('Сводный отчет'!$B$7:$B$17,Таблица1[[#This Row],[Профиль / размер]],'Сводный отчет'!$L$7:$L$17))^2</f>
        <v>4.7668755969610145E-5</v>
      </c>
      <c r="K1619" s="63">
        <v>21.4</v>
      </c>
      <c r="L1619" s="64">
        <f>(Таблица1[[#This Row],[Относительное удлинение, %]]-SUMIF('Сводный отчет'!$B$7:$B$17,Таблица1[[#This Row],[Профиль / размер]],'Сводный отчет'!$O$7:$O$17))^2</f>
        <v>2.8435009273542415</v>
      </c>
      <c r="M1619" s="63">
        <v>7.3</v>
      </c>
      <c r="N161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0.91870416518330222</v>
      </c>
      <c r="O1619" s="67">
        <v>7.6</v>
      </c>
      <c r="P161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1.0950284249480238</v>
      </c>
      <c r="Q1619" s="69">
        <v>8.6999999999999994E-2</v>
      </c>
      <c r="R1619" s="70">
        <f>(Таблица1[[#This Row],[fr]]-SUMIF('Сводный отчет'!$B$7:$B$17,Таблица1[[#This Row],[Профиль / размер]],'Сводный отчет'!$X$7:$X$17))^2</f>
        <v>2.1514427831179098E-5</v>
      </c>
    </row>
    <row r="1620" spans="1:18" ht="11.25" customHeight="1" x14ac:dyDescent="0.25">
      <c r="A1620" s="62" t="s">
        <v>1255</v>
      </c>
      <c r="B1620" s="62" t="str">
        <f>LEFT(Таблица1[[#This Row],[Номер плавки]],7)</f>
        <v>2063950</v>
      </c>
      <c r="C1620" s="62" t="s">
        <v>8</v>
      </c>
      <c r="D1620" s="62" t="s">
        <v>9</v>
      </c>
      <c r="E1620" s="63">
        <v>535</v>
      </c>
      <c r="F1620" s="64">
        <f>(Таблица1[[#This Row],[Предел текучести, Н/мм²]]-SUMIF('Сводный отчет'!$B$7:$B$17,Таблица1[[#This Row],[Профиль / размер]],'Сводный отчет'!$F$7:$F$17))^2</f>
        <v>489.82876468494328</v>
      </c>
      <c r="G1620" s="63">
        <v>640</v>
      </c>
      <c r="H1620" s="64">
        <f>(Таблица1[[#This Row],[Временное сопротивление, Н/мм²]]-SUMIF('Сводный отчет'!$B$7:$B$17,Таблица1[[#This Row],[Профиль / размер]],'Сводный отчет'!$I$7:$I$17))^2</f>
        <v>120.10230014635508</v>
      </c>
      <c r="I1620" s="65">
        <f>Таблица1[[#This Row],[Временное сопротивление, Н/мм²]]/Таблица1[[#This Row],[Предел текучести, Н/мм²]]</f>
        <v>1.1962616822429906</v>
      </c>
      <c r="J1620" s="66">
        <f>(Таблица1[[#This Row],[σв/σт]]-SUMIF('Сводный отчет'!$B$7:$B$17,Таблица1[[#This Row],[Профиль / размер]],'Сводный отчет'!$L$7:$L$17))^2</f>
        <v>7.6564303402948636E-4</v>
      </c>
      <c r="K1620" s="63">
        <v>21</v>
      </c>
      <c r="L1620" s="64">
        <f>(Таблица1[[#This Row],[Относительное удлинение, %]]-SUMIF('Сводный отчет'!$B$7:$B$17,Таблица1[[#This Row],[Профиль / размер]],'Сводный отчет'!$O$7:$O$17))^2</f>
        <v>4.3525156024066289</v>
      </c>
      <c r="M1620" s="63">
        <v>7.9</v>
      </c>
      <c r="N162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0.12851548593804202</v>
      </c>
      <c r="O1620" s="67">
        <v>8.1999999999999993</v>
      </c>
      <c r="P162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0.19930515450777525</v>
      </c>
      <c r="Q1620" s="69">
        <v>7.4999999999999997E-2</v>
      </c>
      <c r="R1620" s="70">
        <f>(Таблица1[[#This Row],[fr]]-SUMIF('Сводный отчет'!$B$7:$B$17,Таблица1[[#This Row],[Профиль / размер]],'Сводный отчет'!$X$7:$X$17))^2</f>
        <v>5.4193673114193948E-5</v>
      </c>
    </row>
    <row r="1621" spans="1:18" ht="11.25" customHeight="1" x14ac:dyDescent="0.25">
      <c r="A1621" s="62" t="s">
        <v>1256</v>
      </c>
      <c r="B1621" s="62" t="str">
        <f>LEFT(Таблица1[[#This Row],[Номер плавки]],7)</f>
        <v>2063952</v>
      </c>
      <c r="C1621" s="62" t="s">
        <v>8</v>
      </c>
      <c r="D1621" s="62" t="s">
        <v>9</v>
      </c>
      <c r="E1621" s="63">
        <v>565</v>
      </c>
      <c r="F1621" s="64">
        <f>(Таблица1[[#This Row],[Предел текучести, Н/мм²]]-SUMIF('Сводный отчет'!$B$7:$B$17,Таблица1[[#This Row],[Профиль / размер]],'Сводный отчет'!$F$7:$F$17))^2</f>
        <v>61.904236383053757</v>
      </c>
      <c r="G1621" s="63">
        <v>657</v>
      </c>
      <c r="H1621" s="64">
        <f>(Таблица1[[#This Row],[Временное сопротивление, Н/мм²]]-SUMIF('Сводный отчет'!$B$7:$B$17,Таблица1[[#This Row],[Профиль / размер]],'Сводный отчет'!$I$7:$I$17))^2</f>
        <v>36.492237253273146</v>
      </c>
      <c r="I1621" s="65">
        <f>Таблица1[[#This Row],[Временное сопротивление, Н/мм²]]/Таблица1[[#This Row],[Предел текучести, Н/мм²]]</f>
        <v>1.1628318584070796</v>
      </c>
      <c r="J1621" s="66">
        <f>(Таблица1[[#This Row],[σв/σт]]-SUMIF('Сводный отчет'!$B$7:$B$17,Таблица1[[#This Row],[Профиль / размер]],'Сводный отчет'!$L$7:$L$17))^2</f>
        <v>3.3172628541245256E-5</v>
      </c>
      <c r="K1621" s="63">
        <v>21.6</v>
      </c>
      <c r="L1621" s="64">
        <f>(Таблица1[[#This Row],[Относительное удлинение, %]]-SUMIF('Сводный отчет'!$B$7:$B$17,Таблица1[[#This Row],[Профиль / размер]],'Сводный отчет'!$O$7:$O$17))^2</f>
        <v>2.2089935898280362</v>
      </c>
      <c r="M1621" s="63">
        <v>9</v>
      </c>
      <c r="N162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0.54983624065506631</v>
      </c>
      <c r="O1621" s="67">
        <v>9.3000000000000007</v>
      </c>
      <c r="P162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0.42714582536732032</v>
      </c>
      <c r="Q1621" s="69">
        <v>7.0999999999999994E-2</v>
      </c>
      <c r="R1621" s="70">
        <f>(Таблица1[[#This Row],[fr]]-SUMIF('Сводный отчет'!$B$7:$B$17,Таблица1[[#This Row],[Профиль / размер]],'Сводный отчет'!$X$7:$X$17))^2</f>
        <v>1.2908675487519896E-4</v>
      </c>
    </row>
    <row r="1622" spans="1:18" ht="11.25" customHeight="1" x14ac:dyDescent="0.25">
      <c r="A1622" s="62" t="s">
        <v>1257</v>
      </c>
      <c r="B1622" s="62" t="str">
        <f>LEFT(Таблица1[[#This Row],[Номер плавки]],7)</f>
        <v>2063952</v>
      </c>
      <c r="C1622" s="62" t="s">
        <v>8</v>
      </c>
      <c r="D1622" s="62" t="s">
        <v>9</v>
      </c>
      <c r="E1622" s="63">
        <v>550</v>
      </c>
      <c r="F1622" s="64">
        <f>(Таблица1[[#This Row],[Предел текучести, Н/мм²]]-SUMIF('Сводный отчет'!$B$7:$B$17,Таблица1[[#This Row],[Профиль / размер]],'Сводный отчет'!$F$7:$F$17))^2</f>
        <v>50.866500533998504</v>
      </c>
      <c r="G1622" s="63">
        <v>645</v>
      </c>
      <c r="H1622" s="64">
        <f>(Таблица1[[#This Row],[Временное сопротивление, Н/мм²]]-SUMIF('Сводный отчет'!$B$7:$B$17,Таблица1[[#This Row],[Профиль / размер]],'Сводный отчет'!$I$7:$I$17))^2</f>
        <v>35.511105177801568</v>
      </c>
      <c r="I1622" s="65">
        <f>Таблица1[[#This Row],[Временное сопротивление, Н/мм²]]/Таблица1[[#This Row],[Предел текучести, Н/мм²]]</f>
        <v>1.1727272727272726</v>
      </c>
      <c r="J1622" s="66">
        <f>(Таблица1[[#This Row],[σв/σт]]-SUMIF('Сводный отчет'!$B$7:$B$17,Таблица1[[#This Row],[Профиль / размер]],'Сводный отчет'!$L$7:$L$17))^2</f>
        <v>1.7105221197703278E-5</v>
      </c>
      <c r="K1622" s="63">
        <v>22.6</v>
      </c>
      <c r="L1622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1622" s="63">
        <v>7.4</v>
      </c>
      <c r="N162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0.73700605197575808</v>
      </c>
      <c r="O1622" s="67">
        <v>7.7</v>
      </c>
      <c r="P162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1622" s="69">
        <v>8.5999999999999993E-2</v>
      </c>
      <c r="R1622" s="70">
        <f>(Таблица1[[#This Row],[fr]]-SUMIF('Сводный отчет'!$B$7:$B$17,Таблица1[[#This Row],[Профиль / размер]],'Сводный отчет'!$X$7:$X$17))^2</f>
        <v>1.3237698271430334E-5</v>
      </c>
    </row>
    <row r="1623" spans="1:18" ht="11.25" customHeight="1" x14ac:dyDescent="0.25">
      <c r="A1623" s="62" t="s">
        <v>1258</v>
      </c>
      <c r="B1623" s="62" t="str">
        <f>LEFT(Таблица1[[#This Row],[Номер плавки]],7)</f>
        <v>2063952</v>
      </c>
      <c r="C1623" s="62" t="s">
        <v>8</v>
      </c>
      <c r="D1623" s="62" t="s">
        <v>9</v>
      </c>
      <c r="E1623" s="63">
        <v>548</v>
      </c>
      <c r="F1623" s="64">
        <f>(Таблица1[[#This Row],[Предел текучести, Н/мм²]]-SUMIF('Сводный отчет'!$B$7:$B$17,Таблица1[[#This Row],[Профиль / размер]],'Сводный отчет'!$F$7:$F$17))^2</f>
        <v>83.394802420791137</v>
      </c>
      <c r="G1623" s="63">
        <v>636</v>
      </c>
      <c r="H1623" s="64">
        <f>(Таблица1[[#This Row],[Временное сопротивление, Н/мм²]]-SUMIF('Сводный отчет'!$B$7:$B$17,Таблица1[[#This Row],[Профиль / размер]],'Сводный отчет'!$I$7:$I$17))^2</f>
        <v>223.77525612119788</v>
      </c>
      <c r="I1623" s="65">
        <f>Таблица1[[#This Row],[Временное сопротивление, Н/мм²]]/Таблица1[[#This Row],[Предел текучести, Н/мм²]]</f>
        <v>1.1605839416058394</v>
      </c>
      <c r="J1623" s="66">
        <f>(Таблица1[[#This Row],[σв/σт]]-SUMIF('Сводный отчет'!$B$7:$B$17,Таблица1[[#This Row],[Профиль / размер]],'Сводный отчет'!$L$7:$L$17))^2</f>
        <v>6.4119819786076873E-5</v>
      </c>
      <c r="K1623" s="63">
        <v>21</v>
      </c>
      <c r="L1623" s="64">
        <f>(Таблица1[[#This Row],[Относительное удлинение, %]]-SUMIF('Сводный отчет'!$B$7:$B$17,Таблица1[[#This Row],[Профиль / размер]],'Сводный отчет'!$O$7:$O$17))^2</f>
        <v>4.3525156024066289</v>
      </c>
      <c r="M1623" s="63">
        <v>8.6</v>
      </c>
      <c r="N162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0.11662869348523913</v>
      </c>
      <c r="O1623" s="67">
        <v>8.9</v>
      </c>
      <c r="P162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6.4294672327485092E-2</v>
      </c>
      <c r="Q1623" s="69">
        <v>9.4E-2</v>
      </c>
      <c r="R1623" s="70">
        <f>(Таблица1[[#This Row],[fr]]-SUMIF('Сводный отчет'!$B$7:$B$17,Таблица1[[#This Row],[Профиль / размер]],'Сводный отчет'!$X$7:$X$17))^2</f>
        <v>1.3545153474942055E-4</v>
      </c>
    </row>
    <row r="1624" spans="1:18" ht="11.25" customHeight="1" x14ac:dyDescent="0.25">
      <c r="A1624" s="62" t="s">
        <v>1259</v>
      </c>
      <c r="B1624" s="62" t="str">
        <f>LEFT(Таблица1[[#This Row],[Номер плавки]],7)</f>
        <v>2063954</v>
      </c>
      <c r="C1624" s="62" t="s">
        <v>8</v>
      </c>
      <c r="D1624" s="62" t="s">
        <v>9</v>
      </c>
      <c r="E1624" s="63">
        <v>573</v>
      </c>
      <c r="F1624" s="64">
        <f>(Таблица1[[#This Row],[Предел текучести, Н/мм²]]-SUMIF('Сводный отчет'!$B$7:$B$17,Таблица1[[#This Row],[Профиль / размер]],'Сводный отчет'!$F$7:$F$17))^2</f>
        <v>251.79102883588322</v>
      </c>
      <c r="G1624" s="63">
        <v>663</v>
      </c>
      <c r="H1624" s="64">
        <f>(Таблица1[[#This Row],[Временное сопротивление, Н/мм²]]-SUMIF('Сводный отчет'!$B$7:$B$17,Таблица1[[#This Row],[Профиль / размер]],'Сводный отчет'!$I$7:$I$17))^2</f>
        <v>144.98280329100893</v>
      </c>
      <c r="I1624" s="65">
        <f>Таблица1[[#This Row],[Временное сопротивление, Н/мм²]]/Таблица1[[#This Row],[Предел текучести, Н/мм²]]</f>
        <v>1.1570680628272252</v>
      </c>
      <c r="J1624" s="66">
        <f>(Таблица1[[#This Row],[σв/σт]]-SUMIF('Сводный отчет'!$B$7:$B$17,Таблица1[[#This Row],[Профиль / размер]],'Сводный отчет'!$L$7:$L$17))^2</f>
        <v>1.3278791818642331E-4</v>
      </c>
      <c r="K1624" s="63">
        <v>21.6</v>
      </c>
      <c r="L1624" s="64">
        <f>(Таблица1[[#This Row],[Относительное удлинение, %]]-SUMIF('Сводный отчет'!$B$7:$B$17,Таблица1[[#This Row],[Профиль / размер]],'Сводный отчет'!$O$7:$O$17))^2</f>
        <v>2.2089935898280362</v>
      </c>
      <c r="M1624" s="63">
        <v>7.7</v>
      </c>
      <c r="N162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0.31191171235312865</v>
      </c>
      <c r="O1624" s="67">
        <v>8</v>
      </c>
      <c r="P162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0.41787957798785735</v>
      </c>
      <c r="Q1624" s="69">
        <v>6.7000000000000004E-2</v>
      </c>
      <c r="R1624" s="70">
        <f>(Таблица1[[#This Row],[fr]]-SUMIF('Сводный отчет'!$B$7:$B$17,Таблица1[[#This Row],[Профиль / размер]],'Сводный отчет'!$X$7:$X$17))^2</f>
        <v>2.3597983663620361E-4</v>
      </c>
    </row>
    <row r="1625" spans="1:18" ht="11.25" customHeight="1" x14ac:dyDescent="0.25">
      <c r="A1625" s="62" t="s">
        <v>1260</v>
      </c>
      <c r="B1625" s="62" t="str">
        <f>LEFT(Таблица1[[#This Row],[Номер плавки]],7)</f>
        <v>2063954</v>
      </c>
      <c r="C1625" s="62" t="s">
        <v>8</v>
      </c>
      <c r="D1625" s="62" t="s">
        <v>9</v>
      </c>
      <c r="E1625" s="63">
        <v>548</v>
      </c>
      <c r="F1625" s="64">
        <f>(Таблица1[[#This Row],[Предел текучести, Н/мм²]]-SUMIF('Сводный отчет'!$B$7:$B$17,Таблица1[[#This Row],[Профиль / размер]],'Сводный отчет'!$F$7:$F$17))^2</f>
        <v>83.394802420791137</v>
      </c>
      <c r="G1625" s="63">
        <v>650</v>
      </c>
      <c r="H1625" s="64">
        <f>(Таблица1[[#This Row],[Временное сопротивление, Н/мм²]]-SUMIF('Сводный отчет'!$B$7:$B$17,Таблица1[[#This Row],[Профиль / размер]],'Сводный отчет'!$I$7:$I$17))^2</f>
        <v>0.91991020924806155</v>
      </c>
      <c r="I1625" s="65">
        <f>Таблица1[[#This Row],[Временное сопротивление, Н/мм²]]/Таблица1[[#This Row],[Предел текучести, Н/мм²]]</f>
        <v>1.1861313868613139</v>
      </c>
      <c r="J1625" s="66">
        <f>(Таблица1[[#This Row],[σв/σт]]-SUMIF('Сводный отчет'!$B$7:$B$17,Таблица1[[#This Row],[Профиль / размер]],'Сводный отчет'!$L$7:$L$17))^2</f>
        <v>3.0765019752568301E-4</v>
      </c>
      <c r="K1625" s="63">
        <v>22.4</v>
      </c>
      <c r="L1625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1625" s="63">
        <v>8.4</v>
      </c>
      <c r="N162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1625" s="67">
        <v>8.6999999999999993</v>
      </c>
      <c r="P162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1625" s="69">
        <v>0.08</v>
      </c>
      <c r="R1625" s="70">
        <f>(Таблица1[[#This Row],[fr]]-SUMIF('Сводный отчет'!$B$7:$B$17,Таблица1[[#This Row],[Профиль / размер]],'Сводный отчет'!$X$7:$X$17))^2</f>
        <v>5.5773209129377523E-6</v>
      </c>
    </row>
    <row r="1626" spans="1:18" ht="11.25" customHeight="1" x14ac:dyDescent="0.25">
      <c r="A1626" s="62" t="s">
        <v>1261</v>
      </c>
      <c r="B1626" s="62" t="str">
        <f>LEFT(Таблица1[[#This Row],[Номер плавки]],7)</f>
        <v>2063956</v>
      </c>
      <c r="C1626" s="62" t="s">
        <v>8</v>
      </c>
      <c r="D1626" s="62" t="s">
        <v>9</v>
      </c>
      <c r="E1626" s="63">
        <v>552</v>
      </c>
      <c r="F1626" s="64">
        <f>(Таблица1[[#This Row],[Предел текучести, Н/мм²]]-SUMIF('Сводный отчет'!$B$7:$B$17,Таблица1[[#This Row],[Профиль / размер]],'Сводный отчет'!$F$7:$F$17))^2</f>
        <v>26.338198647205875</v>
      </c>
      <c r="G1626" s="63">
        <v>644</v>
      </c>
      <c r="H1626" s="64">
        <f>(Таблица1[[#This Row],[Временное сопротивление, Н/мм²]]-SUMIF('Сводный отчет'!$B$7:$B$17,Таблица1[[#This Row],[Профиль / размер]],'Сводный отчет'!$I$7:$I$17))^2</f>
        <v>48.42934417151227</v>
      </c>
      <c r="I1626" s="65">
        <f>Таблица1[[#This Row],[Временное сопротивление, Н/мм²]]/Таблица1[[#This Row],[Предел текучести, Н/мм²]]</f>
        <v>1.1666666666666667</v>
      </c>
      <c r="J1626" s="66">
        <f>(Таблица1[[#This Row],[σв/σт]]-SUMIF('Сводный отчет'!$B$7:$B$17,Таблица1[[#This Row],[Профиль / размер]],'Сводный отчет'!$L$7:$L$17))^2</f>
        <v>3.7047017274404685E-6</v>
      </c>
      <c r="K1626" s="63">
        <v>23.8</v>
      </c>
      <c r="L1626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1626" s="63">
        <v>9.6999999999999993</v>
      </c>
      <c r="N162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2.0779494482022614</v>
      </c>
      <c r="O1626" s="67">
        <v>10</v>
      </c>
      <c r="P162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1.8321353431870298</v>
      </c>
      <c r="Q1626" s="69">
        <v>8.2000000000000003E-2</v>
      </c>
      <c r="R1626" s="70">
        <f>(Таблица1[[#This Row],[fr]]-SUMIF('Сводный отчет'!$B$7:$B$17,Таблица1[[#This Row],[Профиль / размер]],'Сводный отчет'!$X$7:$X$17))^2</f>
        <v>1.3078003243529928E-7</v>
      </c>
    </row>
    <row r="1627" spans="1:18" ht="11.25" customHeight="1" x14ac:dyDescent="0.25">
      <c r="A1627" s="62" t="s">
        <v>1262</v>
      </c>
      <c r="B1627" s="62" t="str">
        <f>LEFT(Таблица1[[#This Row],[Номер плавки]],7)</f>
        <v>2063956</v>
      </c>
      <c r="C1627" s="62" t="s">
        <v>8</v>
      </c>
      <c r="D1627" s="62" t="s">
        <v>9</v>
      </c>
      <c r="E1627" s="63">
        <v>547</v>
      </c>
      <c r="F1627" s="64">
        <f>(Таблица1[[#This Row],[Предел текучести, Н/мм²]]-SUMIF('Сводный отчет'!$B$7:$B$17,Таблица1[[#This Row],[Профиль / размер]],'Сводный отчет'!$F$7:$F$17))^2</f>
        <v>102.65895336418745</v>
      </c>
      <c r="G1627" s="63">
        <v>635</v>
      </c>
      <c r="H1627" s="64">
        <f>(Таблица1[[#This Row],[Временное сопротивление, Н/мм²]]-SUMIF('Сводный отчет'!$B$7:$B$17,Таблица1[[#This Row],[Профиль / размер]],'Сводный отчет'!$I$7:$I$17))^2</f>
        <v>254.69349511490859</v>
      </c>
      <c r="I1627" s="65">
        <f>Таблица1[[#This Row],[Временное сопротивление, Н/мм²]]/Таблица1[[#This Row],[Предел текучести, Н/мм²]]</f>
        <v>1.1608775137111518</v>
      </c>
      <c r="J1627" s="66">
        <f>(Таблица1[[#This Row],[σв/σт]]-SUMIF('Сводный отчет'!$B$7:$B$17,Таблица1[[#This Row],[Профиль / размер]],'Сводный отчет'!$L$7:$L$17))^2</f>
        <v>5.9504455769799375E-5</v>
      </c>
      <c r="K1627" s="63">
        <v>22.8</v>
      </c>
      <c r="L1627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1627" s="63">
        <v>7.9</v>
      </c>
      <c r="N162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0.12851548593804202</v>
      </c>
      <c r="O1627" s="67">
        <v>8.1999999999999993</v>
      </c>
      <c r="P162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0.19930515450777525</v>
      </c>
      <c r="Q1627" s="69">
        <v>9.8000000000000004E-2</v>
      </c>
      <c r="R1627" s="70">
        <f>(Таблица1[[#This Row],[fr]]-SUMIF('Сводный отчет'!$B$7:$B$17,Таблица1[[#This Row],[Профиль / размер]],'Сводный отчет'!$X$7:$X$17))^2</f>
        <v>2.4455845298841574E-4</v>
      </c>
    </row>
    <row r="1628" spans="1:18" ht="11.25" customHeight="1" x14ac:dyDescent="0.25">
      <c r="A1628" s="62" t="s">
        <v>1263</v>
      </c>
      <c r="B1628" s="62" t="str">
        <f>LEFT(Таблица1[[#This Row],[Номер плавки]],7)</f>
        <v>2063956</v>
      </c>
      <c r="C1628" s="62" t="s">
        <v>8</v>
      </c>
      <c r="D1628" s="62" t="s">
        <v>9</v>
      </c>
      <c r="E1628" s="63">
        <v>543</v>
      </c>
      <c r="F1628" s="64">
        <f>(Таблица1[[#This Row],[Предел текучести, Н/мм²]]-SUMIF('Сводный отчет'!$B$7:$B$17,Таблица1[[#This Row],[Профиль / размер]],'Сводный отчет'!$F$7:$F$17))^2</f>
        <v>199.71555713777272</v>
      </c>
      <c r="G1628" s="63">
        <v>633</v>
      </c>
      <c r="H1628" s="64">
        <f>(Таблица1[[#This Row],[Временное сопротивление, Н/мм²]]-SUMIF('Сводный отчет'!$B$7:$B$17,Таблица1[[#This Row],[Профиль / размер]],'Сводный отчет'!$I$7:$I$17))^2</f>
        <v>322.52997310233002</v>
      </c>
      <c r="I1628" s="65">
        <f>Таблица1[[#This Row],[Временное сопротивление, Н/мм²]]/Таблица1[[#This Row],[Предел текучести, Н/мм²]]</f>
        <v>1.1657458563535912</v>
      </c>
      <c r="J1628" s="66">
        <f>(Таблица1[[#This Row],[σв/σт]]-SUMIF('Сводный отчет'!$B$7:$B$17,Таблица1[[#This Row],[Профиль / размер]],'Сводный отчет'!$L$7:$L$17))^2</f>
        <v>8.0972713969508575E-6</v>
      </c>
      <c r="K1628" s="63">
        <v>22.4</v>
      </c>
      <c r="L1628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1628" s="63">
        <v>8.6</v>
      </c>
      <c r="N162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0.11662869348523913</v>
      </c>
      <c r="O1628" s="67">
        <v>8.9</v>
      </c>
      <c r="P162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6.4294672327485092E-2</v>
      </c>
      <c r="Q1628" s="69">
        <v>9.7000000000000003E-2</v>
      </c>
      <c r="R1628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1629" spans="1:18" ht="11.25" customHeight="1" x14ac:dyDescent="0.25">
      <c r="A1629" s="62" t="s">
        <v>1264</v>
      </c>
      <c r="B1629" s="62" t="str">
        <f>LEFT(Таблица1[[#This Row],[Номер плавки]],7)</f>
        <v>2063958</v>
      </c>
      <c r="C1629" s="62" t="s">
        <v>8</v>
      </c>
      <c r="D1629" s="62" t="s">
        <v>9</v>
      </c>
      <c r="E1629" s="63">
        <v>564</v>
      </c>
      <c r="F1629" s="64">
        <f>(Таблица1[[#This Row],[Предел текучести, Н/мм²]]-SUMIF('Сводный отчет'!$B$7:$B$17,Таблица1[[#This Row],[Профиль / размер]],'Сводный отчет'!$F$7:$F$17))^2</f>
        <v>47.168387326450073</v>
      </c>
      <c r="G1629" s="63">
        <v>662</v>
      </c>
      <c r="H1629" s="64">
        <f>(Таблица1[[#This Row],[Временное сопротивление, Н/мм²]]-SUMIF('Сводный отчет'!$B$7:$B$17,Таблица1[[#This Row],[Профиль / размер]],'Сводный отчет'!$I$7:$I$17))^2</f>
        <v>121.90104228471964</v>
      </c>
      <c r="I1629" s="65">
        <f>Таблица1[[#This Row],[Временное сопротивление, Н/мм²]]/Таблица1[[#This Row],[Предел текучести, Н/мм²]]</f>
        <v>1.1737588652482269</v>
      </c>
      <c r="J1629" s="66">
        <f>(Таблица1[[#This Row],[σв/σт]]-SUMIF('Сводный отчет'!$B$7:$B$17,Таблица1[[#This Row],[Профиль / размер]],'Сводный отчет'!$L$7:$L$17))^2</f>
        <v>2.6702419695863799E-5</v>
      </c>
      <c r="K1629" s="63">
        <v>23.6</v>
      </c>
      <c r="L1629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1629" s="63">
        <v>7</v>
      </c>
      <c r="N162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1.5837985048059318</v>
      </c>
      <c r="O1629" s="67">
        <v>7.3</v>
      </c>
      <c r="P162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1.8128900601681475</v>
      </c>
      <c r="Q1629" s="69">
        <v>8.4000000000000005E-2</v>
      </c>
      <c r="R1629" s="70">
        <f>(Таблица1[[#This Row],[fr]]-SUMIF('Сводный отчет'!$B$7:$B$17,Таблица1[[#This Row],[Профиль / размер]],'Сводный отчет'!$X$7:$X$17))^2</f>
        <v>2.6842391519328601E-6</v>
      </c>
    </row>
    <row r="1630" spans="1:18" ht="11.25" customHeight="1" x14ac:dyDescent="0.25">
      <c r="A1630" s="62" t="s">
        <v>1265</v>
      </c>
      <c r="B1630" s="62" t="str">
        <f>LEFT(Таблица1[[#This Row],[Номер плавки]],7)</f>
        <v>2063958</v>
      </c>
      <c r="C1630" s="62" t="s">
        <v>8</v>
      </c>
      <c r="D1630" s="62" t="s">
        <v>9</v>
      </c>
      <c r="E1630" s="63">
        <v>560</v>
      </c>
      <c r="F1630" s="64">
        <f>(Таблица1[[#This Row],[Предел текучести, Н/мм²]]-SUMIF('Сводный отчет'!$B$7:$B$17,Таблица1[[#This Row],[Профиль / размер]],'Сводный отчет'!$F$7:$F$17))^2</f>
        <v>8.2249911000353411</v>
      </c>
      <c r="G1630" s="63">
        <v>650</v>
      </c>
      <c r="H1630" s="64">
        <f>(Таблица1[[#This Row],[Временное сопротивление, Н/мм²]]-SUMIF('Сводный отчет'!$B$7:$B$17,Таблица1[[#This Row],[Профиль / размер]],'Сводный отчет'!$I$7:$I$17))^2</f>
        <v>0.91991020924806155</v>
      </c>
      <c r="I1630" s="65">
        <f>Таблица1[[#This Row],[Временное сопротивление, Н/мм²]]/Таблица1[[#This Row],[Предел текучести, Н/мм²]]</f>
        <v>1.1607142857142858</v>
      </c>
      <c r="J1630" s="66">
        <f>(Таблица1[[#This Row],[σв/σт]]-SUMIF('Сводный отчет'!$B$7:$B$17,Таблица1[[#This Row],[Профиль / размер]],'Сводный отчет'!$L$7:$L$17))^2</f>
        <v>6.2049352325019896E-5</v>
      </c>
      <c r="K1630" s="63">
        <v>22.4</v>
      </c>
      <c r="L1630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1630" s="63">
        <v>8.9</v>
      </c>
      <c r="N163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0.41153435386261</v>
      </c>
      <c r="O1630" s="67">
        <v>9.1999999999999993</v>
      </c>
      <c r="P163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0.30643303710735997</v>
      </c>
      <c r="Q1630" s="69">
        <v>8.5000000000000006E-2</v>
      </c>
      <c r="R1630" s="70">
        <f>(Таблица1[[#This Row],[fr]]-SUMIF('Сводный отчет'!$B$7:$B$17,Таблица1[[#This Row],[Профиль / размер]],'Сводный отчет'!$X$7:$X$17))^2</f>
        <v>6.960968711681646E-6</v>
      </c>
    </row>
    <row r="1631" spans="1:18" ht="11.25" customHeight="1" x14ac:dyDescent="0.25">
      <c r="A1631" s="62" t="s">
        <v>1266</v>
      </c>
      <c r="B1631" s="62" t="str">
        <f>LEFT(Таблица1[[#This Row],[Номер плавки]],7)</f>
        <v>2063958</v>
      </c>
      <c r="C1631" s="62" t="s">
        <v>8</v>
      </c>
      <c r="D1631" s="62" t="s">
        <v>9</v>
      </c>
      <c r="E1631" s="63">
        <v>552</v>
      </c>
      <c r="F1631" s="64">
        <f>(Таблица1[[#This Row],[Предел текучести, Н/мм²]]-SUMIF('Сводный отчет'!$B$7:$B$17,Таблица1[[#This Row],[Профиль / размер]],'Сводный отчет'!$F$7:$F$17))^2</f>
        <v>26.338198647205875</v>
      </c>
      <c r="G1631" s="63">
        <v>644</v>
      </c>
      <c r="H1631" s="64">
        <f>(Таблица1[[#This Row],[Временное сопротивление, Н/мм²]]-SUMIF('Сводный отчет'!$B$7:$B$17,Таблица1[[#This Row],[Профиль / размер]],'Сводный отчет'!$I$7:$I$17))^2</f>
        <v>48.42934417151227</v>
      </c>
      <c r="I1631" s="65">
        <f>Таблица1[[#This Row],[Временное сопротивление, Н/мм²]]/Таблица1[[#This Row],[Предел текучести, Н/мм²]]</f>
        <v>1.1666666666666667</v>
      </c>
      <c r="J1631" s="66">
        <f>(Таблица1[[#This Row],[σв/σт]]-SUMIF('Сводный отчет'!$B$7:$B$17,Таблица1[[#This Row],[Профиль / размер]],'Сводный отчет'!$L$7:$L$17))^2</f>
        <v>3.7047017274404685E-6</v>
      </c>
      <c r="K1631" s="63">
        <v>23.8</v>
      </c>
      <c r="L1631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1631" s="63">
        <v>7.2</v>
      </c>
      <c r="N163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1.1204022783908447</v>
      </c>
      <c r="O1631" s="67">
        <v>7.5</v>
      </c>
      <c r="P163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1631" s="69">
        <v>8.2000000000000003E-2</v>
      </c>
      <c r="R1631" s="70">
        <f>(Таблица1[[#This Row],[fr]]-SUMIF('Сводный отчет'!$B$7:$B$17,Таблица1[[#This Row],[Профиль / размер]],'Сводный отчет'!$X$7:$X$17))^2</f>
        <v>1.3078003243529928E-7</v>
      </c>
    </row>
    <row r="1632" spans="1:18" ht="11.25" customHeight="1" x14ac:dyDescent="0.25">
      <c r="A1632" s="62" t="s">
        <v>1267</v>
      </c>
      <c r="B1632" s="62" t="str">
        <f>LEFT(Таблица1[[#This Row],[Номер плавки]],7)</f>
        <v>2063960</v>
      </c>
      <c r="C1632" s="62" t="s">
        <v>8</v>
      </c>
      <c r="D1632" s="62" t="s">
        <v>9</v>
      </c>
      <c r="E1632" s="63">
        <v>556</v>
      </c>
      <c r="F1632" s="64">
        <f>(Таблица1[[#This Row],[Предел текучести, Н/мм²]]-SUMIF('Сводный отчет'!$B$7:$B$17,Таблица1[[#This Row],[Профиль / размер]],'Сводный отчет'!$F$7:$F$17))^2</f>
        <v>1.2815948736206075</v>
      </c>
      <c r="G1632" s="63">
        <v>647</v>
      </c>
      <c r="H1632" s="64">
        <f>(Таблица1[[#This Row],[Временное сопротивление, Н/мм²]]-SUMIF('Сводный отчет'!$B$7:$B$17,Таблица1[[#This Row],[Профиль / размер]],'Сводный отчет'!$I$7:$I$17))^2</f>
        <v>15.674627190380168</v>
      </c>
      <c r="I1632" s="65">
        <f>Таблица1[[#This Row],[Временное сопротивление, Н/мм²]]/Таблица1[[#This Row],[Предел текучести, Н/мм²]]</f>
        <v>1.1636690647482015</v>
      </c>
      <c r="J1632" s="66">
        <f>(Таблица1[[#This Row],[σв/σт]]-SUMIF('Сводный отчет'!$B$7:$B$17,Таблица1[[#This Row],[Профиль / размер]],'Сводный отчет'!$L$7:$L$17))^2</f>
        <v>2.4229648569399742E-5</v>
      </c>
      <c r="K1632" s="63">
        <v>22.2</v>
      </c>
      <c r="L1632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1632" s="63">
        <v>7.5</v>
      </c>
      <c r="N163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0.5753079387682154</v>
      </c>
      <c r="O1632" s="67">
        <v>7.8</v>
      </c>
      <c r="P163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0.71645400146794047</v>
      </c>
      <c r="Q1632" s="69">
        <v>9.7000000000000003E-2</v>
      </c>
      <c r="R1632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1633" spans="1:18" ht="11.25" customHeight="1" x14ac:dyDescent="0.25">
      <c r="A1633" s="62" t="s">
        <v>1268</v>
      </c>
      <c r="B1633" s="62" t="str">
        <f>LEFT(Таблица1[[#This Row],[Номер плавки]],7)</f>
        <v>2063960</v>
      </c>
      <c r="C1633" s="62" t="s">
        <v>8</v>
      </c>
      <c r="D1633" s="62" t="s">
        <v>9</v>
      </c>
      <c r="E1633" s="63">
        <v>544</v>
      </c>
      <c r="F1633" s="64">
        <f>(Таблица1[[#This Row],[Предел текучести, Н/мм²]]-SUMIF('Сводный отчет'!$B$7:$B$17,Таблица1[[#This Row],[Профиль / размер]],'Сводный отчет'!$F$7:$F$17))^2</f>
        <v>172.4514061943764</v>
      </c>
      <c r="G1633" s="63">
        <v>646</v>
      </c>
      <c r="H1633" s="64">
        <f>(Таблица1[[#This Row],[Временное сопротивление, Н/мм²]]-SUMIF('Сводный отчет'!$B$7:$B$17,Таблица1[[#This Row],[Профиль / размер]],'Сводный отчет'!$I$7:$I$17))^2</f>
        <v>24.59286618409087</v>
      </c>
      <c r="I1633" s="65">
        <f>Таблица1[[#This Row],[Временное сопротивление, Н/мм²]]/Таблица1[[#This Row],[Предел текучести, Н/мм²]]</f>
        <v>1.1875</v>
      </c>
      <c r="J1633" s="66">
        <f>(Таблица1[[#This Row],[σв/σт]]-SUMIF('Сводный отчет'!$B$7:$B$17,Таблица1[[#This Row],[Профиль / размер]],'Сводный отчет'!$L$7:$L$17))^2</f>
        <v>3.575341389216228E-4</v>
      </c>
      <c r="K1633" s="63">
        <v>21.2</v>
      </c>
      <c r="L1633" s="64">
        <f>(Таблица1[[#This Row],[Относительное удлинение, %]]-SUMIF('Сводный отчет'!$B$7:$B$17,Таблица1[[#This Row],[Профиль / размер]],'Сводный отчет'!$O$7:$O$17))^2</f>
        <v>3.5580082648804354</v>
      </c>
      <c r="M1633" s="63">
        <v>6.8</v>
      </c>
      <c r="N163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2.1271947312210187</v>
      </c>
      <c r="O1633" s="67">
        <v>7.1</v>
      </c>
      <c r="P163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2.3914644836482308</v>
      </c>
      <c r="Q1633" s="69">
        <v>9.5000000000000001E-2</v>
      </c>
      <c r="R1633" s="70">
        <f>(Таблица1[[#This Row],[fr]]-SUMIF('Сводный отчет'!$B$7:$B$17,Таблица1[[#This Row],[Профиль / размер]],'Сводный отчет'!$X$7:$X$17))^2</f>
        <v>1.5972826430916934E-4</v>
      </c>
    </row>
    <row r="1634" spans="1:18" ht="11.25" customHeight="1" x14ac:dyDescent="0.25">
      <c r="A1634" s="62" t="s">
        <v>1269</v>
      </c>
      <c r="B1634" s="62" t="str">
        <f>LEFT(Таблица1[[#This Row],[Номер плавки]],7)</f>
        <v>2063960</v>
      </c>
      <c r="C1634" s="62" t="s">
        <v>8</v>
      </c>
      <c r="D1634" s="62" t="s">
        <v>9</v>
      </c>
      <c r="E1634" s="63">
        <v>550</v>
      </c>
      <c r="F1634" s="64">
        <f>(Таблица1[[#This Row],[Предел текучести, Н/мм²]]-SUMIF('Сводный отчет'!$B$7:$B$17,Таблица1[[#This Row],[Профиль / размер]],'Сводный отчет'!$F$7:$F$17))^2</f>
        <v>50.866500533998504</v>
      </c>
      <c r="G1634" s="63">
        <v>647</v>
      </c>
      <c r="H1634" s="64">
        <f>(Таблица1[[#This Row],[Временное сопротивление, Н/мм²]]-SUMIF('Сводный отчет'!$B$7:$B$17,Таблица1[[#This Row],[Профиль / размер]],'Сводный отчет'!$I$7:$I$17))^2</f>
        <v>15.674627190380168</v>
      </c>
      <c r="I1634" s="65">
        <f>Таблица1[[#This Row],[Временное сопротивление, Н/мм²]]/Таблица1[[#This Row],[Предел текучести, Н/мм²]]</f>
        <v>1.1763636363636363</v>
      </c>
      <c r="J1634" s="66">
        <f>(Таблица1[[#This Row],[σв/σт]]-SUMIF('Сводный отчет'!$B$7:$B$17,Таблица1[[#This Row],[Профиль / размер]],'Сводный отчет'!$L$7:$L$17))^2</f>
        <v>6.0407240868841622E-5</v>
      </c>
      <c r="K1634" s="63">
        <v>22.2</v>
      </c>
      <c r="L1634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1634" s="63">
        <v>6.7</v>
      </c>
      <c r="N163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2.4288928444285611</v>
      </c>
      <c r="O1634" s="67">
        <v>7</v>
      </c>
      <c r="P163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2.7107516953882711</v>
      </c>
      <c r="Q1634" s="69">
        <v>8.1000000000000003E-2</v>
      </c>
      <c r="R1634" s="70">
        <f>(Таблица1[[#This Row],[fr]]-SUMIF('Сводный отчет'!$B$7:$B$17,Таблица1[[#This Row],[Профиль / размер]],'Сводный отчет'!$X$7:$X$17))^2</f>
        <v>1.8540504726865241E-6</v>
      </c>
    </row>
    <row r="1635" spans="1:18" ht="11.25" customHeight="1" x14ac:dyDescent="0.25">
      <c r="A1635" s="62" t="s">
        <v>1270</v>
      </c>
      <c r="B1635" s="62" t="str">
        <f>LEFT(Таблица1[[#This Row],[Номер плавки]],7)</f>
        <v>2063974</v>
      </c>
      <c r="C1635" s="62" t="s">
        <v>8</v>
      </c>
      <c r="D1635" s="62" t="s">
        <v>154</v>
      </c>
      <c r="E1635" s="63">
        <v>556</v>
      </c>
      <c r="F1635" s="64">
        <f>(Таблица1[[#This Row],[Предел текучести, Н/мм²]]-SUMIF('Сводный отчет'!$B$7:$B$17,Таблица1[[#This Row],[Профиль / размер]],'Сводный отчет'!$F$7:$F$17))^2</f>
        <v>16.398490344083676</v>
      </c>
      <c r="G1635" s="63">
        <v>652</v>
      </c>
      <c r="H1635" s="64">
        <f>(Таблица1[[#This Row],[Временное сопротивление, Н/мм²]]-SUMIF('Сводный отчет'!$B$7:$B$17,Таблица1[[#This Row],[Профиль / размер]],'Сводный отчет'!$I$7:$I$17))^2</f>
        <v>64.954024115282621</v>
      </c>
      <c r="I1635" s="65">
        <f>Таблица1[[#This Row],[Временное сопротивление, Н/мм²]]/Таблица1[[#This Row],[Предел текучести, Н/мм²]]</f>
        <v>1.1726618705035972</v>
      </c>
      <c r="J1635" s="66">
        <f>(Таблица1[[#This Row],[σв/σт]]-SUMIF('Сводный отчет'!$B$7:$B$17,Таблица1[[#This Row],[Профиль / размер]],'Сводный отчет'!$L$7:$L$17))^2</f>
        <v>3.4525005963629085E-5</v>
      </c>
      <c r="K1635" s="63">
        <v>21</v>
      </c>
      <c r="L1635" s="64">
        <f>(Таблица1[[#This Row],[Относительное удлинение, %]]-SUMIF('Сводный отчет'!$B$7:$B$17,Таблица1[[#This Row],[Профиль / размер]],'Сводный отчет'!$O$7:$O$17))^2</f>
        <v>1.0890265660229574</v>
      </c>
      <c r="M1635" s="63">
        <v>6.5</v>
      </c>
      <c r="N163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3.7720562297814078</v>
      </c>
      <c r="O1635" s="67">
        <v>7.8</v>
      </c>
      <c r="P163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0.99604352514459371</v>
      </c>
      <c r="Q1635" s="69">
        <v>8.5000000000000006E-2</v>
      </c>
      <c r="R1635" s="70">
        <f>(Таблица1[[#This Row],[fr]]-SUMIF('Сводный отчет'!$B$7:$B$17,Таблица1[[#This Row],[Профиль / размер]],'Сводный отчет'!$X$7:$X$17))^2</f>
        <v>5.1497539456914444E-6</v>
      </c>
    </row>
    <row r="1636" spans="1:18" ht="11.25" customHeight="1" x14ac:dyDescent="0.25">
      <c r="A1636" s="62" t="s">
        <v>1270</v>
      </c>
      <c r="B1636" s="62" t="str">
        <f>LEFT(Таблица1[[#This Row],[Номер плавки]],7)</f>
        <v>2063974</v>
      </c>
      <c r="C1636" s="62" t="s">
        <v>8</v>
      </c>
      <c r="D1636" s="62" t="s">
        <v>154</v>
      </c>
      <c r="E1636" s="63">
        <v>546</v>
      </c>
      <c r="F1636" s="64">
        <f>(Таблица1[[#This Row],[Предел текучести, Н/мм²]]-SUMIF('Сводный отчет'!$B$7:$B$17,Таблица1[[#This Row],[Профиль / размер]],'Сводный отчет'!$F$7:$F$17))^2</f>
        <v>35.408391334183271</v>
      </c>
      <c r="G1636" s="63">
        <v>647</v>
      </c>
      <c r="H1636" s="64">
        <f>(Таблица1[[#This Row],[Временное сопротивление, Н/мм²]]-SUMIF('Сводный отчет'!$B$7:$B$17,Таблица1[[#This Row],[Профиль / размер]],'Сводный отчет'!$I$7:$I$17))^2</f>
        <v>9.3599647093421456</v>
      </c>
      <c r="I1636" s="65">
        <f>Таблица1[[#This Row],[Временное сопротивление, Н/мм²]]/Таблица1[[#This Row],[Предел текучести, Н/мм²]]</f>
        <v>1.184981684981685</v>
      </c>
      <c r="J1636" s="66">
        <f>(Таблица1[[#This Row],[σв/σт]]-SUMIF('Сводный отчет'!$B$7:$B$17,Таблица1[[#This Row],[Профиль / размер]],'Сводный отчет'!$L$7:$L$17))^2</f>
        <v>3.310803253032934E-4</v>
      </c>
      <c r="K1636" s="63">
        <v>22.6</v>
      </c>
      <c r="L1636" s="64">
        <f>(Таблица1[[#This Row],[Относительное удлинение, %]]-SUMIF('Сводный отчет'!$B$7:$B$17,Таблица1[[#This Row],[Профиль / размер]],'Сводный отчет'!$O$7:$O$17))^2</f>
        <v>0.3096206254288712</v>
      </c>
      <c r="M1636" s="63">
        <v>8</v>
      </c>
      <c r="N163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0.19552157631605055</v>
      </c>
      <c r="O1636" s="67">
        <v>8.3000000000000007</v>
      </c>
      <c r="P163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0.24802372316439475</v>
      </c>
      <c r="Q1636" s="69">
        <v>7.8E-2</v>
      </c>
      <c r="R1636" s="70">
        <f>(Таблица1[[#This Row],[fr]]-SUMIF('Сводный отчет'!$B$7:$B$17,Таблица1[[#This Row],[Профиль / размер]],'Сводный отчет'!$X$7:$X$17))^2</f>
        <v>2.237945691598901E-5</v>
      </c>
    </row>
    <row r="1637" spans="1:18" ht="11.25" customHeight="1" x14ac:dyDescent="0.25">
      <c r="A1637" s="62" t="s">
        <v>1271</v>
      </c>
      <c r="B1637" s="62" t="str">
        <f>LEFT(Таблица1[[#This Row],[Номер плавки]],7)</f>
        <v>2063974</v>
      </c>
      <c r="C1637" s="62" t="s">
        <v>8</v>
      </c>
      <c r="D1637" s="62" t="s">
        <v>154</v>
      </c>
      <c r="E1637" s="63">
        <v>557</v>
      </c>
      <c r="F1637" s="64">
        <f>(Таблица1[[#This Row],[Предел текучести, Н/мм²]]-SUMIF('Сводный отчет'!$B$7:$B$17,Таблица1[[#This Row],[Профиль / размер]],'Сводный отчет'!$F$7:$F$17))^2</f>
        <v>25.497500245073716</v>
      </c>
      <c r="G1637" s="63">
        <v>656</v>
      </c>
      <c r="H1637" s="64">
        <f>(Таблица1[[#This Row],[Временное сопротивление, Н/мм²]]-SUMIF('Сводный отчет'!$B$7:$B$17,Таблица1[[#This Row],[Профиль / размер]],'Сводный отчет'!$I$7:$I$17))^2</f>
        <v>145.42927164003498</v>
      </c>
      <c r="I1637" s="65">
        <f>Таблица1[[#This Row],[Временное сопротивление, Н/мм²]]/Таблица1[[#This Row],[Предел текучести, Н/мм²]]</f>
        <v>1.177737881508079</v>
      </c>
      <c r="J1637" s="66">
        <f>(Таблица1[[#This Row],[σв/σт]]-SUMIF('Сводный отчет'!$B$7:$B$17,Таблица1[[#This Row],[Профиль / размер]],'Сводный отчет'!$L$7:$L$17))^2</f>
        <v>1.1994212760340973E-4</v>
      </c>
      <c r="K1637" s="63">
        <v>19.3</v>
      </c>
      <c r="L1637" s="64">
        <f>(Таблица1[[#This Row],[Относительное удлинение, %]]-SUMIF('Сводный отчет'!$B$7:$B$17,Таблица1[[#This Row],[Профиль / размер]],'Сводный отчет'!$O$7:$O$17))^2</f>
        <v>7.5271453779041719</v>
      </c>
      <c r="M1637" s="63">
        <v>8.9</v>
      </c>
      <c r="N163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0.20960078423683665</v>
      </c>
      <c r="O1637" s="67">
        <v>9.1999999999999993</v>
      </c>
      <c r="P163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0.16158807960003879</v>
      </c>
      <c r="Q1637" s="69">
        <v>9.6000000000000002E-2</v>
      </c>
      <c r="R1637" s="70">
        <f>(Таблица1[[#This Row],[fr]]-SUMIF('Сводный отчет'!$B$7:$B$17,Таблица1[[#This Row],[Профиль / размер]],'Сводный отчет'!$X$7:$X$17))^2</f>
        <v>1.7607450642093811E-4</v>
      </c>
    </row>
    <row r="1638" spans="1:18" ht="11.25" customHeight="1" x14ac:dyDescent="0.25">
      <c r="A1638" s="62" t="s">
        <v>1271</v>
      </c>
      <c r="B1638" s="62" t="str">
        <f>LEFT(Таблица1[[#This Row],[Номер плавки]],7)</f>
        <v>2063974</v>
      </c>
      <c r="C1638" s="62" t="s">
        <v>8</v>
      </c>
      <c r="D1638" s="62" t="s">
        <v>154</v>
      </c>
      <c r="E1638" s="63">
        <v>557</v>
      </c>
      <c r="F1638" s="64">
        <f>(Таблица1[[#This Row],[Предел текучести, Н/мм²]]-SUMIF('Сводный отчет'!$B$7:$B$17,Таблица1[[#This Row],[Профиль / размер]],'Сводный отчет'!$F$7:$F$17))^2</f>
        <v>25.497500245073716</v>
      </c>
      <c r="G1638" s="63">
        <v>657</v>
      </c>
      <c r="H1638" s="64">
        <f>(Таблица1[[#This Row],[Временное сопротивление, Н/мм²]]-SUMIF('Сводный отчет'!$B$7:$B$17,Таблица1[[#This Row],[Профиль / размер]],'Сводный отчет'!$I$7:$I$17))^2</f>
        <v>170.54808352122308</v>
      </c>
      <c r="I1638" s="65">
        <f>Таблица1[[#This Row],[Временное сопротивление, Н/мм²]]/Таблица1[[#This Row],[Предел текучести, Н/мм²]]</f>
        <v>1.1795332136445242</v>
      </c>
      <c r="J1638" s="66">
        <f>(Таблица1[[#This Row],[σв/σт]]-SUMIF('Сводный отчет'!$B$7:$B$17,Таблица1[[#This Row],[Профиль / размер]],'Сводный отчет'!$L$7:$L$17))^2</f>
        <v>1.6248961556875036E-4</v>
      </c>
      <c r="K1638" s="63">
        <v>19.2</v>
      </c>
      <c r="L1638" s="64">
        <f>(Таблица1[[#This Row],[Относительное удлинение, %]]-SUMIF('Сводный отчет'!$B$7:$B$17,Таблица1[[#This Row],[Профиль / размер]],'Сводный отчет'!$O$7:$O$17))^2</f>
        <v>8.0858582491913111</v>
      </c>
      <c r="M1638" s="63">
        <v>9</v>
      </c>
      <c r="N163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0.31116514067247919</v>
      </c>
      <c r="O1638" s="67">
        <v>9.3000000000000007</v>
      </c>
      <c r="P163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0.25198411920400049</v>
      </c>
      <c r="Q1638" s="69">
        <v>6.9000000000000006E-2</v>
      </c>
      <c r="R1638" s="70">
        <f>(Таблица1[[#This Row],[fr]]-SUMIF('Сводный отчет'!$B$7:$B$17,Таблица1[[#This Row],[Профиль / размер]],'Сводный отчет'!$X$7:$X$17))^2</f>
        <v>1.8853193216351432E-4</v>
      </c>
    </row>
    <row r="1639" spans="1:18" ht="11.25" customHeight="1" x14ac:dyDescent="0.25">
      <c r="A1639" s="62" t="s">
        <v>1272</v>
      </c>
      <c r="B1639" s="62" t="str">
        <f>LEFT(Таблица1[[#This Row],[Номер плавки]],7)</f>
        <v>2063974</v>
      </c>
      <c r="C1639" s="62" t="s">
        <v>8</v>
      </c>
      <c r="D1639" s="62" t="s">
        <v>154</v>
      </c>
      <c r="E1639" s="63">
        <v>577</v>
      </c>
      <c r="F1639" s="64">
        <f>(Таблица1[[#This Row],[Предел текучести, Н/мм²]]-SUMIF('Сводный отчет'!$B$7:$B$17,Таблица1[[#This Row],[Профиль / размер]],'Сводный отчет'!$F$7:$F$17))^2</f>
        <v>627.47769826487456</v>
      </c>
      <c r="G1639" s="63">
        <v>671</v>
      </c>
      <c r="H1639" s="64">
        <f>(Таблица1[[#This Row],[Временное сопротивление, Н/мм²]]-SUMIF('Сводный отчет'!$B$7:$B$17,Таблица1[[#This Row],[Профиль / размер]],'Сводный отчет'!$I$7:$I$17))^2</f>
        <v>732.21144985785645</v>
      </c>
      <c r="I1639" s="65">
        <f>Таблица1[[#This Row],[Временное сопротивление, Н/мм²]]/Таблица1[[#This Row],[Предел текучести, Н/мм²]]</f>
        <v>1.1629116117850953</v>
      </c>
      <c r="J1639" s="66">
        <f>(Таблица1[[#This Row],[σв/σт]]-SUMIF('Сводный отчет'!$B$7:$B$17,Таблица1[[#This Row],[Профиль / размер]],'Сводный отчет'!$L$7:$L$17))^2</f>
        <v>1.5011443335832191E-5</v>
      </c>
      <c r="K1639" s="63">
        <v>18.8</v>
      </c>
      <c r="L1639" s="64">
        <f>(Таблица1[[#This Row],[Относительное удлинение, %]]-SUMIF('Сводный отчет'!$B$7:$B$17,Таблица1[[#This Row],[Профиль / размер]],'Сводный отчет'!$O$7:$O$17))^2</f>
        <v>10.520709734339825</v>
      </c>
      <c r="M1639" s="63">
        <v>7.4</v>
      </c>
      <c r="N163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1.0861354377021926</v>
      </c>
      <c r="O1639" s="67">
        <v>7.7</v>
      </c>
      <c r="P163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1.2056474855406325</v>
      </c>
      <c r="Q1639" s="69">
        <v>7.6999999999999999E-2</v>
      </c>
      <c r="R1639" s="70">
        <f>(Таблица1[[#This Row],[fr]]-SUMIF('Сводный отчет'!$B$7:$B$17,Таблица1[[#This Row],[Профиль / размер]],'Сводный отчет'!$X$7:$X$17))^2</f>
        <v>3.2840843054602959E-5</v>
      </c>
    </row>
    <row r="1640" spans="1:18" ht="11.25" customHeight="1" x14ac:dyDescent="0.25">
      <c r="A1640" s="62" t="s">
        <v>1272</v>
      </c>
      <c r="B1640" s="62" t="str">
        <f>LEFT(Таблица1[[#This Row],[Номер плавки]],7)</f>
        <v>2063974</v>
      </c>
      <c r="C1640" s="62" t="s">
        <v>8</v>
      </c>
      <c r="D1640" s="62" t="s">
        <v>154</v>
      </c>
      <c r="E1640" s="63">
        <v>549</v>
      </c>
      <c r="F1640" s="64">
        <f>(Таблица1[[#This Row],[Предел текучести, Н/мм²]]-SUMIF('Сводный отчет'!$B$7:$B$17,Таблица1[[#This Row],[Профиль / размер]],'Сводный отчет'!$F$7:$F$17))^2</f>
        <v>8.7054210371533927</v>
      </c>
      <c r="G1640" s="63">
        <v>649</v>
      </c>
      <c r="H1640" s="64">
        <f>(Таблица1[[#This Row],[Временное сопротивление, Н/мм²]]-SUMIF('Сводный отчет'!$B$7:$B$17,Таблица1[[#This Row],[Профиль / размер]],'Сводный отчет'!$I$7:$I$17))^2</f>
        <v>25.597588471718332</v>
      </c>
      <c r="I1640" s="65">
        <f>Таблица1[[#This Row],[Временное сопротивление, Н/мм²]]/Таблица1[[#This Row],[Предел текучести, Н/мм²]]</f>
        <v>1.1821493624772312</v>
      </c>
      <c r="J1640" s="66">
        <f>(Таблица1[[#This Row],[σв/σт]]-SUMIF('Сводный отчет'!$B$7:$B$17,Таблица1[[#This Row],[Профиль / размер]],'Сводный отчет'!$L$7:$L$17))^2</f>
        <v>2.3603068881986115E-4</v>
      </c>
      <c r="K1640" s="63">
        <v>21</v>
      </c>
      <c r="L1640" s="64">
        <f>(Таблица1[[#This Row],[Относительное удлинение, %]]-SUMIF('Сводный отчет'!$B$7:$B$17,Таблица1[[#This Row],[Профиль / размер]],'Сводный отчет'!$O$7:$O$17))^2</f>
        <v>1.0890265660229574</v>
      </c>
      <c r="M1640" s="63">
        <v>7.4</v>
      </c>
      <c r="N164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1.0861354377021926</v>
      </c>
      <c r="O1640" s="67">
        <v>7.7</v>
      </c>
      <c r="P164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1.2056474855406325</v>
      </c>
      <c r="Q1640" s="69">
        <v>7.0000000000000007E-2</v>
      </c>
      <c r="R1640" s="70">
        <f>(Таблица1[[#This Row],[fr]]-SUMIF('Сводный отчет'!$B$7:$B$17,Таблица1[[#This Row],[Профиль / размер]],'Сводный отчет'!$X$7:$X$17))^2</f>
        <v>1.6207054602490037E-4</v>
      </c>
    </row>
    <row r="1641" spans="1:18" ht="11.25" customHeight="1" x14ac:dyDescent="0.25">
      <c r="A1641" s="62" t="s">
        <v>1273</v>
      </c>
      <c r="B1641" s="62" t="str">
        <f>LEFT(Таблица1[[#This Row],[Номер плавки]],7)</f>
        <v>2063976</v>
      </c>
      <c r="C1641" s="62" t="s">
        <v>8</v>
      </c>
      <c r="D1641" s="62" t="s">
        <v>154</v>
      </c>
      <c r="E1641" s="63">
        <v>543</v>
      </c>
      <c r="F1641" s="64">
        <f>(Таблица1[[#This Row],[Предел текучести, Н/мм²]]-SUMIF('Сводный отчет'!$B$7:$B$17,Таблица1[[#This Row],[Профиль / размер]],'Сводный отчет'!$F$7:$F$17))^2</f>
        <v>80.111361631213157</v>
      </c>
      <c r="G1641" s="63">
        <v>643</v>
      </c>
      <c r="H1641" s="64">
        <f>(Таблица1[[#This Row],[Временное сопротивление, Н/мм²]]-SUMIF('Сводный отчет'!$B$7:$B$17,Таблица1[[#This Row],[Профиль / размер]],'Сводный отчет'!$I$7:$I$17))^2</f>
        <v>0.88471718458976945</v>
      </c>
      <c r="I1641" s="65">
        <f>Таблица1[[#This Row],[Временное сопротивление, Н/мм²]]/Таблица1[[#This Row],[Предел текучести, Н/мм²]]</f>
        <v>1.1841620626151013</v>
      </c>
      <c r="J1641" s="66">
        <f>(Таблица1[[#This Row],[σв/σт]]-SUMIF('Сводный отчет'!$B$7:$B$17,Таблица1[[#This Row],[Профиль / размер]],'Сводный отчет'!$L$7:$L$17))^2</f>
        <v>3.0192504367182764E-4</v>
      </c>
      <c r="K1641" s="63">
        <v>21.1</v>
      </c>
      <c r="L1641" s="64">
        <f>(Таблица1[[#This Row],[Относительное удлинение, %]]-SUMIF('Сводный отчет'!$B$7:$B$17,Таблица1[[#This Row],[Профиль / размер]],'Сводный отчет'!$O$7:$O$17))^2</f>
        <v>0.89031369473582433</v>
      </c>
      <c r="M1641" s="63">
        <v>9.8000000000000007</v>
      </c>
      <c r="N164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1.8436799921576241</v>
      </c>
      <c r="O1641" s="67">
        <v>10.199999999999999</v>
      </c>
      <c r="P164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1.9655484756396417</v>
      </c>
      <c r="Q1641" s="69">
        <v>9.9000000000000005E-2</v>
      </c>
      <c r="R1641" s="70">
        <f>(Таблица1[[#This Row],[fr]]-SUMIF('Сводный отчет'!$B$7:$B$17,Таблица1[[#This Row],[Профиль / размер]],'Сводный отчет'!$X$7:$X$17))^2</f>
        <v>2.6469034800509641E-4</v>
      </c>
    </row>
    <row r="1642" spans="1:18" ht="11.25" customHeight="1" x14ac:dyDescent="0.25">
      <c r="A1642" s="62" t="s">
        <v>1274</v>
      </c>
      <c r="B1642" s="62" t="str">
        <f>LEFT(Таблица1[[#This Row],[Номер плавки]],7)</f>
        <v>2063976</v>
      </c>
      <c r="C1642" s="62" t="s">
        <v>8</v>
      </c>
      <c r="D1642" s="62" t="s">
        <v>154</v>
      </c>
      <c r="E1642" s="63">
        <v>535</v>
      </c>
      <c r="F1642" s="64">
        <f>(Таблица1[[#This Row],[Предел текучести, Н/мм²]]-SUMIF('Сводный отчет'!$B$7:$B$17,Таблица1[[#This Row],[Профиль / размер]],'Сводный отчет'!$F$7:$F$17))^2</f>
        <v>287.3192824232928</v>
      </c>
      <c r="G1642" s="63">
        <v>635</v>
      </c>
      <c r="H1642" s="64">
        <f>(Таблица1[[#This Row],[Временное сопротивление, Н/мм²]]-SUMIF('Сводный отчет'!$B$7:$B$17,Таблица1[[#This Row],[Профиль / размер]],'Сводный отчет'!$I$7:$I$17))^2</f>
        <v>79.934222135085022</v>
      </c>
      <c r="I1642" s="65">
        <f>Таблица1[[#This Row],[Временное сопротивление, Н/мм²]]/Таблица1[[#This Row],[Предел текучести, Н/мм²]]</f>
        <v>1.1869158878504673</v>
      </c>
      <c r="J1642" s="66">
        <f>(Таблица1[[#This Row],[σв/σт]]-SUMIF('Сводный отчет'!$B$7:$B$17,Таблица1[[#This Row],[Профиль / размер]],'Сводный отчет'!$L$7:$L$17))^2</f>
        <v>4.0520947900935612E-4</v>
      </c>
      <c r="K1642" s="63">
        <v>21.9</v>
      </c>
      <c r="L1642" s="64">
        <f>(Таблица1[[#This Row],[Относительное удлинение, %]]-SUMIF('Сводный отчет'!$B$7:$B$17,Таблица1[[#This Row],[Профиль / размер]],'Сводный отчет'!$O$7:$O$17))^2</f>
        <v>2.0610724438783482E-2</v>
      </c>
      <c r="M1642" s="63">
        <v>8.6999999999999993</v>
      </c>
      <c r="N164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6.6472071365550223E-2</v>
      </c>
      <c r="O1642" s="67">
        <v>9</v>
      </c>
      <c r="P164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4.0796000392118489E-2</v>
      </c>
      <c r="Q1642" s="69">
        <v>7.5999999999999998E-2</v>
      </c>
      <c r="R1642" s="70">
        <f>(Таблица1[[#This Row],[fr]]-SUMIF('Сводный отчет'!$B$7:$B$17,Таблица1[[#This Row],[Профиль / размер]],'Сводный отчет'!$X$7:$X$17))^2</f>
        <v>4.5302229193216917E-5</v>
      </c>
    </row>
    <row r="1643" spans="1:18" ht="11.25" customHeight="1" x14ac:dyDescent="0.25">
      <c r="A1643" s="62" t="s">
        <v>1275</v>
      </c>
      <c r="B1643" s="62" t="str">
        <f>LEFT(Таблица1[[#This Row],[Номер плавки]],7)</f>
        <v>2063976</v>
      </c>
      <c r="C1643" s="62" t="s">
        <v>8</v>
      </c>
      <c r="D1643" s="62" t="s">
        <v>154</v>
      </c>
      <c r="E1643" s="63">
        <v>547</v>
      </c>
      <c r="F1643" s="64">
        <f>(Таблица1[[#This Row],[Предел текучести, Н/мм²]]-SUMIF('Сводный отчет'!$B$7:$B$17,Таблица1[[#This Row],[Профиль / размер]],'Сводный отчет'!$F$7:$F$17))^2</f>
        <v>24.507401235173312</v>
      </c>
      <c r="G1643" s="63">
        <v>641</v>
      </c>
      <c r="H1643" s="64">
        <f>(Таблица1[[#This Row],[Временное сопротивление, Н/мм²]]-SUMIF('Сводный отчет'!$B$7:$B$17,Таблица1[[#This Row],[Профиль / размер]],'Сводный отчет'!$I$7:$I$17))^2</f>
        <v>8.6470934222135813</v>
      </c>
      <c r="I1643" s="65">
        <f>Таблица1[[#This Row],[Временное сопротивление, Н/мм²]]/Таблица1[[#This Row],[Предел текучести, Н/мм²]]</f>
        <v>1.1718464351005484</v>
      </c>
      <c r="J1643" s="66">
        <f>(Таблица1[[#This Row],[σв/σт]]-SUMIF('Сводный отчет'!$B$7:$B$17,Таблица1[[#This Row],[Профиль / размер]],'Сводный отчет'!$L$7:$L$17))^2</f>
        <v>2.5607272908366757E-5</v>
      </c>
      <c r="K1643" s="63">
        <v>23.6</v>
      </c>
      <c r="L1643" s="64">
        <f>(Таблица1[[#This Row],[Относительное удлинение, %]]-SUMIF('Сводный отчет'!$B$7:$B$17,Таблица1[[#This Row],[Профиль / размер]],'Сводный отчет'!$O$7:$O$17))^2</f>
        <v>2.422491912557569</v>
      </c>
      <c r="M1643" s="63">
        <v>8</v>
      </c>
      <c r="N164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0.19552157631605055</v>
      </c>
      <c r="O1643" s="67">
        <v>8.3000000000000007</v>
      </c>
      <c r="P164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0.24802372316439475</v>
      </c>
      <c r="Q1643" s="69">
        <v>8.2000000000000003E-2</v>
      </c>
      <c r="R1643" s="70">
        <f>(Таблица1[[#This Row],[fr]]-SUMIF('Сводный отчет'!$B$7:$B$17,Таблица1[[#This Row],[Профиль / размер]],'Сводный отчет'!$X$7:$X$17))^2</f>
        <v>5.3391236153323671E-7</v>
      </c>
    </row>
    <row r="1644" spans="1:18" ht="11.25" customHeight="1" x14ac:dyDescent="0.25">
      <c r="A1644" s="62" t="s">
        <v>1276</v>
      </c>
      <c r="B1644" s="62" t="str">
        <f>LEFT(Таблица1[[#This Row],[Номер плавки]],7)</f>
        <v>2063978</v>
      </c>
      <c r="C1644" s="62" t="s">
        <v>8</v>
      </c>
      <c r="D1644" s="62" t="s">
        <v>154</v>
      </c>
      <c r="E1644" s="63">
        <v>540</v>
      </c>
      <c r="F1644" s="64">
        <f>(Таблица1[[#This Row],[Предел текучести, Н/мм²]]-SUMIF('Сводный отчет'!$B$7:$B$17,Таблица1[[#This Row],[Профиль / размер]],'Сводный отчет'!$F$7:$F$17))^2</f>
        <v>142.81433192824304</v>
      </c>
      <c r="G1644" s="63">
        <v>638</v>
      </c>
      <c r="H1644" s="64">
        <f>(Таблица1[[#This Row],[Временное сопротивление, Н/мм²]]-SUMIF('Сводный отчет'!$B$7:$B$17,Таблица1[[#This Row],[Профиль / размер]],'Сводный отчет'!$I$7:$I$17))^2</f>
        <v>35.290657778649297</v>
      </c>
      <c r="I1644" s="65">
        <f>Таблица1[[#This Row],[Временное сопротивление, Н/мм²]]/Таблица1[[#This Row],[Предел текучести, Н/мм²]]</f>
        <v>1.1814814814814816</v>
      </c>
      <c r="J1644" s="66">
        <f>(Таблица1[[#This Row],[σв/σт]]-SUMIF('Сводный отчет'!$B$7:$B$17,Таблица1[[#This Row],[Профиль / размер]],'Сводный отчет'!$L$7:$L$17))^2</f>
        <v>2.1595505459820019E-4</v>
      </c>
      <c r="K1644" s="63">
        <v>20.2</v>
      </c>
      <c r="L1644" s="64">
        <f>(Таблица1[[#This Row],[Относительное удлинение, %]]-SUMIF('Сводный отчет'!$B$7:$B$17,Таблица1[[#This Row],[Профиль / размер]],'Сводный отчет'!$O$7:$O$17))^2</f>
        <v>3.3987295363200043</v>
      </c>
      <c r="M1644" s="63">
        <v>6.7</v>
      </c>
      <c r="N164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3.0351849426526929</v>
      </c>
      <c r="O1644" s="67">
        <v>7</v>
      </c>
      <c r="P164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3.23287520831291</v>
      </c>
      <c r="Q1644" s="69">
        <v>7.0000000000000007E-2</v>
      </c>
      <c r="R1644" s="70">
        <f>(Таблица1[[#This Row],[fr]]-SUMIF('Сводный отчет'!$B$7:$B$17,Таблица1[[#This Row],[Профиль / размер]],'Сводный отчет'!$X$7:$X$17))^2</f>
        <v>1.6207054602490037E-4</v>
      </c>
    </row>
    <row r="1645" spans="1:18" ht="11.25" customHeight="1" x14ac:dyDescent="0.25">
      <c r="A1645" s="62" t="s">
        <v>1277</v>
      </c>
      <c r="B1645" s="62" t="str">
        <f>LEFT(Таблица1[[#This Row],[Номер плавки]],7)</f>
        <v>2063978</v>
      </c>
      <c r="C1645" s="62" t="s">
        <v>8</v>
      </c>
      <c r="D1645" s="62" t="s">
        <v>154</v>
      </c>
      <c r="E1645" s="63">
        <v>531</v>
      </c>
      <c r="F1645" s="64">
        <f>(Таблица1[[#This Row],[Предел текучести, Н/мм²]]-SUMIF('Сводный отчет'!$B$7:$B$17,Таблица1[[#This Row],[Профиль / размер]],'Сводный отчет'!$F$7:$F$17))^2</f>
        <v>438.92324281933264</v>
      </c>
      <c r="G1645" s="63">
        <v>624</v>
      </c>
      <c r="H1645" s="64">
        <f>(Таблица1[[#This Row],[Временное сопротивление, Н/мм²]]-SUMIF('Сводный отчет'!$B$7:$B$17,Таблица1[[#This Row],[Профиль / размер]],'Сводный отчет'!$I$7:$I$17))^2</f>
        <v>397.62729144201597</v>
      </c>
      <c r="I1645" s="65">
        <f>Таблица1[[#This Row],[Временное сопротивление, Н/мм²]]/Таблица1[[#This Row],[Предел текучести, Н/мм²]]</f>
        <v>1.1751412429378532</v>
      </c>
      <c r="J1645" s="66">
        <f>(Таблица1[[#This Row],[σв/σт]]-SUMIF('Сводный отчет'!$B$7:$B$17,Таблица1[[#This Row],[Профиль / размер]],'Сводный отчет'!$L$7:$L$17))^2</f>
        <v>6.9808878427071229E-5</v>
      </c>
      <c r="K1645" s="63">
        <v>19.8</v>
      </c>
      <c r="L1645" s="64">
        <f>(Таблица1[[#This Row],[Относительное удлинение, %]]-SUMIF('Сводный отчет'!$B$7:$B$17,Таблица1[[#This Row],[Профиль / размер]],'Сводный отчет'!$O$7:$O$17))^2</f>
        <v>5.0335810214685202</v>
      </c>
      <c r="M1645" s="63">
        <v>5.7</v>
      </c>
      <c r="N164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7.5195413782962639</v>
      </c>
      <c r="O1645" s="67">
        <v>7</v>
      </c>
      <c r="P164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3.23287520831291</v>
      </c>
      <c r="Q1645" s="69">
        <v>9.5000000000000001E-2</v>
      </c>
      <c r="R1645" s="70">
        <f>(Таблица1[[#This Row],[fr]]-SUMIF('Сводный отчет'!$B$7:$B$17,Таблица1[[#This Row],[Профиль / размер]],'Сводный отчет'!$X$7:$X$17))^2</f>
        <v>1.5053589255955202E-4</v>
      </c>
    </row>
    <row r="1646" spans="1:18" ht="11.25" customHeight="1" x14ac:dyDescent="0.25">
      <c r="A1646" s="62" t="s">
        <v>1278</v>
      </c>
      <c r="B1646" s="62" t="str">
        <f>LEFT(Таблица1[[#This Row],[Номер плавки]],7)</f>
        <v>2063978</v>
      </c>
      <c r="C1646" s="62" t="s">
        <v>8</v>
      </c>
      <c r="D1646" s="62" t="s">
        <v>154</v>
      </c>
      <c r="E1646" s="63">
        <v>540</v>
      </c>
      <c r="F1646" s="64">
        <f>(Таблица1[[#This Row],[Предел текучести, Н/мм²]]-SUMIF('Сводный отчет'!$B$7:$B$17,Таблица1[[#This Row],[Профиль / размер]],'Сводный отчет'!$F$7:$F$17))^2</f>
        <v>142.81433192824304</v>
      </c>
      <c r="G1646" s="63">
        <v>637</v>
      </c>
      <c r="H1646" s="64">
        <f>(Таблица1[[#This Row],[Временное сопротивление, Н/мм²]]-SUMIF('Сводный отчет'!$B$7:$B$17,Таблица1[[#This Row],[Профиль / размер]],'Сводный отчет'!$I$7:$I$17))^2</f>
        <v>48.171845897461203</v>
      </c>
      <c r="I1646" s="65">
        <f>Таблица1[[#This Row],[Временное сопротивление, Н/мм²]]/Таблица1[[#This Row],[Предел текучести, Н/мм²]]</f>
        <v>1.1796296296296296</v>
      </c>
      <c r="J1646" s="66">
        <f>(Таблица1[[#This Row],[σв/σт]]-SUMIF('Сводный отчет'!$B$7:$B$17,Таблица1[[#This Row],[Профиль / размер]],'Сводный отчет'!$L$7:$L$17))^2</f>
        <v>1.6495696801448732E-4</v>
      </c>
      <c r="K1646" s="63">
        <v>19.899999999999999</v>
      </c>
      <c r="L1646" s="64">
        <f>(Таблица1[[#This Row],[Относительное удлинение, %]]-SUMIF('Сводный отчет'!$B$7:$B$17,Таблица1[[#This Row],[Профиль / размер]],'Сводный отчет'!$O$7:$O$17))^2</f>
        <v>4.5948681501813988</v>
      </c>
      <c r="M1646" s="63">
        <v>8.4</v>
      </c>
      <c r="N164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1.7790020586219691E-3</v>
      </c>
      <c r="O1646" s="67">
        <v>8.6999999999999993</v>
      </c>
      <c r="P164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9.607881580237336E-3</v>
      </c>
      <c r="Q1646" s="69">
        <v>6.7000000000000004E-2</v>
      </c>
      <c r="R1646" s="70">
        <f>(Таблица1[[#This Row],[fr]]-SUMIF('Сводный отчет'!$B$7:$B$17,Таблица1[[#This Row],[Профиль / размер]],'Сводный отчет'!$X$7:$X$17))^2</f>
        <v>2.4745470444074226E-4</v>
      </c>
    </row>
    <row r="1647" spans="1:18" ht="11.25" customHeight="1" x14ac:dyDescent="0.25">
      <c r="A1647" s="62" t="s">
        <v>1279</v>
      </c>
      <c r="B1647" s="62" t="str">
        <f>LEFT(Таблица1[[#This Row],[Номер плавки]],7)</f>
        <v>2063980</v>
      </c>
      <c r="C1647" s="62" t="s">
        <v>8</v>
      </c>
      <c r="D1647" s="62" t="s">
        <v>154</v>
      </c>
      <c r="E1647" s="63">
        <v>553</v>
      </c>
      <c r="F1647" s="64">
        <f>(Таблица1[[#This Row],[Предел текучести, Н/мм²]]-SUMIF('Сводный отчет'!$B$7:$B$17,Таблица1[[#This Row],[Профиль / размер]],'Сводный отчет'!$F$7:$F$17))^2</f>
        <v>1.1014606411135548</v>
      </c>
      <c r="G1647" s="63">
        <v>643</v>
      </c>
      <c r="H1647" s="64">
        <f>(Таблица1[[#This Row],[Временное сопротивление, Н/мм²]]-SUMIF('Сводный отчет'!$B$7:$B$17,Таблица1[[#This Row],[Профиль / размер]],'Сводный отчет'!$I$7:$I$17))^2</f>
        <v>0.88471718458976945</v>
      </c>
      <c r="I1647" s="65">
        <f>Таблица1[[#This Row],[Временное сопротивление, Н/мм²]]/Таблица1[[#This Row],[Предел текучести, Н/мм²]]</f>
        <v>1.1627486437613019</v>
      </c>
      <c r="J1647" s="66">
        <f>(Таблица1[[#This Row],[σв/σт]]-SUMIF('Сводный отчет'!$B$7:$B$17,Таблица1[[#This Row],[Профиль / размер]],'Сводный отчет'!$L$7:$L$17))^2</f>
        <v>1.6300828219590871E-5</v>
      </c>
      <c r="K1647" s="63">
        <v>22.2</v>
      </c>
      <c r="L1647" s="64">
        <f>(Таблица1[[#This Row],[Относительное удлинение, %]]-SUMIF('Сводный отчет'!$B$7:$B$17,Таблица1[[#This Row],[Профиль / размер]],'Сводный отчет'!$O$7:$O$17))^2</f>
        <v>2.4472110577391359E-2</v>
      </c>
      <c r="M1647" s="63">
        <v>7.3</v>
      </c>
      <c r="N164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1.304571081266551</v>
      </c>
      <c r="O1647" s="67">
        <v>7.6</v>
      </c>
      <c r="P164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1.4352514459366732</v>
      </c>
      <c r="Q1647" s="69">
        <v>8.5000000000000006E-2</v>
      </c>
      <c r="R1647" s="70">
        <f>(Таблица1[[#This Row],[fr]]-SUMIF('Сводный отчет'!$B$7:$B$17,Таблица1[[#This Row],[Профиль / размер]],'Сводный отчет'!$X$7:$X$17))^2</f>
        <v>5.1497539456914444E-6</v>
      </c>
    </row>
    <row r="1648" spans="1:18" ht="11.25" customHeight="1" x14ac:dyDescent="0.25">
      <c r="A1648" s="62" t="s">
        <v>1280</v>
      </c>
      <c r="B1648" s="62" t="str">
        <f>LEFT(Таблица1[[#This Row],[Номер плавки]],7)</f>
        <v>2063980</v>
      </c>
      <c r="C1648" s="62" t="s">
        <v>8</v>
      </c>
      <c r="D1648" s="62" t="s">
        <v>154</v>
      </c>
      <c r="E1648" s="63">
        <v>550</v>
      </c>
      <c r="F1648" s="64">
        <f>(Таблица1[[#This Row],[Предел текучести, Н/мм²]]-SUMIF('Сводный отчет'!$B$7:$B$17,Таблица1[[#This Row],[Профиль / размер]],'Сводный отчет'!$F$7:$F$17))^2</f>
        <v>3.8044309381434336</v>
      </c>
      <c r="G1648" s="63">
        <v>639</v>
      </c>
      <c r="H1648" s="64">
        <f>(Таблица1[[#This Row],[Временное сопротивление, Н/мм²]]-SUMIF('Сводный отчет'!$B$7:$B$17,Таблица1[[#This Row],[Профиль / размер]],'Сводный отчет'!$I$7:$I$17))^2</f>
        <v>24.409469659837391</v>
      </c>
      <c r="I1648" s="65">
        <f>Таблица1[[#This Row],[Временное сопротивление, Н/мм²]]/Таблица1[[#This Row],[Предел текучести, Н/мм²]]</f>
        <v>1.1618181818181819</v>
      </c>
      <c r="J1648" s="66">
        <f>(Таблица1[[#This Row],[σв/σт]]-SUMIF('Сводный отчет'!$B$7:$B$17,Таблица1[[#This Row],[Профиль / размер]],'Сводный отчет'!$L$7:$L$17))^2</f>
        <v>2.4679934626718533E-5</v>
      </c>
      <c r="K1648" s="63">
        <v>23.2</v>
      </c>
      <c r="L1648" s="64">
        <f>(Таблица1[[#This Row],[Относительное удлинение, %]]-SUMIF('Сводный отчет'!$B$7:$B$17,Таблица1[[#This Row],[Профиль / размер]],'Сводный отчет'!$O$7:$O$17))^2</f>
        <v>1.3373433977060849</v>
      </c>
      <c r="M1648" s="63">
        <v>9.8000000000000007</v>
      </c>
      <c r="N164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1.8436799921576241</v>
      </c>
      <c r="O1648" s="67">
        <v>10.1</v>
      </c>
      <c r="P164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1.6951524360356822</v>
      </c>
      <c r="Q1648" s="69">
        <v>8.3000000000000004E-2</v>
      </c>
      <c r="R1648" s="70">
        <f>(Таблица1[[#This Row],[fr]]-SUMIF('Сводный отчет'!$B$7:$B$17,Таблица1[[#This Row],[Профиль / размер]],'Сводный отчет'!$X$7:$X$17))^2</f>
        <v>7.2526222919302336E-8</v>
      </c>
    </row>
    <row r="1649" spans="1:18" ht="11.25" customHeight="1" x14ac:dyDescent="0.25">
      <c r="A1649" s="62" t="s">
        <v>1281</v>
      </c>
      <c r="B1649" s="62" t="str">
        <f>LEFT(Таблица1[[#This Row],[Номер плавки]],7)</f>
        <v>2063982</v>
      </c>
      <c r="C1649" s="62" t="s">
        <v>8</v>
      </c>
      <c r="D1649" s="62" t="s">
        <v>154</v>
      </c>
      <c r="E1649" s="63">
        <v>540</v>
      </c>
      <c r="F1649" s="64">
        <f>(Таблица1[[#This Row],[Предел текучести, Н/мм²]]-SUMIF('Сводный отчет'!$B$7:$B$17,Таблица1[[#This Row],[Профиль / размер]],'Сводный отчет'!$F$7:$F$17))^2</f>
        <v>142.81433192824304</v>
      </c>
      <c r="G1649" s="63">
        <v>636</v>
      </c>
      <c r="H1649" s="64">
        <f>(Таблица1[[#This Row],[Временное сопротивление, Н/мм²]]-SUMIF('Сводный отчет'!$B$7:$B$17,Таблица1[[#This Row],[Профиль / размер]],'Сводный отчет'!$I$7:$I$17))^2</f>
        <v>63.053034016273109</v>
      </c>
      <c r="I1649" s="65">
        <f>Таблица1[[#This Row],[Временное сопротивление, Н/мм²]]/Таблица1[[#This Row],[Предел текучести, Н/мм²]]</f>
        <v>1.1777777777777778</v>
      </c>
      <c r="J1649" s="66">
        <f>(Таблица1[[#This Row],[σв/σт]]-SUMIF('Сводный отчет'!$B$7:$B$17,Таблица1[[#This Row],[Профиль / размер]],'Сводный отчет'!$L$7:$L$17))^2</f>
        <v>1.2081759199319466E-4</v>
      </c>
      <c r="K1649" s="63">
        <v>24.3</v>
      </c>
      <c r="L1649" s="64">
        <f>(Таблица1[[#This Row],[Относительное удлинение, %]]-SUMIF('Сводный отчет'!$B$7:$B$17,Таблица1[[#This Row],[Профиль / размер]],'Сводный отчет'!$O$7:$O$17))^2</f>
        <v>5.0915018135476542</v>
      </c>
      <c r="M1649" s="63">
        <v>9.1999999999999993</v>
      </c>
      <c r="N164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0.57429385354376383</v>
      </c>
      <c r="O1649" s="67">
        <v>9.5</v>
      </c>
      <c r="P164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0.49277619841192066</v>
      </c>
      <c r="Q1649" s="69">
        <v>8.7999999999999995E-2</v>
      </c>
      <c r="R1649" s="70">
        <f>(Таблица1[[#This Row],[fr]]-SUMIF('Сводный отчет'!$B$7:$B$17,Таблица1[[#This Row],[Профиль / размер]],'Сводный отчет'!$X$7:$X$17))^2</f>
        <v>2.7765595529849538E-5</v>
      </c>
    </row>
    <row r="1650" spans="1:18" ht="11.25" customHeight="1" x14ac:dyDescent="0.25">
      <c r="A1650" s="62" t="s">
        <v>1282</v>
      </c>
      <c r="B1650" s="62" t="str">
        <f>LEFT(Таблица1[[#This Row],[Номер плавки]],7)</f>
        <v>2063982</v>
      </c>
      <c r="C1650" s="62" t="s">
        <v>8</v>
      </c>
      <c r="D1650" s="62" t="s">
        <v>154</v>
      </c>
      <c r="E1650" s="63">
        <v>541</v>
      </c>
      <c r="F1650" s="64">
        <f>(Таблица1[[#This Row],[Предел текучести, Н/мм²]]-SUMIF('Сводный отчет'!$B$7:$B$17,Таблица1[[#This Row],[Профиль / размер]],'Сводный отчет'!$F$7:$F$17))^2</f>
        <v>119.91334182923308</v>
      </c>
      <c r="G1650" s="63">
        <v>631</v>
      </c>
      <c r="H1650" s="64">
        <f>(Таблица1[[#This Row],[Временное сопротивление, Н/мм²]]-SUMIF('Сводный отчет'!$B$7:$B$17,Таблица1[[#This Row],[Профиль / размер]],'Сводный отчет'!$I$7:$I$17))^2</f>
        <v>167.45897461033263</v>
      </c>
      <c r="I1650" s="65">
        <f>Таблица1[[#This Row],[Временное сопротивление, Н/мм²]]/Таблица1[[#This Row],[Предел текучести, Н/мм²]]</f>
        <v>1.1663585951940851</v>
      </c>
      <c r="J1650" s="66">
        <f>(Таблица1[[#This Row],[σв/σт]]-SUMIF('Сводный отчет'!$B$7:$B$17,Таблица1[[#This Row],[Профиль / размер]],'Сводный отчет'!$L$7:$L$17))^2</f>
        <v>1.8273657173775779E-7</v>
      </c>
      <c r="K1650" s="63">
        <v>23.3</v>
      </c>
      <c r="L1650" s="64">
        <f>(Таблица1[[#This Row],[Относительное удлинение, %]]-SUMIF('Сводный отчет'!$B$7:$B$17,Таблица1[[#This Row],[Профиль / размер]],'Сводный отчет'!$O$7:$O$17))^2</f>
        <v>1.578630526418958</v>
      </c>
      <c r="M1650" s="63">
        <v>8</v>
      </c>
      <c r="N165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0.19552157631605055</v>
      </c>
      <c r="O1650" s="67">
        <v>8.3000000000000007</v>
      </c>
      <c r="P165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0.24802372316439475</v>
      </c>
      <c r="Q1650" s="69">
        <v>8.8999999999999996E-2</v>
      </c>
      <c r="R1650" s="70">
        <f>(Таблица1[[#This Row],[fr]]-SUMIF('Сводный отчет'!$B$7:$B$17,Таблица1[[#This Row],[Профиль / размер]],'Сводный отчет'!$X$7:$X$17))^2</f>
        <v>3.9304209391235594E-5</v>
      </c>
    </row>
    <row r="1651" spans="1:18" ht="11.25" customHeight="1" x14ac:dyDescent="0.25">
      <c r="A1651" s="62" t="s">
        <v>1283</v>
      </c>
      <c r="B1651" s="62" t="str">
        <f>LEFT(Таблица1[[#This Row],[Номер плавки]],7)</f>
        <v>2063982</v>
      </c>
      <c r="C1651" s="62" t="s">
        <v>8</v>
      </c>
      <c r="D1651" s="62" t="s">
        <v>154</v>
      </c>
      <c r="E1651" s="63">
        <v>543</v>
      </c>
      <c r="F1651" s="64">
        <f>(Таблица1[[#This Row],[Предел текучести, Н/мм²]]-SUMIF('Сводный отчет'!$B$7:$B$17,Таблица1[[#This Row],[Профиль / размер]],'Сводный отчет'!$F$7:$F$17))^2</f>
        <v>80.111361631213157</v>
      </c>
      <c r="G1651" s="63">
        <v>638</v>
      </c>
      <c r="H1651" s="64">
        <f>(Таблица1[[#This Row],[Временное сопротивление, Н/мм²]]-SUMIF('Сводный отчет'!$B$7:$B$17,Таблица1[[#This Row],[Профиль / размер]],'Сводный отчет'!$I$7:$I$17))^2</f>
        <v>35.290657778649297</v>
      </c>
      <c r="I1651" s="65">
        <f>Таблица1[[#This Row],[Временное сопротивление, Н/мм²]]/Таблица1[[#This Row],[Предел текучести, Н/мм²]]</f>
        <v>1.1749539594843463</v>
      </c>
      <c r="J1651" s="66">
        <f>(Таблица1[[#This Row],[σв/σт]]-SUMIF('Сводный отчет'!$B$7:$B$17,Таблица1[[#This Row],[Профиль / размер]],'Сводный отчет'!$L$7:$L$17))^2</f>
        <v>6.67143830499224E-5</v>
      </c>
      <c r="K1651" s="63">
        <v>24.7</v>
      </c>
      <c r="L1651" s="64">
        <f>(Таблица1[[#This Row],[Относительное удлинение, %]]-SUMIF('Сводный отчет'!$B$7:$B$17,Таблица1[[#This Row],[Профиль / размер]],'Сводный отчет'!$O$7:$O$17))^2</f>
        <v>7.0566503283991251</v>
      </c>
      <c r="M1651" s="63">
        <v>8.6999999999999993</v>
      </c>
      <c r="N165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6.6472071365550223E-2</v>
      </c>
      <c r="O1651" s="67">
        <v>9</v>
      </c>
      <c r="P165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4.0796000392118489E-2</v>
      </c>
      <c r="Q1651" s="69">
        <v>0.09</v>
      </c>
      <c r="R1651" s="70">
        <f>(Таблица1[[#This Row],[fr]]-SUMIF('Сводный отчет'!$B$7:$B$17,Таблица1[[#This Row],[Профиль / размер]],'Сводный отчет'!$X$7:$X$17))^2</f>
        <v>5.2842823252621659E-5</v>
      </c>
    </row>
    <row r="1652" spans="1:18" ht="11.25" customHeight="1" x14ac:dyDescent="0.25">
      <c r="A1652" s="62" t="s">
        <v>1284</v>
      </c>
      <c r="B1652" s="62" t="str">
        <f>LEFT(Таблица1[[#This Row],[Номер плавки]],7)</f>
        <v>2063983</v>
      </c>
      <c r="C1652" s="62" t="s">
        <v>8</v>
      </c>
      <c r="D1652" s="62" t="s">
        <v>154</v>
      </c>
      <c r="E1652" s="63">
        <v>534</v>
      </c>
      <c r="F1652" s="64">
        <f>(Таблица1[[#This Row],[Предел текучести, Н/мм²]]-SUMIF('Сводный отчет'!$B$7:$B$17,Таблица1[[#This Row],[Профиль / размер]],'Сводный отчет'!$F$7:$F$17))^2</f>
        <v>322.22027252230276</v>
      </c>
      <c r="G1652" s="63">
        <v>634</v>
      </c>
      <c r="H1652" s="64">
        <f>(Таблица1[[#This Row],[Временное сопротивление, Н/мм²]]-SUMIF('Сводный отчет'!$B$7:$B$17,Таблица1[[#This Row],[Профиль / размер]],'Сводный отчет'!$I$7:$I$17))^2</f>
        <v>98.815410253896928</v>
      </c>
      <c r="I1652" s="65">
        <f>Таблица1[[#This Row],[Временное сопротивление, Н/мм²]]/Таблица1[[#This Row],[Предел текучести, Н/мм²]]</f>
        <v>1.1872659176029963</v>
      </c>
      <c r="J1652" s="66">
        <f>(Таблица1[[#This Row],[σв/σт]]-SUMIF('Сводный отчет'!$B$7:$B$17,Таблица1[[#This Row],[Профиль / размер]],'Сводный отчет'!$L$7:$L$17))^2</f>
        <v>4.1942406863361821E-4</v>
      </c>
      <c r="K1652" s="63">
        <v>25.2</v>
      </c>
      <c r="L1652" s="64">
        <f>(Таблица1[[#This Row],[Относительное удлинение, %]]-SUMIF('Сводный отчет'!$B$7:$B$17,Таблица1[[#This Row],[Профиль / размер]],'Сводный отчет'!$O$7:$O$17))^2</f>
        <v>9.9630859719634728</v>
      </c>
      <c r="M1652" s="63">
        <v>9.8000000000000007</v>
      </c>
      <c r="N165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1.8436799921576241</v>
      </c>
      <c r="O1652" s="67">
        <v>10.1</v>
      </c>
      <c r="P165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1.6951524360356822</v>
      </c>
      <c r="Q1652" s="69">
        <v>8.6999999999999994E-2</v>
      </c>
      <c r="R1652" s="70">
        <f>(Таблица1[[#This Row],[fr]]-SUMIF('Сводный отчет'!$B$7:$B$17,Таблица1[[#This Row],[Профиль / размер]],'Сводный отчет'!$X$7:$X$17))^2</f>
        <v>1.8226981668463482E-5</v>
      </c>
    </row>
    <row r="1653" spans="1:18" ht="11.25" customHeight="1" x14ac:dyDescent="0.25">
      <c r="A1653" s="62" t="s">
        <v>1285</v>
      </c>
      <c r="B1653" s="62" t="str">
        <f>LEFT(Таблица1[[#This Row],[Номер плавки]],7)</f>
        <v>2063983</v>
      </c>
      <c r="C1653" s="62" t="s">
        <v>8</v>
      </c>
      <c r="D1653" s="62" t="s">
        <v>154</v>
      </c>
      <c r="E1653" s="63">
        <v>519</v>
      </c>
      <c r="F1653" s="64">
        <f>(Таблица1[[#This Row],[Предел текучести, Н/мм²]]-SUMIF('Сводный отчет'!$B$7:$B$17,Таблица1[[#This Row],[Профиль / размер]],'Сводный отчет'!$F$7:$F$17))^2</f>
        <v>1085.7351240074522</v>
      </c>
      <c r="G1653" s="63">
        <v>620</v>
      </c>
      <c r="H1653" s="64">
        <f>(Таблица1[[#This Row],[Временное сопротивление, Н/мм²]]-SUMIF('Сводный отчет'!$B$7:$B$17,Таблица1[[#This Row],[Профиль / размер]],'Сводный отчет'!$I$7:$I$17))^2</f>
        <v>573.15204391726365</v>
      </c>
      <c r="I1653" s="65">
        <f>Таблица1[[#This Row],[Временное сопротивление, Н/мм²]]/Таблица1[[#This Row],[Предел текучести, Н/мм²]]</f>
        <v>1.1946050096339114</v>
      </c>
      <c r="J1653" s="66">
        <f>(Таблица1[[#This Row],[σв/σт]]-SUMIF('Сводный отчет'!$B$7:$B$17,Таблица1[[#This Row],[Профиль / размер]],'Сводный отчет'!$L$7:$L$17))^2</f>
        <v>7.7389328117845866E-4</v>
      </c>
      <c r="K1653" s="63">
        <v>23.2</v>
      </c>
      <c r="L1653" s="64">
        <f>(Таблица1[[#This Row],[Относительное удлинение, %]]-SUMIF('Сводный отчет'!$B$7:$B$17,Таблица1[[#This Row],[Профиль / размер]],'Сводный отчет'!$O$7:$O$17))^2</f>
        <v>1.3373433977060849</v>
      </c>
      <c r="M1653" s="63">
        <v>8.4</v>
      </c>
      <c r="N165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1.7790020586219691E-3</v>
      </c>
      <c r="O1653" s="67">
        <v>8.6999999999999993</v>
      </c>
      <c r="P165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9.607881580237336E-3</v>
      </c>
      <c r="Q1653" s="69">
        <v>6.5000000000000002E-2</v>
      </c>
      <c r="R1653" s="70">
        <f>(Таблица1[[#This Row],[fr]]-SUMIF('Сводный отчет'!$B$7:$B$17,Таблица1[[#This Row],[Профиль / размер]],'Сводный отчет'!$X$7:$X$17))^2</f>
        <v>3.1437747671797018E-4</v>
      </c>
    </row>
    <row r="1654" spans="1:18" ht="11.25" customHeight="1" x14ac:dyDescent="0.25">
      <c r="A1654" s="62" t="s">
        <v>1286</v>
      </c>
      <c r="B1654" s="62" t="str">
        <f>LEFT(Таблица1[[#This Row],[Номер плавки]],7)</f>
        <v>2063983</v>
      </c>
      <c r="C1654" s="62" t="s">
        <v>8</v>
      </c>
      <c r="D1654" s="62" t="s">
        <v>154</v>
      </c>
      <c r="E1654" s="63">
        <v>530</v>
      </c>
      <c r="F1654" s="64">
        <f>(Таблица1[[#This Row],[Предел текучести, Н/мм²]]-SUMIF('Сводный отчет'!$B$7:$B$17,Таблица1[[#This Row],[Профиль / размер]],'Сводный отчет'!$F$7:$F$17))^2</f>
        <v>481.8242329183426</v>
      </c>
      <c r="G1654" s="63">
        <v>629</v>
      </c>
      <c r="H1654" s="64">
        <f>(Таблица1[[#This Row],[Временное сопротивление, Н/мм²]]-SUMIF('Сводный отчет'!$B$7:$B$17,Таблица1[[#This Row],[Профиль / размер]],'Сводный отчет'!$I$7:$I$17))^2</f>
        <v>223.22135084795644</v>
      </c>
      <c r="I1654" s="65">
        <f>Таблица1[[#This Row],[Временное сопротивление, Н/мм²]]/Таблица1[[#This Row],[Предел текучести, Н/мм²]]</f>
        <v>1.1867924528301887</v>
      </c>
      <c r="J1654" s="66">
        <f>(Таблица1[[#This Row],[σв/σт]]-SUMIF('Сводный отчет'!$B$7:$B$17,Таблица1[[#This Row],[Профиль / размер]],'Сводный отчет'!$L$7:$L$17))^2</f>
        <v>4.0025526680210653E-4</v>
      </c>
      <c r="K1654" s="63">
        <v>23.5</v>
      </c>
      <c r="L1654" s="64">
        <f>(Таблица1[[#This Row],[Относительное удлинение, %]]-SUMIF('Сводный отчет'!$B$7:$B$17,Таблица1[[#This Row],[Профиль / размер]],'Сводный отчет'!$O$7:$O$17))^2</f>
        <v>2.121204783844695</v>
      </c>
      <c r="M1654" s="63">
        <v>8.8000000000000007</v>
      </c>
      <c r="N165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0.12803642780119395</v>
      </c>
      <c r="O1654" s="67">
        <v>9.1</v>
      </c>
      <c r="P165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9.1192039996078708E-2</v>
      </c>
      <c r="Q1654" s="69">
        <v>7.3999999999999996E-2</v>
      </c>
      <c r="R1654" s="70">
        <f>(Таблица1[[#This Row],[fr]]-SUMIF('Сводный отчет'!$B$7:$B$17,Таблица1[[#This Row],[Профиль / размер]],'Сводный отчет'!$X$7:$X$17))^2</f>
        <v>7.6225001470444842E-5</v>
      </c>
    </row>
    <row r="1655" spans="1:18" ht="11.25" customHeight="1" x14ac:dyDescent="0.25">
      <c r="A1655" s="62" t="s">
        <v>1287</v>
      </c>
      <c r="B1655" s="62" t="str">
        <f>LEFT(Таблица1[[#This Row],[Номер плавки]],7)</f>
        <v>2063985</v>
      </c>
      <c r="C1655" s="62" t="s">
        <v>8</v>
      </c>
      <c r="D1655" s="62" t="s">
        <v>154</v>
      </c>
      <c r="E1655" s="63">
        <v>575</v>
      </c>
      <c r="F1655" s="64">
        <f>(Таблица1[[#This Row],[Предел текучести, Н/мм²]]-SUMIF('Сводный отчет'!$B$7:$B$17,Таблица1[[#This Row],[Профиль / размер]],'Сводный отчет'!$F$7:$F$17))^2</f>
        <v>531.27967846289448</v>
      </c>
      <c r="G1655" s="63">
        <v>665</v>
      </c>
      <c r="H1655" s="64">
        <f>(Таблица1[[#This Row],[Временное сопротивление, Н/мм²]]-SUMIF('Сводный отчет'!$B$7:$B$17,Таблица1[[#This Row],[Профиль / размер]],'Сводный отчет'!$I$7:$I$17))^2</f>
        <v>443.49857857072783</v>
      </c>
      <c r="I1655" s="65">
        <f>Таблица1[[#This Row],[Временное сопротивление, Н/мм²]]/Таблица1[[#This Row],[Предел текучести, Н/мм²]]</f>
        <v>1.1565217391304348</v>
      </c>
      <c r="J1655" s="66">
        <f>(Таблица1[[#This Row],[σв/σт]]-SUMIF('Сводный отчет'!$B$7:$B$17,Таблица1[[#This Row],[Профиль / размер]],'Сводный отчет'!$L$7:$L$17))^2</f>
        <v>1.0535653291039872E-4</v>
      </c>
      <c r="K1655" s="63">
        <v>21.2</v>
      </c>
      <c r="L1655" s="64">
        <f>(Таблица1[[#This Row],[Относительное удлинение, %]]-SUMIF('Сводный отчет'!$B$7:$B$17,Таблица1[[#This Row],[Профиль / размер]],'Сводный отчет'!$O$7:$O$17))^2</f>
        <v>0.71160082344869779</v>
      </c>
      <c r="M1655" s="63">
        <v>7.6</v>
      </c>
      <c r="N165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0.70926415057347969</v>
      </c>
      <c r="O1655" s="67">
        <v>7.9</v>
      </c>
      <c r="P165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0.80643956474855305</v>
      </c>
      <c r="Q1655" s="69">
        <v>8.1000000000000003E-2</v>
      </c>
      <c r="R1655" s="70">
        <f>(Таблица1[[#This Row],[fr]]-SUMIF('Сводный отчет'!$B$7:$B$17,Таблица1[[#This Row],[Профиль / размер]],'Сводный отчет'!$X$7:$X$17))^2</f>
        <v>2.9952985001471745E-6</v>
      </c>
    </row>
    <row r="1656" spans="1:18" ht="11.25" customHeight="1" x14ac:dyDescent="0.25">
      <c r="A1656" s="62" t="s">
        <v>1288</v>
      </c>
      <c r="B1656" s="62" t="str">
        <f>LEFT(Таблица1[[#This Row],[Номер плавки]],7)</f>
        <v>2063985</v>
      </c>
      <c r="C1656" s="62" t="s">
        <v>8</v>
      </c>
      <c r="D1656" s="62" t="s">
        <v>154</v>
      </c>
      <c r="E1656" s="63">
        <v>556</v>
      </c>
      <c r="F1656" s="64">
        <f>(Таблица1[[#This Row],[Предел текучести, Н/мм²]]-SUMIF('Сводный отчет'!$B$7:$B$17,Таблица1[[#This Row],[Профиль / размер]],'Сводный отчет'!$F$7:$F$17))^2</f>
        <v>16.398490344083676</v>
      </c>
      <c r="G1656" s="63">
        <v>651</v>
      </c>
      <c r="H1656" s="64">
        <f>(Таблица1[[#This Row],[Временное сопротивление, Н/мм²]]-SUMIF('Сводный отчет'!$B$7:$B$17,Таблица1[[#This Row],[Профиль / размер]],'Сводный отчет'!$I$7:$I$17))^2</f>
        <v>49.83521223409452</v>
      </c>
      <c r="I1656" s="65">
        <f>Таблица1[[#This Row],[Временное сопротивление, Н/мм²]]/Таблица1[[#This Row],[Предел текучести, Н/мм²]]</f>
        <v>1.170863309352518</v>
      </c>
      <c r="J1656" s="66">
        <f>(Таблица1[[#This Row],[σв/σт]]-SUMIF('Сводный отчет'!$B$7:$B$17,Таблица1[[#This Row],[Профиль / размер]],'Сводный отчет'!$L$7:$L$17))^2</f>
        <v>1.6623862977645609E-5</v>
      </c>
      <c r="K1656" s="63">
        <v>22</v>
      </c>
      <c r="L1656" s="64">
        <f>(Таблица1[[#This Row],[Относительное удлинение, %]]-SUMIF('Сводный отчет'!$B$7:$B$17,Таблица1[[#This Row],[Профиль / размер]],'Сводный отчет'!$O$7:$O$17))^2</f>
        <v>1.897853151652576E-3</v>
      </c>
      <c r="M1656" s="63">
        <v>7.4</v>
      </c>
      <c r="N165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1.0861354377021926</v>
      </c>
      <c r="O1656" s="67">
        <v>7.7</v>
      </c>
      <c r="P165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1.2056474855406325</v>
      </c>
      <c r="Q1656" s="69">
        <v>7.9000000000000001E-2</v>
      </c>
      <c r="R1656" s="70">
        <f>(Таблица1[[#This Row],[fr]]-SUMIF('Сводный отчет'!$B$7:$B$17,Таблица1[[#This Row],[Профиль / размер]],'Сводный отчет'!$X$7:$X$17))^2</f>
        <v>1.3918070777375061E-5</v>
      </c>
    </row>
    <row r="1657" spans="1:18" ht="11.25" customHeight="1" x14ac:dyDescent="0.25">
      <c r="A1657" s="62" t="s">
        <v>1289</v>
      </c>
      <c r="B1657" s="62" t="str">
        <f>LEFT(Таблица1[[#This Row],[Номер плавки]],7)</f>
        <v>2063985</v>
      </c>
      <c r="C1657" s="62" t="s">
        <v>8</v>
      </c>
      <c r="D1657" s="62" t="s">
        <v>154</v>
      </c>
      <c r="E1657" s="63">
        <v>569</v>
      </c>
      <c r="F1657" s="64">
        <f>(Таблица1[[#This Row],[Предел текучести, Н/мм²]]-SUMIF('Сводный отчет'!$B$7:$B$17,Таблица1[[#This Row],[Профиль / размер]],'Сводный отчет'!$F$7:$F$17))^2</f>
        <v>290.68561905695418</v>
      </c>
      <c r="G1657" s="63">
        <v>660</v>
      </c>
      <c r="H1657" s="64">
        <f>(Таблица1[[#This Row],[Временное сопротивление, Н/мм²]]-SUMIF('Сводный отчет'!$B$7:$B$17,Таблица1[[#This Row],[Профиль / размер]],'Сводный отчет'!$I$7:$I$17))^2</f>
        <v>257.90451916478736</v>
      </c>
      <c r="I1657" s="65">
        <f>Таблица1[[#This Row],[Временное сопротивление, Н/мм²]]/Таблица1[[#This Row],[Предел текучести, Н/мм²]]</f>
        <v>1.1599297012302285</v>
      </c>
      <c r="J1657" s="66">
        <f>(Таблица1[[#This Row],[σв/σт]]-SUMIF('Сводный отчет'!$B$7:$B$17,Таблица1[[#This Row],[Профиль / размер]],'Сводный отчет'!$L$7:$L$17))^2</f>
        <v>4.7009822572815929E-5</v>
      </c>
      <c r="K1657" s="63">
        <v>23</v>
      </c>
      <c r="L1657" s="64">
        <f>(Таблица1[[#This Row],[Относительное удлинение, %]]-SUMIF('Сводный отчет'!$B$7:$B$17,Таблица1[[#This Row],[Профиль / размер]],'Сводный отчет'!$O$7:$O$17))^2</f>
        <v>0.91476914028034761</v>
      </c>
      <c r="M1657" s="63">
        <v>8.1</v>
      </c>
      <c r="N165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0.11708593275169366</v>
      </c>
      <c r="O1657" s="67">
        <v>8.4</v>
      </c>
      <c r="P165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0.15841976276835562</v>
      </c>
      <c r="Q1657" s="69">
        <v>9.1999999999999998E-2</v>
      </c>
      <c r="R1657" s="70">
        <f>(Таблица1[[#This Row],[fr]]-SUMIF('Сводный отчет'!$B$7:$B$17,Таблица1[[#This Row],[Профиль / размер]],'Сводный отчет'!$X$7:$X$17))^2</f>
        <v>8.5920050975393791E-5</v>
      </c>
    </row>
    <row r="1658" spans="1:18" ht="11.25" customHeight="1" x14ac:dyDescent="0.25">
      <c r="A1658" s="62" t="s">
        <v>1290</v>
      </c>
      <c r="B1658" s="62" t="str">
        <f>LEFT(Таблица1[[#This Row],[Номер плавки]],7)</f>
        <v>2063986</v>
      </c>
      <c r="C1658" s="62" t="s">
        <v>8</v>
      </c>
      <c r="D1658" s="62" t="s">
        <v>154</v>
      </c>
      <c r="E1658" s="63">
        <v>564</v>
      </c>
      <c r="F1658" s="64">
        <f>(Таблица1[[#This Row],[Предел текучести, Н/мм²]]-SUMIF('Сводный отчет'!$B$7:$B$17,Таблица1[[#This Row],[Профиль / размер]],'Сводный отчет'!$F$7:$F$17))^2</f>
        <v>145.19056955200401</v>
      </c>
      <c r="G1658" s="63">
        <v>653</v>
      </c>
      <c r="H1658" s="64">
        <f>(Таблица1[[#This Row],[Временное сопротивление, Н/мм²]]-SUMIF('Сводный отчет'!$B$7:$B$17,Таблица1[[#This Row],[Профиль / размер]],'Сводный отчет'!$I$7:$I$17))^2</f>
        <v>82.072835996470715</v>
      </c>
      <c r="I1658" s="65">
        <f>Таблица1[[#This Row],[Временное сопротивление, Н/мм²]]/Таблица1[[#This Row],[Предел текучести, Н/мм²]]</f>
        <v>1.1578014184397163</v>
      </c>
      <c r="J1658" s="66">
        <f>(Таблица1[[#This Row],[σв/σт]]-SUMIF('Сводный отчет'!$B$7:$B$17,Таблица1[[#This Row],[Профиль / размер]],'Сводный отчет'!$L$7:$L$17))^2</f>
        <v>8.0724002796031712E-5</v>
      </c>
      <c r="K1658" s="63">
        <v>22.2</v>
      </c>
      <c r="L1658" s="64">
        <f>(Таблица1[[#This Row],[Относительное удлинение, %]]-SUMIF('Сводный отчет'!$B$7:$B$17,Таблица1[[#This Row],[Профиль / размер]],'Сводный отчет'!$O$7:$O$17))^2</f>
        <v>2.4472110577391359E-2</v>
      </c>
      <c r="M1658" s="63">
        <v>8.3000000000000007</v>
      </c>
      <c r="N165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2.0214645622978932E-2</v>
      </c>
      <c r="O1658" s="67">
        <v>8.6</v>
      </c>
      <c r="P165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3.9211841976276904E-2</v>
      </c>
      <c r="Q1658" s="69">
        <v>7.8E-2</v>
      </c>
      <c r="R1658" s="70">
        <f>(Таблица1[[#This Row],[fr]]-SUMIF('Сводный отчет'!$B$7:$B$17,Таблица1[[#This Row],[Профиль / размер]],'Сводный отчет'!$X$7:$X$17))^2</f>
        <v>2.237945691598901E-5</v>
      </c>
    </row>
    <row r="1659" spans="1:18" ht="11.25" customHeight="1" x14ac:dyDescent="0.25">
      <c r="A1659" s="62" t="s">
        <v>1291</v>
      </c>
      <c r="B1659" s="62" t="str">
        <f>LEFT(Таблица1[[#This Row],[Номер плавки]],7)</f>
        <v>2063986</v>
      </c>
      <c r="C1659" s="62" t="s">
        <v>8</v>
      </c>
      <c r="D1659" s="62" t="s">
        <v>154</v>
      </c>
      <c r="E1659" s="63">
        <v>555</v>
      </c>
      <c r="F1659" s="64">
        <f>(Таблица1[[#This Row],[Предел текучести, Н/мм²]]-SUMIF('Сводный отчет'!$B$7:$B$17,Таблица1[[#This Row],[Профиль / размер]],'Сводный отчет'!$F$7:$F$17))^2</f>
        <v>9.2994804430936355</v>
      </c>
      <c r="G1659" s="63">
        <v>649</v>
      </c>
      <c r="H1659" s="64">
        <f>(Таблица1[[#This Row],[Временное сопротивление, Н/мм²]]-SUMIF('Сводный отчет'!$B$7:$B$17,Таблица1[[#This Row],[Профиль / размер]],'Сводный отчет'!$I$7:$I$17))^2</f>
        <v>25.597588471718332</v>
      </c>
      <c r="I1659" s="65">
        <f>Таблица1[[#This Row],[Временное сопротивление, Н/мм²]]/Таблица1[[#This Row],[Предел текучести, Н/мм²]]</f>
        <v>1.1693693693693694</v>
      </c>
      <c r="J1659" s="66">
        <f>(Таблица1[[#This Row],[σв/σт]]-SUMIF('Сводный отчет'!$B$7:$B$17,Таблица1[[#This Row],[Профиль / размер]],'Сводный отчет'!$L$7:$L$17))^2</f>
        <v>6.6734243791739543E-6</v>
      </c>
      <c r="K1659" s="63">
        <v>23.7</v>
      </c>
      <c r="L1659" s="64">
        <f>(Таблица1[[#This Row],[Относительное удлинение, %]]-SUMIF('Сводный отчет'!$B$7:$B$17,Таблица1[[#This Row],[Профиль / размер]],'Сводный отчет'!$O$7:$O$17))^2</f>
        <v>2.7437790412704319</v>
      </c>
      <c r="M1659" s="63">
        <v>9</v>
      </c>
      <c r="N165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0.31116514067247919</v>
      </c>
      <c r="O1659" s="67">
        <v>9.3000000000000007</v>
      </c>
      <c r="P165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0.25198411920400049</v>
      </c>
      <c r="Q1659" s="69">
        <v>8.8999999999999996E-2</v>
      </c>
      <c r="R1659" s="70">
        <f>(Таблица1[[#This Row],[fr]]-SUMIF('Сводный отчет'!$B$7:$B$17,Таблица1[[#This Row],[Профиль / размер]],'Сводный отчет'!$X$7:$X$17))^2</f>
        <v>3.9304209391235594E-5</v>
      </c>
    </row>
    <row r="1660" spans="1:18" ht="11.25" customHeight="1" x14ac:dyDescent="0.25">
      <c r="A1660" s="62" t="s">
        <v>1292</v>
      </c>
      <c r="B1660" s="62" t="str">
        <f>LEFT(Таблица1[[#This Row],[Номер плавки]],7)</f>
        <v>2063986</v>
      </c>
      <c r="C1660" s="62" t="s">
        <v>8</v>
      </c>
      <c r="D1660" s="62" t="s">
        <v>154</v>
      </c>
      <c r="E1660" s="63">
        <v>552</v>
      </c>
      <c r="F1660" s="64">
        <f>(Таблица1[[#This Row],[Предел текучести, Н/мм²]]-SUMIF('Сводный отчет'!$B$7:$B$17,Таблица1[[#This Row],[Профиль / размер]],'Сводный отчет'!$F$7:$F$17))^2</f>
        <v>2.4507401235144047E-3</v>
      </c>
      <c r="G1660" s="63">
        <v>646</v>
      </c>
      <c r="H1660" s="64">
        <f>(Таблица1[[#This Row],[Временное сопротивление, Н/мм²]]-SUMIF('Сводный отчет'!$B$7:$B$17,Таблица1[[#This Row],[Профиль / размер]],'Сводный отчет'!$I$7:$I$17))^2</f>
        <v>4.2411528281540516</v>
      </c>
      <c r="I1660" s="65">
        <f>Таблица1[[#This Row],[Временное сопротивление, Н/мм²]]/Таблица1[[#This Row],[Предел текучести, Н/мм²]]</f>
        <v>1.1702898550724639</v>
      </c>
      <c r="J1660" s="66">
        <f>(Таблица1[[#This Row],[σв/σт]]-SUMIF('Сводный отчет'!$B$7:$B$17,Таблица1[[#This Row],[Профиль / размер]],'Сводный отчет'!$L$7:$L$17))^2</f>
        <v>1.2276494571858767E-5</v>
      </c>
      <c r="K1660" s="63">
        <v>23.2</v>
      </c>
      <c r="L1660" s="64">
        <f>(Таблица1[[#This Row],[Относительное удлинение, %]]-SUMIF('Сводный отчет'!$B$7:$B$17,Таблица1[[#This Row],[Профиль / размер]],'Сводный отчет'!$O$7:$O$17))^2</f>
        <v>1.3373433977060849</v>
      </c>
      <c r="M1660" s="63">
        <v>8.9</v>
      </c>
      <c r="N166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0.20960078423683665</v>
      </c>
      <c r="O1660" s="67">
        <v>9.1999999999999993</v>
      </c>
      <c r="P166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0.16158807960003879</v>
      </c>
      <c r="Q1660" s="69">
        <v>7.3999999999999996E-2</v>
      </c>
      <c r="R1660" s="70">
        <f>(Таблица1[[#This Row],[fr]]-SUMIF('Сводный отчет'!$B$7:$B$17,Таблица1[[#This Row],[Профиль / размер]],'Сводный отчет'!$X$7:$X$17))^2</f>
        <v>7.6225001470444842E-5</v>
      </c>
    </row>
    <row r="1661" spans="1:18" ht="11.25" customHeight="1" x14ac:dyDescent="0.25">
      <c r="A1661" s="62" t="s">
        <v>1293</v>
      </c>
      <c r="B1661" s="62" t="str">
        <f>LEFT(Таблица1[[#This Row],[Номер плавки]],7)</f>
        <v>2063987</v>
      </c>
      <c r="C1661" s="62" t="s">
        <v>8</v>
      </c>
      <c r="D1661" s="62" t="s">
        <v>154</v>
      </c>
      <c r="E1661" s="63">
        <v>546</v>
      </c>
      <c r="F1661" s="64">
        <f>(Таблица1[[#This Row],[Предел текучести, Н/мм²]]-SUMIF('Сводный отчет'!$B$7:$B$17,Таблица1[[#This Row],[Профиль / размер]],'Сводный отчет'!$F$7:$F$17))^2</f>
        <v>35.408391334183271</v>
      </c>
      <c r="G1661" s="63">
        <v>640</v>
      </c>
      <c r="H1661" s="64">
        <f>(Таблица1[[#This Row],[Временное сопротивление, Н/мм²]]-SUMIF('Сводный отчет'!$B$7:$B$17,Таблица1[[#This Row],[Профиль / размер]],'Сводный отчет'!$I$7:$I$17))^2</f>
        <v>15.528281541025487</v>
      </c>
      <c r="I1661" s="65">
        <f>Таблица1[[#This Row],[Временное сопротивление, Н/мм²]]/Таблица1[[#This Row],[Предел текучести, Н/мм²]]</f>
        <v>1.1721611721611722</v>
      </c>
      <c r="J1661" s="66">
        <f>(Таблица1[[#This Row],[σв/σт]]-SUMIF('Сводный отчет'!$B$7:$B$17,Таблица1[[#This Row],[Профиль / размер]],'Сводный отчет'!$L$7:$L$17))^2</f>
        <v>2.8891699829590754E-5</v>
      </c>
      <c r="K1661" s="63">
        <v>22.2</v>
      </c>
      <c r="L1661" s="64">
        <f>(Таблица1[[#This Row],[Относительное удлинение, %]]-SUMIF('Сводный отчет'!$B$7:$B$17,Таблица1[[#This Row],[Профиль / размер]],'Сводный отчет'!$O$7:$O$17))^2</f>
        <v>2.4472110577391359E-2</v>
      </c>
      <c r="M1661" s="63">
        <v>7.4</v>
      </c>
      <c r="N166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1.0861354377021926</v>
      </c>
      <c r="O1661" s="67">
        <v>7.7</v>
      </c>
      <c r="P166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1.2056474855406325</v>
      </c>
      <c r="Q1661" s="69">
        <v>9.0999999999999998E-2</v>
      </c>
      <c r="R1661" s="70">
        <f>(Таблица1[[#This Row],[fr]]-SUMIF('Сводный отчет'!$B$7:$B$17,Таблица1[[#This Row],[Профиль / размер]],'Сводный отчет'!$X$7:$X$17))^2</f>
        <v>6.8381437114007731E-5</v>
      </c>
    </row>
    <row r="1662" spans="1:18" ht="11.25" customHeight="1" x14ac:dyDescent="0.25">
      <c r="A1662" s="62" t="s">
        <v>1294</v>
      </c>
      <c r="B1662" s="62" t="str">
        <f>LEFT(Таблица1[[#This Row],[Номер плавки]],7)</f>
        <v>2063987</v>
      </c>
      <c r="C1662" s="62" t="s">
        <v>8</v>
      </c>
      <c r="D1662" s="62" t="s">
        <v>154</v>
      </c>
      <c r="E1662" s="63">
        <v>551</v>
      </c>
      <c r="F1662" s="64">
        <f>(Таблица1[[#This Row],[Предел текучести, Н/мм²]]-SUMIF('Сводный отчет'!$B$7:$B$17,Таблица1[[#This Row],[Профиль / размер]],'Сводный отчет'!$F$7:$F$17))^2</f>
        <v>0.90344083913347395</v>
      </c>
      <c r="G1662" s="63">
        <v>648</v>
      </c>
      <c r="H1662" s="64">
        <f>(Таблица1[[#This Row],[Временное сопротивление, Н/мм²]]-SUMIF('Сводный отчет'!$B$7:$B$17,Таблица1[[#This Row],[Профиль / размер]],'Сводный отчет'!$I$7:$I$17))^2</f>
        <v>16.478776590530238</v>
      </c>
      <c r="I1662" s="65">
        <f>Таблица1[[#This Row],[Временное сопротивление, Н/мм²]]/Таблица1[[#This Row],[Предел текучести, Н/мм²]]</f>
        <v>1.1760435571687839</v>
      </c>
      <c r="J1662" s="66">
        <f>(Таблица1[[#This Row],[σв/σт]]-SUMIF('Сводный отчет'!$B$7:$B$17,Таблица1[[#This Row],[Профиль / размер]],'Сводный отчет'!$L$7:$L$17))^2</f>
        <v>8.5701028355438831E-5</v>
      </c>
      <c r="K1662" s="63">
        <v>22.3</v>
      </c>
      <c r="L1662" s="64">
        <f>(Таблица1[[#This Row],[Относительное удлинение, %]]-SUMIF('Сводный отчет'!$B$7:$B$17,Таблица1[[#This Row],[Профиль / размер]],'Сводный отчет'!$O$7:$O$17))^2</f>
        <v>6.5759239290261451E-2</v>
      </c>
      <c r="M1662" s="63">
        <v>9.1</v>
      </c>
      <c r="N166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0.43272949710812159</v>
      </c>
      <c r="O1662" s="67">
        <v>9.4</v>
      </c>
      <c r="P166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0.36238015880796065</v>
      </c>
      <c r="Q1662" s="69">
        <v>7.3999999999999996E-2</v>
      </c>
      <c r="R1662" s="70">
        <f>(Таблица1[[#This Row],[fr]]-SUMIF('Сводный отчет'!$B$7:$B$17,Таблица1[[#This Row],[Профиль / размер]],'Сводный отчет'!$X$7:$X$17))^2</f>
        <v>7.6225001470444842E-5</v>
      </c>
    </row>
    <row r="1663" spans="1:18" ht="11.25" customHeight="1" x14ac:dyDescent="0.25">
      <c r="A1663" s="62" t="s">
        <v>1295</v>
      </c>
      <c r="B1663" s="62" t="str">
        <f>LEFT(Таблица1[[#This Row],[Номер плавки]],7)</f>
        <v>2063987</v>
      </c>
      <c r="C1663" s="62" t="s">
        <v>8</v>
      </c>
      <c r="D1663" s="62" t="s">
        <v>154</v>
      </c>
      <c r="E1663" s="63">
        <v>537</v>
      </c>
      <c r="F1663" s="64">
        <f>(Таблица1[[#This Row],[Предел текучести, Н/мм²]]-SUMIF('Сводный отчет'!$B$7:$B$17,Таблица1[[#This Row],[Профиль / размер]],'Сводный отчет'!$F$7:$F$17))^2</f>
        <v>223.51730222527291</v>
      </c>
      <c r="G1663" s="63">
        <v>640</v>
      </c>
      <c r="H1663" s="64">
        <f>(Таблица1[[#This Row],[Временное сопротивление, Н/мм²]]-SUMIF('Сводный отчет'!$B$7:$B$17,Таблица1[[#This Row],[Профиль / размер]],'Сводный отчет'!$I$7:$I$17))^2</f>
        <v>15.528281541025487</v>
      </c>
      <c r="I1663" s="65">
        <f>Таблица1[[#This Row],[Временное сопротивление, Н/мм²]]/Таблица1[[#This Row],[Предел текучести, Н/мм²]]</f>
        <v>1.191806331471136</v>
      </c>
      <c r="J1663" s="66">
        <f>(Таблица1[[#This Row],[σв/σт]]-SUMIF('Сводный отчет'!$B$7:$B$17,Таблица1[[#This Row],[Профиль / размер]],'Сводный отчет'!$L$7:$L$17))^2</f>
        <v>6.2601337509805312E-4</v>
      </c>
      <c r="K1663" s="63">
        <v>23.2</v>
      </c>
      <c r="L1663" s="64">
        <f>(Таблица1[[#This Row],[Относительное удлинение, %]]-SUMIF('Сводный отчет'!$B$7:$B$17,Таблица1[[#This Row],[Профиль / размер]],'Сводный отчет'!$O$7:$O$17))^2</f>
        <v>1.3373433977060849</v>
      </c>
      <c r="M1663" s="63">
        <v>9.6</v>
      </c>
      <c r="N166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1.3405512792863354</v>
      </c>
      <c r="O1663" s="67">
        <v>9.9</v>
      </c>
      <c r="P166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1.2143603568277632</v>
      </c>
      <c r="Q1663" s="69">
        <v>8.8999999999999996E-2</v>
      </c>
      <c r="R1663" s="70">
        <f>(Таблица1[[#This Row],[fr]]-SUMIF('Сводный отчет'!$B$7:$B$17,Таблица1[[#This Row],[Профиль / размер]],'Сводный отчет'!$X$7:$X$17))^2</f>
        <v>3.9304209391235594E-5</v>
      </c>
    </row>
    <row r="1664" spans="1:18" ht="11.25" customHeight="1" x14ac:dyDescent="0.25">
      <c r="A1664" s="62" t="s">
        <v>1296</v>
      </c>
      <c r="B1664" s="62" t="str">
        <f>LEFT(Таблица1[[#This Row],[Номер плавки]],7)</f>
        <v>2063988</v>
      </c>
      <c r="C1664" s="62" t="s">
        <v>8</v>
      </c>
      <c r="D1664" s="62" t="s">
        <v>154</v>
      </c>
      <c r="E1664" s="63">
        <v>554</v>
      </c>
      <c r="F1664" s="64">
        <f>(Таблица1[[#This Row],[Предел текучести, Н/мм²]]-SUMIF('Сводный отчет'!$B$7:$B$17,Таблица1[[#This Row],[Профиль / размер]],'Сводный отчет'!$F$7:$F$17))^2</f>
        <v>4.2004705421035951</v>
      </c>
      <c r="G1664" s="63">
        <v>649</v>
      </c>
      <c r="H1664" s="64">
        <f>(Таблица1[[#This Row],[Временное сопротивление, Н/мм²]]-SUMIF('Сводный отчет'!$B$7:$B$17,Таблица1[[#This Row],[Профиль / размер]],'Сводный отчет'!$I$7:$I$17))^2</f>
        <v>25.597588471718332</v>
      </c>
      <c r="I1664" s="65">
        <f>Таблица1[[#This Row],[Временное сопротивление, Н/мм²]]/Таблица1[[#This Row],[Предел текучести, Н/мм²]]</f>
        <v>1.1714801444043321</v>
      </c>
      <c r="J1664" s="66">
        <f>(Таблица1[[#This Row],[σв/σт]]-SUMIF('Сводный отчет'!$B$7:$B$17,Таблица1[[#This Row],[Профиль / размер]],'Сводный отчет'!$L$7:$L$17))^2</f>
        <v>2.2034314066452989E-5</v>
      </c>
      <c r="K1664" s="63">
        <v>23.7</v>
      </c>
      <c r="L1664" s="64">
        <f>(Таблица1[[#This Row],[Относительное удлинение, %]]-SUMIF('Сводный отчет'!$B$7:$B$17,Таблица1[[#This Row],[Профиль / размер]],'Сводный отчет'!$O$7:$O$17))^2</f>
        <v>2.7437790412704319</v>
      </c>
      <c r="M1664" s="63">
        <v>8.6999999999999993</v>
      </c>
      <c r="N166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6.6472071365550223E-2</v>
      </c>
      <c r="O1664" s="67">
        <v>9</v>
      </c>
      <c r="P166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4.0796000392118489E-2</v>
      </c>
      <c r="Q1664" s="69">
        <v>8.3000000000000004E-2</v>
      </c>
      <c r="R1664" s="70">
        <f>(Таблица1[[#This Row],[fr]]-SUMIF('Сводный отчет'!$B$7:$B$17,Таблица1[[#This Row],[Профиль / размер]],'Сводный отчет'!$X$7:$X$17))^2</f>
        <v>7.2526222919302336E-8</v>
      </c>
    </row>
    <row r="1665" spans="1:18" ht="11.25" customHeight="1" x14ac:dyDescent="0.25">
      <c r="A1665" s="62" t="s">
        <v>1297</v>
      </c>
      <c r="B1665" s="62" t="str">
        <f>LEFT(Таблица1[[#This Row],[Номер плавки]],7)</f>
        <v>2063988</v>
      </c>
      <c r="C1665" s="62" t="s">
        <v>8</v>
      </c>
      <c r="D1665" s="62" t="s">
        <v>154</v>
      </c>
      <c r="E1665" s="63">
        <v>550</v>
      </c>
      <c r="F1665" s="64">
        <f>(Таблица1[[#This Row],[Предел текучести, Н/мм²]]-SUMIF('Сводный отчет'!$B$7:$B$17,Таблица1[[#This Row],[Профиль / размер]],'Сводный отчет'!$F$7:$F$17))^2</f>
        <v>3.8044309381434336</v>
      </c>
      <c r="G1665" s="63">
        <v>647</v>
      </c>
      <c r="H1665" s="64">
        <f>(Таблица1[[#This Row],[Временное сопротивление, Н/мм²]]-SUMIF('Сводный отчет'!$B$7:$B$17,Таблица1[[#This Row],[Профиль / размер]],'Сводный отчет'!$I$7:$I$17))^2</f>
        <v>9.3599647093421456</v>
      </c>
      <c r="I1665" s="65">
        <f>Таблица1[[#This Row],[Временное сопротивление, Н/мм²]]/Таблица1[[#This Row],[Предел текучести, Н/мм²]]</f>
        <v>1.1763636363636363</v>
      </c>
      <c r="J1665" s="66">
        <f>(Таблица1[[#This Row],[σв/σт]]-SUMIF('Сводный отчет'!$B$7:$B$17,Таблица1[[#This Row],[Профиль / размер]],'Сводный отчет'!$L$7:$L$17))^2</f>
        <v>9.1729735730860799E-5</v>
      </c>
      <c r="K1665" s="63">
        <v>23.5</v>
      </c>
      <c r="L1665" s="64">
        <f>(Таблица1[[#This Row],[Относительное удлинение, %]]-SUMIF('Сводный отчет'!$B$7:$B$17,Таблица1[[#This Row],[Профиль / размер]],'Сводный отчет'!$O$7:$O$17))^2</f>
        <v>2.121204783844695</v>
      </c>
      <c r="M1665" s="63">
        <v>7.7</v>
      </c>
      <c r="N166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0.55082850700912167</v>
      </c>
      <c r="O1665" s="67">
        <v>8</v>
      </c>
      <c r="P166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0.63683560435251418</v>
      </c>
      <c r="Q1665" s="69">
        <v>7.0999999999999994E-2</v>
      </c>
      <c r="R1665" s="70">
        <f>(Таблица1[[#This Row],[fr]]-SUMIF('Сводный отчет'!$B$7:$B$17,Таблица1[[#This Row],[Профиль / размер]],'Сводный отчет'!$X$7:$X$17))^2</f>
        <v>1.3760915988628674E-4</v>
      </c>
    </row>
    <row r="1666" spans="1:18" ht="11.25" customHeight="1" x14ac:dyDescent="0.25">
      <c r="A1666" s="62" t="s">
        <v>1298</v>
      </c>
      <c r="B1666" s="62" t="str">
        <f>LEFT(Таблица1[[#This Row],[Номер плавки]],7)</f>
        <v>2063988</v>
      </c>
      <c r="C1666" s="62" t="s">
        <v>8</v>
      </c>
      <c r="D1666" s="62" t="s">
        <v>154</v>
      </c>
      <c r="E1666" s="63">
        <v>532</v>
      </c>
      <c r="F1666" s="64">
        <f>(Таблица1[[#This Row],[Предел текучести, Н/мм²]]-SUMIF('Сводный отчет'!$B$7:$B$17,Таблица1[[#This Row],[Профиль / размер]],'Сводный отчет'!$F$7:$F$17))^2</f>
        <v>398.02225272032268</v>
      </c>
      <c r="G1666" s="63">
        <v>630</v>
      </c>
      <c r="H1666" s="64">
        <f>(Таблица1[[#This Row],[Временное сопротивление, Н/мм²]]-SUMIF('Сводный отчет'!$B$7:$B$17,Таблица1[[#This Row],[Профиль / размер]],'Сводный отчет'!$I$7:$I$17))^2</f>
        <v>194.34016272914454</v>
      </c>
      <c r="I1666" s="65">
        <f>Таблица1[[#This Row],[Временное сопротивление, Н/мм²]]/Таблица1[[#This Row],[Предел текучести, Н/мм²]]</f>
        <v>1.1842105263157894</v>
      </c>
      <c r="J1666" s="66">
        <f>(Таблица1[[#This Row],[σв/σт]]-SUMIF('Сводный отчет'!$B$7:$B$17,Таблица1[[#This Row],[Профиль / размер]],'Сводный отчет'!$L$7:$L$17))^2</f>
        <v>3.0361160200152298E-4</v>
      </c>
      <c r="K1666" s="63">
        <v>23.8</v>
      </c>
      <c r="L1666" s="64">
        <f>(Таблица1[[#This Row],[Относительное удлинение, %]]-SUMIF('Сводный отчет'!$B$7:$B$17,Таблица1[[#This Row],[Профиль / размер]],'Сводный отчет'!$O$7:$O$17))^2</f>
        <v>3.085066169983306</v>
      </c>
      <c r="M1666" s="63">
        <v>9</v>
      </c>
      <c r="N166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0.31116514067247919</v>
      </c>
      <c r="O1666" s="67">
        <v>9.3000000000000007</v>
      </c>
      <c r="P166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0.25198411920400049</v>
      </c>
      <c r="Q1666" s="69">
        <v>8.5000000000000006E-2</v>
      </c>
      <c r="R1666" s="70">
        <f>(Таблица1[[#This Row],[fr]]-SUMIF('Сводный отчет'!$B$7:$B$17,Таблица1[[#This Row],[Профиль / размер]],'Сводный отчет'!$X$7:$X$17))^2</f>
        <v>5.1497539456914444E-6</v>
      </c>
    </row>
    <row r="1667" spans="1:18" ht="11.25" customHeight="1" x14ac:dyDescent="0.25">
      <c r="A1667" s="62" t="s">
        <v>1299</v>
      </c>
      <c r="B1667" s="62" t="str">
        <f>LEFT(Таблица1[[#This Row],[Номер плавки]],7)</f>
        <v>2063989</v>
      </c>
      <c r="C1667" s="62" t="s">
        <v>8</v>
      </c>
      <c r="D1667" s="62" t="s">
        <v>154</v>
      </c>
      <c r="E1667" s="63">
        <v>538</v>
      </c>
      <c r="F1667" s="64">
        <f>(Таблица1[[#This Row],[Предел текучести, Н/мм²]]-SUMIF('Сводный отчет'!$B$7:$B$17,Таблица1[[#This Row],[Профиль / размер]],'Сводный отчет'!$F$7:$F$17))^2</f>
        <v>194.61631212626295</v>
      </c>
      <c r="G1667" s="63">
        <v>638</v>
      </c>
      <c r="H1667" s="64">
        <f>(Таблица1[[#This Row],[Временное сопротивление, Н/мм²]]-SUMIF('Сводный отчет'!$B$7:$B$17,Таблица1[[#This Row],[Профиль / размер]],'Сводный отчет'!$I$7:$I$17))^2</f>
        <v>35.290657778649297</v>
      </c>
      <c r="I1667" s="65">
        <f>Таблица1[[#This Row],[Временное сопротивление, Н/мм²]]/Таблица1[[#This Row],[Предел текучести, Н/мм²]]</f>
        <v>1.1858736059479553</v>
      </c>
      <c r="J1667" s="66">
        <f>(Таблица1[[#This Row],[σв/σт]]-SUMIF('Сводный отчет'!$B$7:$B$17,Таблица1[[#This Row],[Профиль / размер]],'Сводный отчет'!$L$7:$L$17))^2</f>
        <v>3.6433394542093484E-4</v>
      </c>
      <c r="K1667" s="63">
        <v>22.7</v>
      </c>
      <c r="L1667" s="64">
        <f>(Таблица1[[#This Row],[Относительное удлинение, %]]-SUMIF('Сводный отчет'!$B$7:$B$17,Таблица1[[#This Row],[Профиль / размер]],'Сводный отчет'!$O$7:$O$17))^2</f>
        <v>0.43090775414173815</v>
      </c>
      <c r="M1667" s="63">
        <v>8.1</v>
      </c>
      <c r="N166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0.11708593275169366</v>
      </c>
      <c r="O1667" s="67">
        <v>8.4</v>
      </c>
      <c r="P166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0.15841976276835562</v>
      </c>
      <c r="Q1667" s="69">
        <v>9.6000000000000002E-2</v>
      </c>
      <c r="R1667" s="70">
        <f>(Таблица1[[#This Row],[fr]]-SUMIF('Сводный отчет'!$B$7:$B$17,Таблица1[[#This Row],[Профиль / размер]],'Сводный отчет'!$X$7:$X$17))^2</f>
        <v>1.7607450642093811E-4</v>
      </c>
    </row>
    <row r="1668" spans="1:18" ht="11.25" customHeight="1" x14ac:dyDescent="0.25">
      <c r="A1668" s="62" t="s">
        <v>1300</v>
      </c>
      <c r="B1668" s="62" t="str">
        <f>LEFT(Таблица1[[#This Row],[Номер плавки]],7)</f>
        <v>2063989</v>
      </c>
      <c r="C1668" s="62" t="s">
        <v>8</v>
      </c>
      <c r="D1668" s="62" t="s">
        <v>154</v>
      </c>
      <c r="E1668" s="63">
        <v>554</v>
      </c>
      <c r="F1668" s="64">
        <f>(Таблица1[[#This Row],[Предел текучести, Н/мм²]]-SUMIF('Сводный отчет'!$B$7:$B$17,Таблица1[[#This Row],[Профиль / размер]],'Сводный отчет'!$F$7:$F$17))^2</f>
        <v>4.2004705421035951</v>
      </c>
      <c r="G1668" s="63">
        <v>650</v>
      </c>
      <c r="H1668" s="64">
        <f>(Таблица1[[#This Row],[Временное сопротивление, Н/мм²]]-SUMIF('Сводный отчет'!$B$7:$B$17,Таблица1[[#This Row],[Профиль / размер]],'Сводный отчет'!$I$7:$I$17))^2</f>
        <v>36.716400352906426</v>
      </c>
      <c r="I1668" s="65">
        <f>Таблица1[[#This Row],[Временное сопротивление, Н/мм²]]/Таблица1[[#This Row],[Предел текучести, Н/мм²]]</f>
        <v>1.1732851985559567</v>
      </c>
      <c r="J1668" s="66">
        <f>(Таблица1[[#This Row],[σв/σт]]-SUMIF('Сводный отчет'!$B$7:$B$17,Таблица1[[#This Row],[Профиль / размер]],'Сводный отчет'!$L$7:$L$17))^2</f>
        <v>4.2238643677248415E-5</v>
      </c>
      <c r="K1668" s="63">
        <v>21.8</v>
      </c>
      <c r="L1668" s="64">
        <f>(Таблица1[[#This Row],[Относительное удлинение, %]]-SUMIF('Сводный отчет'!$B$7:$B$17,Таблица1[[#This Row],[Профиль / размер]],'Сводный отчет'!$O$7:$O$17))^2</f>
        <v>5.9323595725913225E-2</v>
      </c>
      <c r="M1668" s="63">
        <v>9</v>
      </c>
      <c r="N166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0.31116514067247919</v>
      </c>
      <c r="O1668" s="67">
        <v>9.3000000000000007</v>
      </c>
      <c r="P166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0.25198411920400049</v>
      </c>
      <c r="Q1668" s="69">
        <v>6.9000000000000006E-2</v>
      </c>
      <c r="R1668" s="70">
        <f>(Таблица1[[#This Row],[fr]]-SUMIF('Сводный отчет'!$B$7:$B$17,Таблица1[[#This Row],[Профиль / размер]],'Сводный отчет'!$X$7:$X$17))^2</f>
        <v>1.8853193216351432E-4</v>
      </c>
    </row>
    <row r="1669" spans="1:18" ht="11.25" customHeight="1" x14ac:dyDescent="0.25">
      <c r="A1669" s="62" t="s">
        <v>1301</v>
      </c>
      <c r="B1669" s="62" t="str">
        <f>LEFT(Таблица1[[#This Row],[Номер плавки]],7)</f>
        <v>2063989</v>
      </c>
      <c r="C1669" s="62" t="s">
        <v>8</v>
      </c>
      <c r="D1669" s="62" t="s">
        <v>154</v>
      </c>
      <c r="E1669" s="63">
        <v>542</v>
      </c>
      <c r="F1669" s="64">
        <f>(Таблица1[[#This Row],[Предел текучести, Н/мм²]]-SUMIF('Сводный отчет'!$B$7:$B$17,Таблица1[[#This Row],[Профиль / размер]],'Сводный отчет'!$F$7:$F$17))^2</f>
        <v>99.012351730223116</v>
      </c>
      <c r="G1669" s="63">
        <v>639</v>
      </c>
      <c r="H1669" s="64">
        <f>(Таблица1[[#This Row],[Временное сопротивление, Н/мм²]]-SUMIF('Сводный отчет'!$B$7:$B$17,Таблица1[[#This Row],[Профиль / размер]],'Сводный отчет'!$I$7:$I$17))^2</f>
        <v>24.409469659837391</v>
      </c>
      <c r="I1669" s="65">
        <f>Таблица1[[#This Row],[Временное сопротивление, Н/мм²]]/Таблица1[[#This Row],[Предел текучести, Н/мм²]]</f>
        <v>1.1789667896678966</v>
      </c>
      <c r="J1669" s="66">
        <f>(Таблица1[[#This Row],[σв/σт]]-SUMIF('Сводный отчет'!$B$7:$B$17,Таблица1[[#This Row],[Профиль / размер]],'Сводный отчет'!$L$7:$L$17))^2</f>
        <v>1.4836987856978935E-4</v>
      </c>
      <c r="K1669" s="63">
        <v>23.3</v>
      </c>
      <c r="L1669" s="64">
        <f>(Таблица1[[#This Row],[Относительное удлинение, %]]-SUMIF('Сводный отчет'!$B$7:$B$17,Таблица1[[#This Row],[Профиль / размер]],'Сводный отчет'!$O$7:$O$17))^2</f>
        <v>1.578630526418958</v>
      </c>
      <c r="M1669" s="63">
        <v>9.3000000000000007</v>
      </c>
      <c r="N166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0.73585820997940898</v>
      </c>
      <c r="O1669" s="67">
        <v>9.6</v>
      </c>
      <c r="P166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0.64317223801588053</v>
      </c>
      <c r="Q1669" s="69">
        <v>0.08</v>
      </c>
      <c r="R1669" s="70">
        <f>(Таблица1[[#This Row],[fr]]-SUMIF('Сводный отчет'!$B$7:$B$17,Таблица1[[#This Row],[Профиль / размер]],'Сводный отчет'!$X$7:$X$17))^2</f>
        <v>7.4566846387611164E-6</v>
      </c>
    </row>
    <row r="1670" spans="1:18" ht="11.25" customHeight="1" x14ac:dyDescent="0.25">
      <c r="A1670" s="62" t="s">
        <v>1302</v>
      </c>
      <c r="B1670" s="62" t="str">
        <f>LEFT(Таблица1[[#This Row],[Номер плавки]],7)</f>
        <v>2063990</v>
      </c>
      <c r="C1670" s="62" t="s">
        <v>8</v>
      </c>
      <c r="D1670" s="62" t="s">
        <v>154</v>
      </c>
      <c r="E1670" s="63">
        <v>556</v>
      </c>
      <c r="F1670" s="64">
        <f>(Таблица1[[#This Row],[Предел текучести, Н/мм²]]-SUMIF('Сводный отчет'!$B$7:$B$17,Таблица1[[#This Row],[Профиль / размер]],'Сводный отчет'!$F$7:$F$17))^2</f>
        <v>16.398490344083676</v>
      </c>
      <c r="G1670" s="63">
        <v>658</v>
      </c>
      <c r="H1670" s="64">
        <f>(Таблица1[[#This Row],[Временное сопротивление, Н/мм²]]-SUMIF('Сводный отчет'!$B$7:$B$17,Таблица1[[#This Row],[Профиль / размер]],'Сводный отчет'!$I$7:$I$17))^2</f>
        <v>197.66689540241117</v>
      </c>
      <c r="I1670" s="65">
        <f>Таблица1[[#This Row],[Временное сопротивление, Н/мм²]]/Таблица1[[#This Row],[Предел текучести, Н/мм²]]</f>
        <v>1.1834532374100719</v>
      </c>
      <c r="J1670" s="66">
        <f>(Таблица1[[#This Row],[σв/σт]]-SUMIF('Сводный отчет'!$B$7:$B$17,Таблица1[[#This Row],[Профиль / размер]],'Сводный отчет'!$L$7:$L$17))^2</f>
        <v>2.7779439687471483E-4</v>
      </c>
      <c r="K1670" s="63">
        <v>23.2</v>
      </c>
      <c r="L1670" s="64">
        <f>(Таблица1[[#This Row],[Относительное удлинение, %]]-SUMIF('Сводный отчет'!$B$7:$B$17,Таблица1[[#This Row],[Профиль / размер]],'Сводный отчет'!$O$7:$O$17))^2</f>
        <v>1.3373433977060849</v>
      </c>
      <c r="M1670" s="63">
        <v>8.1</v>
      </c>
      <c r="N167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0.11708593275169366</v>
      </c>
      <c r="O1670" s="67">
        <v>8.4</v>
      </c>
      <c r="P167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0.15841976276835562</v>
      </c>
      <c r="Q1670" s="69">
        <v>9.2999999999999999E-2</v>
      </c>
      <c r="R1670" s="70">
        <f>(Таблица1[[#This Row],[fr]]-SUMIF('Сводный отчет'!$B$7:$B$17,Таблица1[[#This Row],[Профиль / размер]],'Сводный отчет'!$X$7:$X$17))^2</f>
        <v>1.0545866483677987E-4</v>
      </c>
    </row>
    <row r="1671" spans="1:18" ht="11.25" customHeight="1" x14ac:dyDescent="0.25">
      <c r="A1671" s="62" t="s">
        <v>1303</v>
      </c>
      <c r="B1671" s="62" t="str">
        <f>LEFT(Таблица1[[#This Row],[Номер плавки]],7)</f>
        <v>2063990</v>
      </c>
      <c r="C1671" s="62" t="s">
        <v>8</v>
      </c>
      <c r="D1671" s="62" t="s">
        <v>154</v>
      </c>
      <c r="E1671" s="63">
        <v>559</v>
      </c>
      <c r="F1671" s="64">
        <f>(Таблица1[[#This Row],[Предел текучести, Н/мм²]]-SUMIF('Сводный отчет'!$B$7:$B$17,Таблица1[[#This Row],[Профиль / размер]],'Сводный отчет'!$F$7:$F$17))^2</f>
        <v>49.695520047053797</v>
      </c>
      <c r="G1671" s="63">
        <v>660</v>
      </c>
      <c r="H1671" s="64">
        <f>(Таблица1[[#This Row],[Временное сопротивление, Н/мм²]]-SUMIF('Сводный отчет'!$B$7:$B$17,Таблица1[[#This Row],[Профиль / размер]],'Сводный отчет'!$I$7:$I$17))^2</f>
        <v>257.90451916478736</v>
      </c>
      <c r="I1671" s="65">
        <f>Таблица1[[#This Row],[Временное сопротивление, Н/мм²]]/Таблица1[[#This Row],[Предел текучести, Н/мм²]]</f>
        <v>1.1806797853309481</v>
      </c>
      <c r="J1671" s="66">
        <f>(Таблица1[[#This Row],[σв/σт]]-SUMIF('Сводный отчет'!$B$7:$B$17,Таблица1[[#This Row],[Профиль / размер]],'Сводный отчет'!$L$7:$L$17))^2</f>
        <v>1.930352651776764E-4</v>
      </c>
      <c r="K1671" s="63">
        <v>23</v>
      </c>
      <c r="L1671" s="64">
        <f>(Таблица1[[#This Row],[Относительное удлинение, %]]-SUMIF('Сводный отчет'!$B$7:$B$17,Таблица1[[#This Row],[Профиль / размер]],'Сводный отчет'!$O$7:$O$17))^2</f>
        <v>0.91476914028034761</v>
      </c>
      <c r="M1671" s="63">
        <v>8.3000000000000007</v>
      </c>
      <c r="N167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2.0214645622978932E-2</v>
      </c>
      <c r="O1671" s="67">
        <v>8.6</v>
      </c>
      <c r="P167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3.9211841976276904E-2</v>
      </c>
      <c r="Q1671" s="69">
        <v>7.2999999999999995E-2</v>
      </c>
      <c r="R1671" s="70">
        <f>(Таблица1[[#This Row],[fr]]-SUMIF('Сводный отчет'!$B$7:$B$17,Таблица1[[#This Row],[Профиль / размер]],'Сводный отчет'!$X$7:$X$17))^2</f>
        <v>9.4686387609058803E-5</v>
      </c>
    </row>
    <row r="1672" spans="1:18" ht="11.25" customHeight="1" x14ac:dyDescent="0.25">
      <c r="A1672" s="62" t="s">
        <v>1304</v>
      </c>
      <c r="B1672" s="62" t="str">
        <f>LEFT(Таблица1[[#This Row],[Номер плавки]],7)</f>
        <v>2063990</v>
      </c>
      <c r="C1672" s="62" t="s">
        <v>8</v>
      </c>
      <c r="D1672" s="62" t="s">
        <v>154</v>
      </c>
      <c r="E1672" s="63">
        <v>556</v>
      </c>
      <c r="F1672" s="64">
        <f>(Таблица1[[#This Row],[Предел текучести, Н/мм²]]-SUMIF('Сводный отчет'!$B$7:$B$17,Таблица1[[#This Row],[Профиль / размер]],'Сводный отчет'!$F$7:$F$17))^2</f>
        <v>16.398490344083676</v>
      </c>
      <c r="G1672" s="63">
        <v>660</v>
      </c>
      <c r="H1672" s="64">
        <f>(Таблица1[[#This Row],[Временное сопротивление, Н/мм²]]-SUMIF('Сводный отчет'!$B$7:$B$17,Таблица1[[#This Row],[Профиль / размер]],'Сводный отчет'!$I$7:$I$17))^2</f>
        <v>257.90451916478736</v>
      </c>
      <c r="I1672" s="65">
        <f>Таблица1[[#This Row],[Временное сопротивление, Н/мм²]]/Таблица1[[#This Row],[Предел текучести, Н/мм²]]</f>
        <v>1.1870503597122302</v>
      </c>
      <c r="J1672" s="66">
        <f>(Таблица1[[#This Row],[σв/σт]]-SUMIF('Сводный отчет'!$B$7:$B$17,Таблица1[[#This Row],[Профиль / размер]],'Сводный отчет'!$L$7:$L$17))^2</f>
        <v>4.1064134927181384E-4</v>
      </c>
      <c r="K1672" s="63">
        <v>23.7</v>
      </c>
      <c r="L1672" s="64">
        <f>(Таблица1[[#This Row],[Относительное удлинение, %]]-SUMIF('Сводный отчет'!$B$7:$B$17,Таблица1[[#This Row],[Профиль / размер]],'Сводный отчет'!$O$7:$O$17))^2</f>
        <v>2.7437790412704319</v>
      </c>
      <c r="M1672" s="63">
        <v>9.1999999999999993</v>
      </c>
      <c r="N167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0.57429385354376383</v>
      </c>
      <c r="O1672" s="67">
        <v>9.5</v>
      </c>
      <c r="P167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0.49277619841192066</v>
      </c>
      <c r="Q1672" s="69">
        <v>8.1000000000000003E-2</v>
      </c>
      <c r="R1672" s="70">
        <f>(Таблица1[[#This Row],[fr]]-SUMIF('Сводный отчет'!$B$7:$B$17,Таблица1[[#This Row],[Профиль / размер]],'Сводный отчет'!$X$7:$X$17))^2</f>
        <v>2.9952985001471745E-6</v>
      </c>
    </row>
    <row r="1673" spans="1:18" ht="11.25" customHeight="1" x14ac:dyDescent="0.25">
      <c r="A1673" s="62" t="s">
        <v>1305</v>
      </c>
      <c r="B1673" s="62" t="str">
        <f>LEFT(Таблица1[[#This Row],[Номер плавки]],7)</f>
        <v>2050917</v>
      </c>
      <c r="C1673" s="62" t="s">
        <v>8</v>
      </c>
      <c r="D1673" s="62" t="s">
        <v>154</v>
      </c>
      <c r="E1673" s="63">
        <v>563</v>
      </c>
      <c r="F1673" s="64">
        <f>(Таблица1[[#This Row],[Предел текучести, Н/мм²]]-SUMIF('Сводный отчет'!$B$7:$B$17,Таблица1[[#This Row],[Профиль / размер]],'Сводный отчет'!$F$7:$F$17))^2</f>
        <v>122.09155965101397</v>
      </c>
      <c r="G1673" s="63">
        <v>654</v>
      </c>
      <c r="H1673" s="64">
        <f>(Таблица1[[#This Row],[Временное сопротивление, Н/мм²]]-SUMIF('Сводный отчет'!$B$7:$B$17,Таблица1[[#This Row],[Профиль / размер]],'Сводный отчет'!$I$7:$I$17))^2</f>
        <v>101.19164787765881</v>
      </c>
      <c r="I1673" s="65">
        <f>Таблица1[[#This Row],[Временное сопротивление, Н/мм²]]/Таблица1[[#This Row],[Предел текучести, Н/мм²]]</f>
        <v>1.1616341030195383</v>
      </c>
      <c r="J1673" s="66">
        <f>(Таблица1[[#This Row],[σв/σт]]-SUMIF('Сводный отчет'!$B$7:$B$17,Таблица1[[#This Row],[Профиль / размер]],'Сводный отчет'!$L$7:$L$17))^2</f>
        <v>2.6542786209268327E-5</v>
      </c>
      <c r="K1673" s="63">
        <v>25.2</v>
      </c>
      <c r="L1673" s="64">
        <f>(Таблица1[[#This Row],[Относительное удлинение, %]]-SUMIF('Сводный отчет'!$B$7:$B$17,Таблица1[[#This Row],[Профиль / размер]],'Сводный отчет'!$O$7:$O$17))^2</f>
        <v>9.9630859719634728</v>
      </c>
      <c r="M1673" s="63">
        <v>11.4</v>
      </c>
      <c r="N167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8.7487096951279106</v>
      </c>
      <c r="O1673" s="67">
        <v>11.7</v>
      </c>
      <c r="P167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8.4214890696990459</v>
      </c>
      <c r="Q1673" s="69">
        <v>0.09</v>
      </c>
      <c r="R1673" s="70">
        <f>(Таблица1[[#This Row],[fr]]-SUMIF('Сводный отчет'!$B$7:$B$17,Таблица1[[#This Row],[Профиль / размер]],'Сводный отчет'!$X$7:$X$17))^2</f>
        <v>5.2842823252621659E-5</v>
      </c>
    </row>
    <row r="1674" spans="1:18" ht="11.25" customHeight="1" x14ac:dyDescent="0.25">
      <c r="A1674" s="62" t="s">
        <v>1306</v>
      </c>
      <c r="B1674" s="62" t="str">
        <f>LEFT(Таблица1[[#This Row],[Номер плавки]],7)</f>
        <v>2050917</v>
      </c>
      <c r="C1674" s="62" t="s">
        <v>8</v>
      </c>
      <c r="D1674" s="62" t="s">
        <v>154</v>
      </c>
      <c r="E1674" s="63">
        <v>560</v>
      </c>
      <c r="F1674" s="64">
        <f>(Таблица1[[#This Row],[Предел текучести, Н/мм²]]-SUMIF('Сводный отчет'!$B$7:$B$17,Таблица1[[#This Row],[Профиль / размер]],'Сводный отчет'!$F$7:$F$17))^2</f>
        <v>64.794529948043845</v>
      </c>
      <c r="G1674" s="63">
        <v>651</v>
      </c>
      <c r="H1674" s="64">
        <f>(Таблица1[[#This Row],[Временное сопротивление, Н/мм²]]-SUMIF('Сводный отчет'!$B$7:$B$17,Таблица1[[#This Row],[Профиль / размер]],'Сводный отчет'!$I$7:$I$17))^2</f>
        <v>49.83521223409452</v>
      </c>
      <c r="I1674" s="65">
        <f>Таблица1[[#This Row],[Временное сопротивление, Н/мм²]]/Таблица1[[#This Row],[Предел текучести, Н/мм²]]</f>
        <v>1.1625000000000001</v>
      </c>
      <c r="J1674" s="66">
        <f>(Таблица1[[#This Row],[σв/σт]]-SUMIF('Сводный отчет'!$B$7:$B$17,Таблица1[[#This Row],[Профиль / размер]],'Сводный отчет'!$L$7:$L$17))^2</f>
        <v>1.8370414714631944E-5</v>
      </c>
      <c r="K1674" s="63">
        <v>21.5</v>
      </c>
      <c r="L1674" s="64">
        <f>(Таблица1[[#This Row],[Относительное удлинение, %]]-SUMIF('Сводный отчет'!$B$7:$B$17,Таблица1[[#This Row],[Профиль / размер]],'Сводный отчет'!$O$7:$O$17))^2</f>
        <v>0.29546220958730507</v>
      </c>
      <c r="M1674" s="63">
        <v>8.8000000000000007</v>
      </c>
      <c r="N167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0.12803642780119395</v>
      </c>
      <c r="O1674" s="67">
        <v>9.1</v>
      </c>
      <c r="P167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9.1192039996078708E-2</v>
      </c>
      <c r="Q1674" s="69">
        <v>8.3000000000000004E-2</v>
      </c>
      <c r="R1674" s="70">
        <f>(Таблица1[[#This Row],[fr]]-SUMIF('Сводный отчет'!$B$7:$B$17,Таблица1[[#This Row],[Профиль / размер]],'Сводный отчет'!$X$7:$X$17))^2</f>
        <v>7.2526222919302336E-8</v>
      </c>
    </row>
    <row r="1675" spans="1:18" ht="11.25" customHeight="1" x14ac:dyDescent="0.25">
      <c r="A1675" s="62" t="s">
        <v>1307</v>
      </c>
      <c r="B1675" s="62" t="str">
        <f>LEFT(Таблица1[[#This Row],[Номер плавки]],7)</f>
        <v>2050917</v>
      </c>
      <c r="C1675" s="62" t="s">
        <v>8</v>
      </c>
      <c r="D1675" s="62" t="s">
        <v>154</v>
      </c>
      <c r="E1675" s="63">
        <v>571</v>
      </c>
      <c r="F1675" s="64">
        <f>(Таблица1[[#This Row],[Предел текучести, Н/мм²]]-SUMIF('Сводный отчет'!$B$7:$B$17,Таблица1[[#This Row],[Профиль / размер]],'Сводный отчет'!$F$7:$F$17))^2</f>
        <v>362.88363885893426</v>
      </c>
      <c r="G1675" s="63">
        <v>660</v>
      </c>
      <c r="H1675" s="64">
        <f>(Таблица1[[#This Row],[Временное сопротивление, Н/мм²]]-SUMIF('Сводный отчет'!$B$7:$B$17,Таблица1[[#This Row],[Профиль / размер]],'Сводный отчет'!$I$7:$I$17))^2</f>
        <v>257.90451916478736</v>
      </c>
      <c r="I1675" s="65">
        <f>Таблица1[[#This Row],[Временное сопротивление, Н/мм²]]/Таблица1[[#This Row],[Предел текучести, Н/мм²]]</f>
        <v>1.1558669001751314</v>
      </c>
      <c r="J1675" s="66">
        <f>(Таблица1[[#This Row],[σв/σт]]-SUMIF('Сводный отчет'!$B$7:$B$17,Таблица1[[#This Row],[Профиль / размер]],'Сводный отчет'!$L$7:$L$17))^2</f>
        <v>1.1922831722722872E-4</v>
      </c>
      <c r="K1675" s="63">
        <v>24.5</v>
      </c>
      <c r="L1675" s="64">
        <f>(Таблица1[[#This Row],[Относительное удлинение, %]]-SUMIF('Сводный отчет'!$B$7:$B$17,Таблица1[[#This Row],[Профиль / размер]],'Сводный отчет'!$O$7:$O$17))^2</f>
        <v>6.0340760709733905</v>
      </c>
      <c r="M1675" s="63">
        <v>7</v>
      </c>
      <c r="N167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2.0798780119596221</v>
      </c>
      <c r="O1675" s="67">
        <v>7.3</v>
      </c>
      <c r="P167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2.2440633271247918</v>
      </c>
      <c r="Q1675" s="69">
        <v>0.1</v>
      </c>
      <c r="R1675" s="70">
        <f>(Таблица1[[#This Row],[fr]]-SUMIF('Сводный отчет'!$B$7:$B$17,Таблица1[[#This Row],[Профиль / размер]],'Сводный отчет'!$X$7:$X$17))^2</f>
        <v>2.982289618664825E-4</v>
      </c>
    </row>
    <row r="1676" spans="1:18" ht="11.25" customHeight="1" x14ac:dyDescent="0.25">
      <c r="A1676" s="62" t="s">
        <v>1308</v>
      </c>
      <c r="B1676" s="62" t="str">
        <f>LEFT(Таблица1[[#This Row],[Номер плавки]],7)</f>
        <v>2063992</v>
      </c>
      <c r="C1676" s="62" t="s">
        <v>8</v>
      </c>
      <c r="D1676" s="62" t="s">
        <v>154</v>
      </c>
      <c r="E1676" s="63">
        <v>598</v>
      </c>
      <c r="F1676" s="64">
        <f>(Таблица1[[#This Row],[Предел текучести, Н/мм²]]-SUMIF('Сводный отчет'!$B$7:$B$17,Таблица1[[#This Row],[Профиль / размер]],'Сводный отчет'!$F$7:$F$17))^2</f>
        <v>2120.5569061856654</v>
      </c>
      <c r="G1676" s="63">
        <v>700</v>
      </c>
      <c r="H1676" s="64">
        <f>(Таблица1[[#This Row],[Временное сопротивление, Н/мм²]]-SUMIF('Сводный отчет'!$B$7:$B$17,Таблица1[[#This Row],[Профиль / размер]],'Сводный отчет'!$I$7:$I$17))^2</f>
        <v>3142.6569944123112</v>
      </c>
      <c r="I1676" s="65">
        <f>Таблица1[[#This Row],[Временное сопротивление, Н/мм²]]/Таблица1[[#This Row],[Предел текучести, Н/мм²]]</f>
        <v>1.1705685618729098</v>
      </c>
      <c r="J1676" s="66">
        <f>(Таблица1[[#This Row],[σв/σт]]-SUMIF('Сводный отчет'!$B$7:$B$17,Таблица1[[#This Row],[Профиль / размер]],'Сводный отчет'!$L$7:$L$17))^2</f>
        <v>1.4307228292445675E-5</v>
      </c>
      <c r="K1676" s="63">
        <v>19</v>
      </c>
      <c r="L1676" s="64">
        <f>(Таблица1[[#This Row],[Относительное удлинение, %]]-SUMIF('Сводный отчет'!$B$7:$B$17,Таблица1[[#This Row],[Профиль / размер]],'Сводный отчет'!$O$7:$O$17))^2</f>
        <v>9.2632839917655669</v>
      </c>
      <c r="M1676" s="63">
        <v>6.3</v>
      </c>
      <c r="N167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4.5889275169101227</v>
      </c>
      <c r="O1676" s="67">
        <v>7.7</v>
      </c>
      <c r="P167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1.2056474855406325</v>
      </c>
      <c r="Q1676" s="69">
        <v>7.1999999999999995E-2</v>
      </c>
      <c r="R1676" s="70">
        <f>(Таблица1[[#This Row],[fr]]-SUMIF('Сводный отчет'!$B$7:$B$17,Таблица1[[#This Row],[Профиль / размер]],'Сводный отчет'!$X$7:$X$17))^2</f>
        <v>1.1514777374767277E-4</v>
      </c>
    </row>
    <row r="1677" spans="1:18" ht="11.25" customHeight="1" x14ac:dyDescent="0.25">
      <c r="A1677" s="62" t="s">
        <v>1309</v>
      </c>
      <c r="B1677" s="62" t="str">
        <f>LEFT(Таблица1[[#This Row],[Номер плавки]],7)</f>
        <v>2063992</v>
      </c>
      <c r="C1677" s="62" t="s">
        <v>8</v>
      </c>
      <c r="D1677" s="62" t="s">
        <v>154</v>
      </c>
      <c r="E1677" s="63">
        <v>607</v>
      </c>
      <c r="F1677" s="64">
        <f>(Таблица1[[#This Row],[Предел текучести, Н/мм²]]-SUMIF('Сводный отчет'!$B$7:$B$17,Таблица1[[#This Row],[Профиль / размер]],'Сводный отчет'!$F$7:$F$17))^2</f>
        <v>3030.4479952945758</v>
      </c>
      <c r="G1677" s="63">
        <v>706</v>
      </c>
      <c r="H1677" s="64">
        <f>(Таблица1[[#This Row],[Временное сопротивление, Н/мм²]]-SUMIF('Сводный отчет'!$B$7:$B$17,Таблица1[[#This Row],[Профиль / размер]],'Сводный отчет'!$I$7:$I$17))^2</f>
        <v>3851.3698656994397</v>
      </c>
      <c r="I1677" s="65">
        <f>Таблица1[[#This Row],[Временное сопротивление, Н/мм²]]/Таблица1[[#This Row],[Предел текучести, Н/мм²]]</f>
        <v>1.1630971993410215</v>
      </c>
      <c r="J1677" s="66">
        <f>(Таблица1[[#This Row],[σв/σт]]-SUMIF('Сводный отчет'!$B$7:$B$17,Таблица1[[#This Row],[Профиль / размер]],'Сводный отчет'!$L$7:$L$17))^2</f>
        <v>1.3607782807059493E-5</v>
      </c>
      <c r="K1677" s="63">
        <v>20.3</v>
      </c>
      <c r="L1677" s="64">
        <f>(Таблица1[[#This Row],[Относительное удлинение, %]]-SUMIF('Сводный отчет'!$B$7:$B$17,Таблица1[[#This Row],[Профиль / размер]],'Сводный отчет'!$O$7:$O$17))^2</f>
        <v>3.0400166650328684</v>
      </c>
      <c r="M1677" s="63">
        <v>9.1999999999999993</v>
      </c>
      <c r="N167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0.57429385354376383</v>
      </c>
      <c r="O1677" s="67">
        <v>9.6</v>
      </c>
      <c r="P167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0.64317223801588053</v>
      </c>
      <c r="Q1677" s="69">
        <v>7.9000000000000001E-2</v>
      </c>
      <c r="R1677" s="70">
        <f>(Таблица1[[#This Row],[fr]]-SUMIF('Сводный отчет'!$B$7:$B$17,Таблица1[[#This Row],[Профиль / размер]],'Сводный отчет'!$X$7:$X$17))^2</f>
        <v>1.3918070777375061E-5</v>
      </c>
    </row>
    <row r="1678" spans="1:18" ht="11.25" customHeight="1" x14ac:dyDescent="0.25">
      <c r="A1678" s="62" t="s">
        <v>1310</v>
      </c>
      <c r="B1678" s="62" t="str">
        <f>LEFT(Таблица1[[#This Row],[Номер плавки]],7)</f>
        <v>2063993</v>
      </c>
      <c r="C1678" s="62" t="s">
        <v>8</v>
      </c>
      <c r="D1678" s="62" t="s">
        <v>154</v>
      </c>
      <c r="E1678" s="63">
        <v>551</v>
      </c>
      <c r="F1678" s="64">
        <f>(Таблица1[[#This Row],[Предел текучести, Н/мм²]]-SUMIF('Сводный отчет'!$B$7:$B$17,Таблица1[[#This Row],[Профиль / размер]],'Сводный отчет'!$F$7:$F$17))^2</f>
        <v>0.90344083913347395</v>
      </c>
      <c r="G1678" s="63">
        <v>656</v>
      </c>
      <c r="H1678" s="64">
        <f>(Таблица1[[#This Row],[Временное сопротивление, Н/мм²]]-SUMIF('Сводный отчет'!$B$7:$B$17,Таблица1[[#This Row],[Профиль / размер]],'Сводный отчет'!$I$7:$I$17))^2</f>
        <v>145.42927164003498</v>
      </c>
      <c r="I1678" s="65">
        <f>Таблица1[[#This Row],[Временное сопротивление, Н/мм²]]/Таблица1[[#This Row],[Предел текучести, Н/мм²]]</f>
        <v>1.190562613430127</v>
      </c>
      <c r="J1678" s="66">
        <f>(Таблица1[[#This Row],[σв/σт]]-SUMIF('Сводный отчет'!$B$7:$B$17,Таблица1[[#This Row],[Профиль / размер]],'Сводный отчет'!$L$7:$L$17))^2</f>
        <v>5.6532391391627866E-4</v>
      </c>
      <c r="K1678" s="63">
        <v>22.5</v>
      </c>
      <c r="L1678" s="64">
        <f>(Таблица1[[#This Row],[Относительное удлинение, %]]-SUMIF('Сводный отчет'!$B$7:$B$17,Таблица1[[#This Row],[Профиль / размер]],'Сводный отчет'!$O$7:$O$17))^2</f>
        <v>0.2083334967160001</v>
      </c>
      <c r="M1678" s="63">
        <v>11.8</v>
      </c>
      <c r="N167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11.274967120870484</v>
      </c>
      <c r="O1678" s="67">
        <v>12.1</v>
      </c>
      <c r="P167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10.90307322811489</v>
      </c>
      <c r="Q1678" s="69">
        <v>8.8999999999999996E-2</v>
      </c>
      <c r="R1678" s="70">
        <f>(Таблица1[[#This Row],[fr]]-SUMIF('Сводный отчет'!$B$7:$B$17,Таблица1[[#This Row],[Профиль / размер]],'Сводный отчет'!$X$7:$X$17))^2</f>
        <v>3.9304209391235594E-5</v>
      </c>
    </row>
    <row r="1679" spans="1:18" ht="11.25" customHeight="1" x14ac:dyDescent="0.25">
      <c r="A1679" s="62" t="s">
        <v>1311</v>
      </c>
      <c r="B1679" s="62" t="str">
        <f>LEFT(Таблица1[[#This Row],[Номер плавки]],7)</f>
        <v>2063993</v>
      </c>
      <c r="C1679" s="62" t="s">
        <v>8</v>
      </c>
      <c r="D1679" s="62" t="s">
        <v>154</v>
      </c>
      <c r="E1679" s="63">
        <v>554</v>
      </c>
      <c r="F1679" s="64">
        <f>(Таблица1[[#This Row],[Предел текучести, Н/мм²]]-SUMIF('Сводный отчет'!$B$7:$B$17,Таблица1[[#This Row],[Профиль / размер]],'Сводный отчет'!$F$7:$F$17))^2</f>
        <v>4.2004705421035951</v>
      </c>
      <c r="G1679" s="63">
        <v>664</v>
      </c>
      <c r="H1679" s="64">
        <f>(Таблица1[[#This Row],[Временное сопротивление, Н/мм²]]-SUMIF('Сводный отчет'!$B$7:$B$17,Таблица1[[#This Row],[Профиль / размер]],'Сводный отчет'!$I$7:$I$17))^2</f>
        <v>402.37976668953974</v>
      </c>
      <c r="I1679" s="65">
        <f>Таблица1[[#This Row],[Временное сопротивление, Н/мм²]]/Таблица1[[#This Row],[Предел текучести, Н/мм²]]</f>
        <v>1.1985559566787003</v>
      </c>
      <c r="J1679" s="66">
        <f>(Таблица1[[#This Row],[σв/σт]]-SUMIF('Сводный отчет'!$B$7:$B$17,Таблица1[[#This Row],[Профиль / размер]],'Сводный отчет'!$L$7:$L$17))^2</f>
        <v>1.0093255611907496E-3</v>
      </c>
      <c r="K1679" s="63">
        <v>20.3</v>
      </c>
      <c r="L1679" s="64">
        <f>(Таблица1[[#This Row],[Относительное удлинение, %]]-SUMIF('Сводный отчет'!$B$7:$B$17,Таблица1[[#This Row],[Профиль / размер]],'Сводный отчет'!$O$7:$O$17))^2</f>
        <v>3.0400166650328684</v>
      </c>
      <c r="M1679" s="63">
        <v>8.1999999999999993</v>
      </c>
      <c r="N167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5.8650289187336613E-2</v>
      </c>
      <c r="O1679" s="67">
        <v>8.5</v>
      </c>
      <c r="P167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8.881580237231633E-2</v>
      </c>
      <c r="Q1679" s="69">
        <v>7.8E-2</v>
      </c>
      <c r="R1679" s="70">
        <f>(Таблица1[[#This Row],[fr]]-SUMIF('Сводный отчет'!$B$7:$B$17,Таблица1[[#This Row],[Профиль / размер]],'Сводный отчет'!$X$7:$X$17))^2</f>
        <v>2.237945691598901E-5</v>
      </c>
    </row>
    <row r="1680" spans="1:18" ht="11.25" customHeight="1" x14ac:dyDescent="0.25">
      <c r="A1680" s="62" t="s">
        <v>1312</v>
      </c>
      <c r="B1680" s="62" t="str">
        <f>LEFT(Таблица1[[#This Row],[Номер плавки]],7)</f>
        <v>2063993</v>
      </c>
      <c r="C1680" s="62" t="s">
        <v>8</v>
      </c>
      <c r="D1680" s="62" t="s">
        <v>154</v>
      </c>
      <c r="E1680" s="63">
        <v>555</v>
      </c>
      <c r="F1680" s="64">
        <f>(Таблица1[[#This Row],[Предел текучести, Н/мм²]]-SUMIF('Сводный отчет'!$B$7:$B$17,Таблица1[[#This Row],[Профиль / размер]],'Сводный отчет'!$F$7:$F$17))^2</f>
        <v>9.2994804430936355</v>
      </c>
      <c r="G1680" s="63">
        <v>657</v>
      </c>
      <c r="H1680" s="64">
        <f>(Таблица1[[#This Row],[Временное сопротивление, Н/мм²]]-SUMIF('Сводный отчет'!$B$7:$B$17,Таблица1[[#This Row],[Профиль / размер]],'Сводный отчет'!$I$7:$I$17))^2</f>
        <v>170.54808352122308</v>
      </c>
      <c r="I1680" s="65">
        <f>Таблица1[[#This Row],[Временное сопротивление, Н/мм²]]/Таблица1[[#This Row],[Предел текучести, Н/мм²]]</f>
        <v>1.1837837837837837</v>
      </c>
      <c r="J1680" s="66">
        <f>(Таблица1[[#This Row],[σв/σт]]-SUMIF('Сводный отчет'!$B$7:$B$17,Таблица1[[#This Row],[Профиль / размер]],'Сводный отчет'!$L$7:$L$17))^2</f>
        <v>2.889221998349517E-4</v>
      </c>
      <c r="K1680" s="63">
        <v>23.3</v>
      </c>
      <c r="L1680" s="64">
        <f>(Таблица1[[#This Row],[Относительное удлинение, %]]-SUMIF('Сводный отчет'!$B$7:$B$17,Таблица1[[#This Row],[Профиль / размер]],'Сводный отчет'!$O$7:$O$17))^2</f>
        <v>1.578630526418958</v>
      </c>
      <c r="M1680" s="63">
        <v>8.4</v>
      </c>
      <c r="N168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1.7790020586219691E-3</v>
      </c>
      <c r="O1680" s="67">
        <v>8.6999999999999993</v>
      </c>
      <c r="P168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9.607881580237336E-3</v>
      </c>
      <c r="Q1680" s="69">
        <v>8.1000000000000003E-2</v>
      </c>
      <c r="R1680" s="70">
        <f>(Таблица1[[#This Row],[fr]]-SUMIF('Сводный отчет'!$B$7:$B$17,Таблица1[[#This Row],[Профиль / размер]],'Сводный отчет'!$X$7:$X$17))^2</f>
        <v>2.9952985001471745E-6</v>
      </c>
    </row>
    <row r="1681" spans="1:18" ht="11.25" customHeight="1" x14ac:dyDescent="0.25">
      <c r="A1681" s="62" t="s">
        <v>1313</v>
      </c>
      <c r="B1681" s="62" t="str">
        <f>LEFT(Таблица1[[#This Row],[Номер плавки]],7)</f>
        <v>2063995</v>
      </c>
      <c r="C1681" s="62" t="s">
        <v>8</v>
      </c>
      <c r="D1681" s="62" t="s">
        <v>154</v>
      </c>
      <c r="E1681" s="63">
        <v>557</v>
      </c>
      <c r="F1681" s="64">
        <f>(Таблица1[[#This Row],[Предел текучести, Н/мм²]]-SUMIF('Сводный отчет'!$B$7:$B$17,Таблица1[[#This Row],[Профиль / размер]],'Сводный отчет'!$F$7:$F$17))^2</f>
        <v>25.497500245073716</v>
      </c>
      <c r="G1681" s="63">
        <v>648</v>
      </c>
      <c r="H1681" s="64">
        <f>(Таблица1[[#This Row],[Временное сопротивление, Н/мм²]]-SUMIF('Сводный отчет'!$B$7:$B$17,Таблица1[[#This Row],[Профиль / размер]],'Сводный отчет'!$I$7:$I$17))^2</f>
        <v>16.478776590530238</v>
      </c>
      <c r="I1681" s="65">
        <f>Таблица1[[#This Row],[Временное сопротивление, Н/мм²]]/Таблица1[[#This Row],[Предел текучести, Н/мм²]]</f>
        <v>1.163375224416517</v>
      </c>
      <c r="J1681" s="66">
        <f>(Таблица1[[#This Row],[σв/σт]]-SUMIF('Сводный отчет'!$B$7:$B$17,Таблица1[[#This Row],[Профиль / размер]],'Сводный отчет'!$L$7:$L$17))^2</f>
        <v>1.1633882451701061E-5</v>
      </c>
      <c r="K1681" s="63">
        <v>22.8</v>
      </c>
      <c r="L1681" s="64">
        <f>(Таблица1[[#This Row],[Относительное удлинение, %]]-SUMIF('Сводный отчет'!$B$7:$B$17,Таблица1[[#This Row],[Профиль / размер]],'Сводный отчет'!$O$7:$O$17))^2</f>
        <v>0.57219488285460962</v>
      </c>
      <c r="M1681" s="63">
        <v>10.6</v>
      </c>
      <c r="N168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4.6561948436427638</v>
      </c>
      <c r="O1681" s="67">
        <v>10.9</v>
      </c>
      <c r="P168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4.418320752867368</v>
      </c>
      <c r="Q1681" s="69">
        <v>8.4000000000000005E-2</v>
      </c>
      <c r="R1681" s="70">
        <f>(Таблица1[[#This Row],[fr]]-SUMIF('Сводный отчет'!$B$7:$B$17,Таблица1[[#This Row],[Профиль / размер]],'Сводный отчет'!$X$7:$X$17))^2</f>
        <v>1.6111400843053715E-6</v>
      </c>
    </row>
    <row r="1682" spans="1:18" ht="11.25" customHeight="1" x14ac:dyDescent="0.25">
      <c r="A1682" s="62" t="s">
        <v>1314</v>
      </c>
      <c r="B1682" s="62" t="str">
        <f>LEFT(Таблица1[[#This Row],[Номер плавки]],7)</f>
        <v>2063995</v>
      </c>
      <c r="C1682" s="62" t="s">
        <v>8</v>
      </c>
      <c r="D1682" s="62" t="s">
        <v>154</v>
      </c>
      <c r="E1682" s="63">
        <v>548</v>
      </c>
      <c r="F1682" s="64">
        <f>(Таблица1[[#This Row],[Предел текучести, Н/мм²]]-SUMIF('Сводный отчет'!$B$7:$B$17,Таблица1[[#This Row],[Профиль / размер]],'Сводный отчет'!$F$7:$F$17))^2</f>
        <v>15.606411136163352</v>
      </c>
      <c r="G1682" s="63">
        <v>641</v>
      </c>
      <c r="H1682" s="64">
        <f>(Таблица1[[#This Row],[Временное сопротивление, Н/мм²]]-SUMIF('Сводный отчет'!$B$7:$B$17,Таблица1[[#This Row],[Профиль / размер]],'Сводный отчет'!$I$7:$I$17))^2</f>
        <v>8.6470934222135813</v>
      </c>
      <c r="I1682" s="65">
        <f>Таблица1[[#This Row],[Временное сопротивление, Н/мм²]]/Таблица1[[#This Row],[Предел текучести, Н/мм²]]</f>
        <v>1.1697080291970803</v>
      </c>
      <c r="J1682" s="66">
        <f>(Таблица1[[#This Row],[σв/σт]]-SUMIF('Сводный отчет'!$B$7:$B$17,Таблица1[[#This Row],[Профиль / размер]],'Сводный отчет'!$L$7:$L$17))^2</f>
        <v>8.537832821620401E-6</v>
      </c>
      <c r="K1682" s="63">
        <v>22.7</v>
      </c>
      <c r="L1682" s="64">
        <f>(Таблица1[[#This Row],[Относительное удлинение, %]]-SUMIF('Сводный отчет'!$B$7:$B$17,Таблица1[[#This Row],[Профиль / размер]],'Сводный отчет'!$O$7:$O$17))^2</f>
        <v>0.43090775414173815</v>
      </c>
      <c r="M1682" s="63">
        <v>7.4</v>
      </c>
      <c r="N168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1.0861354377021926</v>
      </c>
      <c r="O1682" s="67">
        <v>7.7</v>
      </c>
      <c r="P168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1.2056474855406325</v>
      </c>
      <c r="Q1682" s="69">
        <v>8.4000000000000005E-2</v>
      </c>
      <c r="R1682" s="70">
        <f>(Таблица1[[#This Row],[fr]]-SUMIF('Сводный отчет'!$B$7:$B$17,Таблица1[[#This Row],[Профиль / размер]],'Сводный отчет'!$X$7:$X$17))^2</f>
        <v>1.6111400843053715E-6</v>
      </c>
    </row>
    <row r="1683" spans="1:18" ht="11.25" customHeight="1" x14ac:dyDescent="0.25">
      <c r="A1683" s="62" t="s">
        <v>1315</v>
      </c>
      <c r="B1683" s="62" t="str">
        <f>LEFT(Таблица1[[#This Row],[Номер плавки]],7)</f>
        <v>2063995</v>
      </c>
      <c r="C1683" s="62" t="s">
        <v>8</v>
      </c>
      <c r="D1683" s="62" t="s">
        <v>154</v>
      </c>
      <c r="E1683" s="63">
        <v>548</v>
      </c>
      <c r="F1683" s="64">
        <f>(Таблица1[[#This Row],[Предел текучести, Н/мм²]]-SUMIF('Сводный отчет'!$B$7:$B$17,Таблица1[[#This Row],[Профиль / размер]],'Сводный отчет'!$F$7:$F$17))^2</f>
        <v>15.606411136163352</v>
      </c>
      <c r="G1683" s="63">
        <v>641</v>
      </c>
      <c r="H1683" s="64">
        <f>(Таблица1[[#This Row],[Временное сопротивление, Н/мм²]]-SUMIF('Сводный отчет'!$B$7:$B$17,Таблица1[[#This Row],[Профиль / размер]],'Сводный отчет'!$I$7:$I$17))^2</f>
        <v>8.6470934222135813</v>
      </c>
      <c r="I1683" s="65">
        <f>Таблица1[[#This Row],[Временное сопротивление, Н/мм²]]/Таблица1[[#This Row],[Предел текучести, Н/мм²]]</f>
        <v>1.1697080291970803</v>
      </c>
      <c r="J1683" s="66">
        <f>(Таблица1[[#This Row],[σв/σт]]-SUMIF('Сводный отчет'!$B$7:$B$17,Таблица1[[#This Row],[Профиль / размер]],'Сводный отчет'!$L$7:$L$17))^2</f>
        <v>8.537832821620401E-6</v>
      </c>
      <c r="K1683" s="63">
        <v>22.2</v>
      </c>
      <c r="L1683" s="64">
        <f>(Таблица1[[#This Row],[Относительное удлинение, %]]-SUMIF('Сводный отчет'!$B$7:$B$17,Таблица1[[#This Row],[Профиль / размер]],'Сводный отчет'!$O$7:$O$17))^2</f>
        <v>2.4472110577391359E-2</v>
      </c>
      <c r="M1683" s="63">
        <v>6.5</v>
      </c>
      <c r="N168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3.7720562297814078</v>
      </c>
      <c r="O1683" s="67">
        <v>7.8</v>
      </c>
      <c r="P168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0.99604352514459371</v>
      </c>
      <c r="Q1683" s="69">
        <v>9.5000000000000001E-2</v>
      </c>
      <c r="R1683" s="70">
        <f>(Таблица1[[#This Row],[fr]]-SUMIF('Сводный отчет'!$B$7:$B$17,Таблица1[[#This Row],[Профиль / размер]],'Сводный отчет'!$X$7:$X$17))^2</f>
        <v>1.5053589255955202E-4</v>
      </c>
    </row>
    <row r="1684" spans="1:18" ht="11.25" customHeight="1" x14ac:dyDescent="0.25">
      <c r="A1684" s="62" t="s">
        <v>1316</v>
      </c>
      <c r="B1684" s="62" t="str">
        <f>LEFT(Таблица1[[#This Row],[Номер плавки]],7)</f>
        <v>2063997</v>
      </c>
      <c r="C1684" s="62" t="s">
        <v>8</v>
      </c>
      <c r="D1684" s="62" t="s">
        <v>154</v>
      </c>
      <c r="E1684" s="63">
        <v>555</v>
      </c>
      <c r="F1684" s="64">
        <f>(Таблица1[[#This Row],[Предел текучести, Н/мм²]]-SUMIF('Сводный отчет'!$B$7:$B$17,Таблица1[[#This Row],[Профиль / размер]],'Сводный отчет'!$F$7:$F$17))^2</f>
        <v>9.2994804430936355</v>
      </c>
      <c r="G1684" s="63">
        <v>651</v>
      </c>
      <c r="H1684" s="64">
        <f>(Таблица1[[#This Row],[Временное сопротивление, Н/мм²]]-SUMIF('Сводный отчет'!$B$7:$B$17,Таблица1[[#This Row],[Профиль / размер]],'Сводный отчет'!$I$7:$I$17))^2</f>
        <v>49.83521223409452</v>
      </c>
      <c r="I1684" s="65">
        <f>Таблица1[[#This Row],[Временное сопротивление, Н/мм²]]/Таблица1[[#This Row],[Предел текучести, Н/мм²]]</f>
        <v>1.172972972972973</v>
      </c>
      <c r="J1684" s="66">
        <f>(Таблица1[[#This Row],[σв/σт]]-SUMIF('Сводный отчет'!$B$7:$B$17,Таблица1[[#This Row],[Профиль / размер]],'Сводный отчет'!$L$7:$L$17))^2</f>
        <v>3.8277741447404551E-5</v>
      </c>
      <c r="K1684" s="63">
        <v>23.3</v>
      </c>
      <c r="L1684" s="64">
        <f>(Таблица1[[#This Row],[Относительное удлинение, %]]-SUMIF('Сводный отчет'!$B$7:$B$17,Таблица1[[#This Row],[Профиль / размер]],'Сводный отчет'!$O$7:$O$17))^2</f>
        <v>1.578630526418958</v>
      </c>
      <c r="M1684" s="63">
        <v>13.2</v>
      </c>
      <c r="N168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22.636868110969473</v>
      </c>
      <c r="O1684" s="67">
        <v>13.5</v>
      </c>
      <c r="P168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22.108617782570338</v>
      </c>
      <c r="Q1684" s="69">
        <v>6.5000000000000002E-2</v>
      </c>
      <c r="R1684" s="70">
        <f>(Таблица1[[#This Row],[fr]]-SUMIF('Сводный отчет'!$B$7:$B$17,Таблица1[[#This Row],[Профиль / размер]],'Сводный отчет'!$X$7:$X$17))^2</f>
        <v>3.1437747671797018E-4</v>
      </c>
    </row>
    <row r="1685" spans="1:18" ht="11.25" customHeight="1" x14ac:dyDescent="0.25">
      <c r="A1685" s="62" t="s">
        <v>1317</v>
      </c>
      <c r="B1685" s="62" t="str">
        <f>LEFT(Таблица1[[#This Row],[Номер плавки]],7)</f>
        <v>2063997</v>
      </c>
      <c r="C1685" s="62" t="s">
        <v>8</v>
      </c>
      <c r="D1685" s="62" t="s">
        <v>154</v>
      </c>
      <c r="E1685" s="63">
        <v>540</v>
      </c>
      <c r="F1685" s="64">
        <f>(Таблица1[[#This Row],[Предел текучести, Н/мм²]]-SUMIF('Сводный отчет'!$B$7:$B$17,Таблица1[[#This Row],[Профиль / размер]],'Сводный отчет'!$F$7:$F$17))^2</f>
        <v>142.81433192824304</v>
      </c>
      <c r="G1685" s="63">
        <v>639</v>
      </c>
      <c r="H1685" s="64">
        <f>(Таблица1[[#This Row],[Временное сопротивление, Н/мм²]]-SUMIF('Сводный отчет'!$B$7:$B$17,Таблица1[[#This Row],[Профиль / размер]],'Сводный отчет'!$I$7:$I$17))^2</f>
        <v>24.409469659837391</v>
      </c>
      <c r="I1685" s="65">
        <f>Таблица1[[#This Row],[Временное сопротивление, Н/мм²]]/Таблица1[[#This Row],[Предел текучести, Н/мм²]]</f>
        <v>1.1833333333333333</v>
      </c>
      <c r="J1685" s="66">
        <f>(Таблица1[[#This Row],[σв/σт]]-SUMIF('Сводный отчет'!$B$7:$B$17,Таблица1[[#This Row],[Профиль / размер]],'Сводный отчет'!$L$7:$L$17))^2</f>
        <v>2.7381185174432101E-4</v>
      </c>
      <c r="K1685" s="63">
        <v>20.7</v>
      </c>
      <c r="L1685" s="64">
        <f>(Таблица1[[#This Row],[Относительное удлинение, %]]-SUMIF('Сводный отчет'!$B$7:$B$17,Таблица1[[#This Row],[Профиль / размер]],'Сводный отчет'!$O$7:$O$17))^2</f>
        <v>1.8051651798843509</v>
      </c>
      <c r="M1685" s="63">
        <v>7.3</v>
      </c>
      <c r="N168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1.304571081266551</v>
      </c>
      <c r="O1685" s="67">
        <v>7.6</v>
      </c>
      <c r="P168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1.4352514459366732</v>
      </c>
      <c r="Q1685" s="69">
        <v>0.08</v>
      </c>
      <c r="R1685" s="70">
        <f>(Таблица1[[#This Row],[fr]]-SUMIF('Сводный отчет'!$B$7:$B$17,Таблица1[[#This Row],[Профиль / размер]],'Сводный отчет'!$X$7:$X$17))^2</f>
        <v>7.4566846387611164E-6</v>
      </c>
    </row>
    <row r="1686" spans="1:18" ht="11.25" customHeight="1" x14ac:dyDescent="0.25">
      <c r="A1686" s="62" t="s">
        <v>1318</v>
      </c>
      <c r="B1686" s="62" t="str">
        <f>LEFT(Таблица1[[#This Row],[Номер плавки]],7)</f>
        <v>2063997</v>
      </c>
      <c r="C1686" s="62" t="s">
        <v>8</v>
      </c>
      <c r="D1686" s="62" t="s">
        <v>154</v>
      </c>
      <c r="E1686" s="63">
        <v>555</v>
      </c>
      <c r="F1686" s="64">
        <f>(Таблица1[[#This Row],[Предел текучести, Н/мм²]]-SUMIF('Сводный отчет'!$B$7:$B$17,Таблица1[[#This Row],[Профиль / размер]],'Сводный отчет'!$F$7:$F$17))^2</f>
        <v>9.2994804430936355</v>
      </c>
      <c r="G1686" s="63">
        <v>650</v>
      </c>
      <c r="H1686" s="64">
        <f>(Таблица1[[#This Row],[Временное сопротивление, Н/мм²]]-SUMIF('Сводный отчет'!$B$7:$B$17,Таблица1[[#This Row],[Профиль / размер]],'Сводный отчет'!$I$7:$I$17))^2</f>
        <v>36.716400352906426</v>
      </c>
      <c r="I1686" s="65">
        <f>Таблица1[[#This Row],[Временное сопротивление, Н/мм²]]/Таблица1[[#This Row],[Предел текучести, Н/мм²]]</f>
        <v>1.1711711711711712</v>
      </c>
      <c r="J1686" s="66">
        <f>(Таблица1[[#This Row],[σв/σт]]-SUMIF('Сводный отчет'!$B$7:$B$17,Таблица1[[#This Row],[Профиль / размер]],'Сводный отчет'!$L$7:$L$17))^2</f>
        <v>1.92290931803131E-5</v>
      </c>
      <c r="K1686" s="63">
        <v>22.8</v>
      </c>
      <c r="L1686" s="64">
        <f>(Таблица1[[#This Row],[Относительное удлинение, %]]-SUMIF('Сводный отчет'!$B$7:$B$17,Таблица1[[#This Row],[Профиль / размер]],'Сводный отчет'!$O$7:$O$17))^2</f>
        <v>0.57219488285460962</v>
      </c>
      <c r="M1686" s="63">
        <v>9.8000000000000007</v>
      </c>
      <c r="N168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1.8436799921576241</v>
      </c>
      <c r="O1686" s="67">
        <v>10.1</v>
      </c>
      <c r="P168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1.6951524360356822</v>
      </c>
      <c r="Q1686" s="69">
        <v>8.2000000000000003E-2</v>
      </c>
      <c r="R1686" s="70">
        <f>(Таблица1[[#This Row],[fr]]-SUMIF('Сводный отчет'!$B$7:$B$17,Таблица1[[#This Row],[Профиль / размер]],'Сводный отчет'!$X$7:$X$17))^2</f>
        <v>5.3391236153323671E-7</v>
      </c>
    </row>
    <row r="1687" spans="1:18" ht="11.25" customHeight="1" x14ac:dyDescent="0.25">
      <c r="A1687" s="62" t="s">
        <v>1319</v>
      </c>
      <c r="B1687" s="62" t="str">
        <f>LEFT(Таблица1[[#This Row],[Номер плавки]],7)</f>
        <v>2063998</v>
      </c>
      <c r="C1687" s="62" t="s">
        <v>8</v>
      </c>
      <c r="D1687" s="62" t="s">
        <v>154</v>
      </c>
      <c r="E1687" s="63">
        <v>556</v>
      </c>
      <c r="F1687" s="64">
        <f>(Таблица1[[#This Row],[Предел текучести, Н/мм²]]-SUMIF('Сводный отчет'!$B$7:$B$17,Таблица1[[#This Row],[Профиль / размер]],'Сводный отчет'!$F$7:$F$17))^2</f>
        <v>16.398490344083676</v>
      </c>
      <c r="G1687" s="63">
        <v>650</v>
      </c>
      <c r="H1687" s="64">
        <f>(Таблица1[[#This Row],[Временное сопротивление, Н/мм²]]-SUMIF('Сводный отчет'!$B$7:$B$17,Таблица1[[#This Row],[Профиль / размер]],'Сводный отчет'!$I$7:$I$17))^2</f>
        <v>36.716400352906426</v>
      </c>
      <c r="I1687" s="65">
        <f>Таблица1[[#This Row],[Временное сопротивление, Н/мм²]]/Таблица1[[#This Row],[Предел текучести, Н/мм²]]</f>
        <v>1.1690647482014389</v>
      </c>
      <c r="J1687" s="66">
        <f>(Таблица1[[#This Row],[σв/σт]]-SUMIF('Сводный отчет'!$B$7:$B$17,Таблица1[[#This Row],[Профиль / размер]],'Сводный отчет'!$L$7:$L$17))^2</f>
        <v>5.1923644200042696E-6</v>
      </c>
      <c r="K1687" s="63">
        <v>22.5</v>
      </c>
      <c r="L1687" s="64">
        <f>(Таблица1[[#This Row],[Относительное удлинение, %]]-SUMIF('Сводный отчет'!$B$7:$B$17,Таблица1[[#This Row],[Профиль / размер]],'Сводный отчет'!$O$7:$O$17))^2</f>
        <v>0.2083334967160001</v>
      </c>
      <c r="M1687" s="63">
        <v>8</v>
      </c>
      <c r="N168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0.19552157631605055</v>
      </c>
      <c r="O1687" s="67">
        <v>8.3000000000000007</v>
      </c>
      <c r="P168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0.24802372316439475</v>
      </c>
      <c r="Q1687" s="69">
        <v>6.6000000000000003E-2</v>
      </c>
      <c r="R1687" s="70">
        <f>(Таблица1[[#This Row],[fr]]-SUMIF('Сводный отчет'!$B$7:$B$17,Таблица1[[#This Row],[Профиль / размер]],'Сводный отчет'!$X$7:$X$17))^2</f>
        <v>2.799160905793562E-4</v>
      </c>
    </row>
    <row r="1688" spans="1:18" ht="11.25" customHeight="1" x14ac:dyDescent="0.25">
      <c r="A1688" s="62" t="s">
        <v>1320</v>
      </c>
      <c r="B1688" s="62" t="str">
        <f>LEFT(Таблица1[[#This Row],[Номер плавки]],7)</f>
        <v>2063998</v>
      </c>
      <c r="C1688" s="62" t="s">
        <v>8</v>
      </c>
      <c r="D1688" s="62" t="s">
        <v>154</v>
      </c>
      <c r="E1688" s="63">
        <v>546</v>
      </c>
      <c r="F1688" s="64">
        <f>(Таблица1[[#This Row],[Предел текучести, Н/мм²]]-SUMIF('Сводный отчет'!$B$7:$B$17,Таблица1[[#This Row],[Профиль / размер]],'Сводный отчет'!$F$7:$F$17))^2</f>
        <v>35.408391334183271</v>
      </c>
      <c r="G1688" s="63">
        <v>645</v>
      </c>
      <c r="H1688" s="64">
        <f>(Таблица1[[#This Row],[Временное сопротивление, Н/мм²]]-SUMIF('Сводный отчет'!$B$7:$B$17,Таблица1[[#This Row],[Профиль / размер]],'Сводный отчет'!$I$7:$I$17))^2</f>
        <v>1.1223409469659575</v>
      </c>
      <c r="I1688" s="65">
        <f>Таблица1[[#This Row],[Временное сопротивление, Н/мм²]]/Таблица1[[#This Row],[Предел текучести, Н/мм²]]</f>
        <v>1.1813186813186813</v>
      </c>
      <c r="J1688" s="66">
        <f>(Таблица1[[#This Row],[σв/σт]]-SUMIF('Сводный отчет'!$B$7:$B$17,Таблица1[[#This Row],[Профиль / размер]],'Сводный отчет'!$L$7:$L$17))^2</f>
        <v>2.1119672843714725E-4</v>
      </c>
      <c r="K1688" s="63">
        <v>22.3</v>
      </c>
      <c r="L1688" s="64">
        <f>(Таблица1[[#This Row],[Относительное удлинение, %]]-SUMIF('Сводный отчет'!$B$7:$B$17,Таблица1[[#This Row],[Профиль / размер]],'Сводный отчет'!$O$7:$O$17))^2</f>
        <v>6.5759239290261451E-2</v>
      </c>
      <c r="M1688" s="63">
        <v>7.6</v>
      </c>
      <c r="N168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0.70926415057347969</v>
      </c>
      <c r="O1688" s="67">
        <v>7.9</v>
      </c>
      <c r="P168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0.80643956474855305</v>
      </c>
      <c r="Q1688" s="69">
        <v>8.6999999999999994E-2</v>
      </c>
      <c r="R1688" s="70">
        <f>(Таблица1[[#This Row],[fr]]-SUMIF('Сводный отчет'!$B$7:$B$17,Таблица1[[#This Row],[Профиль / размер]],'Сводный отчет'!$X$7:$X$17))^2</f>
        <v>1.8226981668463482E-5</v>
      </c>
    </row>
    <row r="1689" spans="1:18" ht="11.25" customHeight="1" x14ac:dyDescent="0.25">
      <c r="A1689" s="62" t="s">
        <v>1321</v>
      </c>
      <c r="B1689" s="62" t="str">
        <f>LEFT(Таблица1[[#This Row],[Номер плавки]],7)</f>
        <v>2063998</v>
      </c>
      <c r="C1689" s="62" t="s">
        <v>8</v>
      </c>
      <c r="D1689" s="62" t="s">
        <v>154</v>
      </c>
      <c r="E1689" s="63">
        <v>556</v>
      </c>
      <c r="F1689" s="64">
        <f>(Таблица1[[#This Row],[Предел текучести, Н/мм²]]-SUMIF('Сводный отчет'!$B$7:$B$17,Таблица1[[#This Row],[Профиль / размер]],'Сводный отчет'!$F$7:$F$17))^2</f>
        <v>16.398490344083676</v>
      </c>
      <c r="G1689" s="63">
        <v>653</v>
      </c>
      <c r="H1689" s="64">
        <f>(Таблица1[[#This Row],[Временное сопротивление, Н/мм²]]-SUMIF('Сводный отчет'!$B$7:$B$17,Таблица1[[#This Row],[Профиль / размер]],'Сводный отчет'!$I$7:$I$17))^2</f>
        <v>82.072835996470715</v>
      </c>
      <c r="I1689" s="65">
        <f>Таблица1[[#This Row],[Временное сопротивление, Н/мм²]]/Таблица1[[#This Row],[Предел текучести, Н/мм²]]</f>
        <v>1.1744604316546763</v>
      </c>
      <c r="J1689" s="66">
        <f>(Таблица1[[#This Row],[σв/σт]]-SUMIF('Сводный отчет'!$B$7:$B$17,Таблица1[[#This Row],[Профиль / размер]],'Сводный отчет'!$L$7:$L$17))^2</f>
        <v>5.88957933779547E-5</v>
      </c>
      <c r="K1689" s="63">
        <v>22.5</v>
      </c>
      <c r="L1689" s="64">
        <f>(Таблица1[[#This Row],[Относительное удлинение, %]]-SUMIF('Сводный отчет'!$B$7:$B$17,Таблица1[[#This Row],[Профиль / размер]],'Сводный отчет'!$O$7:$O$17))^2</f>
        <v>0.2083334967160001</v>
      </c>
      <c r="M1689" s="63">
        <v>7.3</v>
      </c>
      <c r="N168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1.304571081266551</v>
      </c>
      <c r="O1689" s="67">
        <v>7.6</v>
      </c>
      <c r="P168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1.4352514459366732</v>
      </c>
      <c r="Q1689" s="69">
        <v>8.3000000000000004E-2</v>
      </c>
      <c r="R1689" s="70">
        <f>(Таблица1[[#This Row],[fr]]-SUMIF('Сводный отчет'!$B$7:$B$17,Таблица1[[#This Row],[Профиль / размер]],'Сводный отчет'!$X$7:$X$17))^2</f>
        <v>7.2526222919302336E-8</v>
      </c>
    </row>
    <row r="1690" spans="1:18" ht="11.25" customHeight="1" x14ac:dyDescent="0.25">
      <c r="A1690" s="62" t="s">
        <v>1322</v>
      </c>
      <c r="B1690" s="62" t="str">
        <f>LEFT(Таблица1[[#This Row],[Номер плавки]],7)</f>
        <v>2064001</v>
      </c>
      <c r="C1690" s="62" t="s">
        <v>8</v>
      </c>
      <c r="D1690" s="62" t="s">
        <v>154</v>
      </c>
      <c r="E1690" s="63">
        <v>544</v>
      </c>
      <c r="F1690" s="64">
        <f>(Таблица1[[#This Row],[Предел текучести, Н/мм²]]-SUMIF('Сводный отчет'!$B$7:$B$17,Таблица1[[#This Row],[Профиль / размер]],'Сводный отчет'!$F$7:$F$17))^2</f>
        <v>63.21037153220319</v>
      </c>
      <c r="G1690" s="63">
        <v>650</v>
      </c>
      <c r="H1690" s="64">
        <f>(Таблица1[[#This Row],[Временное сопротивление, Н/мм²]]-SUMIF('Сводный отчет'!$B$7:$B$17,Таблица1[[#This Row],[Профиль / размер]],'Сводный отчет'!$I$7:$I$17))^2</f>
        <v>36.716400352906426</v>
      </c>
      <c r="I1690" s="65">
        <f>Таблица1[[#This Row],[Временное сопротивление, Н/мм²]]/Таблица1[[#This Row],[Предел текучести, Н/мм²]]</f>
        <v>1.1948529411764706</v>
      </c>
      <c r="J1690" s="66">
        <f>(Таблица1[[#This Row],[σв/σт]]-SUMIF('Сводный отчет'!$B$7:$B$17,Таблица1[[#This Row],[Профиль / размер]],'Сводный отчет'!$L$7:$L$17))^2</f>
        <v>7.8774913537988116E-4</v>
      </c>
      <c r="K1690" s="63">
        <v>22.7</v>
      </c>
      <c r="L1690" s="64">
        <f>(Таблица1[[#This Row],[Относительное удлинение, %]]-SUMIF('Сводный отчет'!$B$7:$B$17,Таблица1[[#This Row],[Профиль / размер]],'Сводный отчет'!$O$7:$O$17))^2</f>
        <v>0.43090775414173815</v>
      </c>
      <c r="M1690" s="63">
        <v>10.199999999999999</v>
      </c>
      <c r="N169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3.0899374179001913</v>
      </c>
      <c r="O1690" s="67">
        <v>10.5</v>
      </c>
      <c r="P169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2.8967365944515251</v>
      </c>
      <c r="Q1690" s="69">
        <v>8.1000000000000003E-2</v>
      </c>
      <c r="R1690" s="70">
        <f>(Таблица1[[#This Row],[fr]]-SUMIF('Сводный отчет'!$B$7:$B$17,Таблица1[[#This Row],[Профиль / размер]],'Сводный отчет'!$X$7:$X$17))^2</f>
        <v>2.9952985001471745E-6</v>
      </c>
    </row>
    <row r="1691" spans="1:18" ht="11.25" customHeight="1" x14ac:dyDescent="0.25">
      <c r="A1691" s="62" t="s">
        <v>1323</v>
      </c>
      <c r="B1691" s="62" t="str">
        <f>LEFT(Таблица1[[#This Row],[Номер плавки]],7)</f>
        <v>2064001</v>
      </c>
      <c r="C1691" s="62" t="s">
        <v>8</v>
      </c>
      <c r="D1691" s="62" t="s">
        <v>154</v>
      </c>
      <c r="E1691" s="63">
        <v>543</v>
      </c>
      <c r="F1691" s="64">
        <f>(Таблица1[[#This Row],[Предел текучести, Н/мм²]]-SUMIF('Сводный отчет'!$B$7:$B$17,Таблица1[[#This Row],[Профиль / размер]],'Сводный отчет'!$F$7:$F$17))^2</f>
        <v>80.111361631213157</v>
      </c>
      <c r="G1691" s="63">
        <v>653</v>
      </c>
      <c r="H1691" s="64">
        <f>(Таблица1[[#This Row],[Временное сопротивление, Н/мм²]]-SUMIF('Сводный отчет'!$B$7:$B$17,Таблица1[[#This Row],[Профиль / размер]],'Сводный отчет'!$I$7:$I$17))^2</f>
        <v>82.072835996470715</v>
      </c>
      <c r="I1691" s="65">
        <f>Таблица1[[#This Row],[Временное сопротивление, Н/мм²]]/Таблица1[[#This Row],[Предел текучести, Н/мм²]]</f>
        <v>1.2025782688766113</v>
      </c>
      <c r="J1691" s="66">
        <f>(Таблица1[[#This Row],[σв/σт]]-SUMIF('Сводный отчет'!$B$7:$B$17,Таблица1[[#This Row],[Профиль / размер]],'Сводный отчет'!$L$7:$L$17))^2</f>
        <v>1.2810813445153664E-3</v>
      </c>
      <c r="K1691" s="63">
        <v>23.7</v>
      </c>
      <c r="L1691" s="64">
        <f>(Таблица1[[#This Row],[Относительное удлинение, %]]-SUMIF('Сводный отчет'!$B$7:$B$17,Таблица1[[#This Row],[Профиль / размер]],'Сводный отчет'!$O$7:$O$17))^2</f>
        <v>2.7437790412704319</v>
      </c>
      <c r="M1691" s="63">
        <v>10.4</v>
      </c>
      <c r="N169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3.8330661307714808</v>
      </c>
      <c r="O1691" s="67">
        <v>10.7</v>
      </c>
      <c r="P169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3.617528673659443</v>
      </c>
      <c r="Q1691" s="69">
        <v>8.4000000000000005E-2</v>
      </c>
      <c r="R1691" s="70">
        <f>(Таблица1[[#This Row],[fr]]-SUMIF('Сводный отчет'!$B$7:$B$17,Таблица1[[#This Row],[Профиль / размер]],'Сводный отчет'!$X$7:$X$17))^2</f>
        <v>1.6111400843053715E-6</v>
      </c>
    </row>
    <row r="1692" spans="1:18" ht="11.25" customHeight="1" x14ac:dyDescent="0.25">
      <c r="A1692" s="62" t="s">
        <v>1324</v>
      </c>
      <c r="B1692" s="62" t="str">
        <f>LEFT(Таблица1[[#This Row],[Номер плавки]],7)</f>
        <v>2064001</v>
      </c>
      <c r="C1692" s="62" t="s">
        <v>8</v>
      </c>
      <c r="D1692" s="62" t="s">
        <v>154</v>
      </c>
      <c r="E1692" s="63">
        <v>562</v>
      </c>
      <c r="F1692" s="64">
        <f>(Таблица1[[#This Row],[Предел текучести, Н/мм²]]-SUMIF('Сводный отчет'!$B$7:$B$17,Таблица1[[#This Row],[Профиль / размер]],'Сводный отчет'!$F$7:$F$17))^2</f>
        <v>100.99254975002393</v>
      </c>
      <c r="G1692" s="63">
        <v>663</v>
      </c>
      <c r="H1692" s="64">
        <f>(Таблица1[[#This Row],[Временное сопротивление, Н/мм²]]-SUMIF('Сводный отчет'!$B$7:$B$17,Таблица1[[#This Row],[Профиль / размер]],'Сводный отчет'!$I$7:$I$17))^2</f>
        <v>363.26095480835164</v>
      </c>
      <c r="I1692" s="65">
        <f>Таблица1[[#This Row],[Временное сопротивление, Н/мм²]]/Таблица1[[#This Row],[Предел текучести, Н/мм²]]</f>
        <v>1.1797153024911031</v>
      </c>
      <c r="J1692" s="66">
        <f>(Таблица1[[#This Row],[σв/σт]]-SUMIF('Сводный отчет'!$B$7:$B$17,Таблица1[[#This Row],[Профиль / размер]],'Сводный отчет'!$L$7:$L$17))^2</f>
        <v>1.6716499649045008E-4</v>
      </c>
      <c r="K1692" s="63">
        <v>21.5</v>
      </c>
      <c r="L1692" s="64">
        <f>(Таблица1[[#This Row],[Относительное удлинение, %]]-SUMIF('Сводный отчет'!$B$7:$B$17,Таблица1[[#This Row],[Профиль / размер]],'Сводный отчет'!$O$7:$O$17))^2</f>
        <v>0.29546220958730507</v>
      </c>
      <c r="M1692" s="63">
        <v>6.7</v>
      </c>
      <c r="N169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3.0351849426526929</v>
      </c>
      <c r="O1692" s="67">
        <v>7</v>
      </c>
      <c r="P169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3.23287520831291</v>
      </c>
      <c r="Q1692" s="69">
        <v>7.0999999999999994E-2</v>
      </c>
      <c r="R1692" s="70">
        <f>(Таблица1[[#This Row],[fr]]-SUMIF('Сводный отчет'!$B$7:$B$17,Таблица1[[#This Row],[Профиль / размер]],'Сводный отчет'!$X$7:$X$17))^2</f>
        <v>1.3760915988628674E-4</v>
      </c>
    </row>
    <row r="1693" spans="1:18" ht="11.25" customHeight="1" x14ac:dyDescent="0.25">
      <c r="A1693" s="62" t="s">
        <v>1325</v>
      </c>
      <c r="B1693" s="62" t="str">
        <f>LEFT(Таблица1[[#This Row],[Номер плавки]],7)</f>
        <v>2064002</v>
      </c>
      <c r="C1693" s="62" t="s">
        <v>8</v>
      </c>
      <c r="D1693" s="62" t="s">
        <v>154</v>
      </c>
      <c r="E1693" s="63">
        <v>559</v>
      </c>
      <c r="F1693" s="64">
        <f>(Таблица1[[#This Row],[Предел текучести, Н/мм²]]-SUMIF('Сводный отчет'!$B$7:$B$17,Таблица1[[#This Row],[Профиль / размер]],'Сводный отчет'!$F$7:$F$17))^2</f>
        <v>49.695520047053797</v>
      </c>
      <c r="G1693" s="63">
        <v>652</v>
      </c>
      <c r="H1693" s="64">
        <f>(Таблица1[[#This Row],[Временное сопротивление, Н/мм²]]-SUMIF('Сводный отчет'!$B$7:$B$17,Таблица1[[#This Row],[Профиль / размер]],'Сводный отчет'!$I$7:$I$17))^2</f>
        <v>64.954024115282621</v>
      </c>
      <c r="I1693" s="65">
        <f>Таблица1[[#This Row],[Временное сопротивление, Н/мм²]]/Таблица1[[#This Row],[Предел текучести, Н/мм²]]</f>
        <v>1.1663685152057246</v>
      </c>
      <c r="J1693" s="66">
        <f>(Таблица1[[#This Row],[σв/σт]]-SUMIF('Сводный отчет'!$B$7:$B$17,Таблица1[[#This Row],[Профиль / размер]],'Сводный отчет'!$L$7:$L$17))^2</f>
        <v>1.7435382505751772E-7</v>
      </c>
      <c r="K1693" s="63">
        <v>21.8</v>
      </c>
      <c r="L1693" s="64">
        <f>(Таблица1[[#This Row],[Относительное удлинение, %]]-SUMIF('Сводный отчет'!$B$7:$B$17,Таблица1[[#This Row],[Профиль / размер]],'Сводный отчет'!$O$7:$O$17))^2</f>
        <v>5.9323595725913225E-2</v>
      </c>
      <c r="M1693" s="63">
        <v>9</v>
      </c>
      <c r="N169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0.31116514067247919</v>
      </c>
      <c r="O1693" s="67">
        <v>9.3000000000000007</v>
      </c>
      <c r="P169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0.25198411920400049</v>
      </c>
      <c r="Q1693" s="69">
        <v>7.5999999999999998E-2</v>
      </c>
      <c r="R1693" s="70">
        <f>(Таблица1[[#This Row],[fr]]-SUMIF('Сводный отчет'!$B$7:$B$17,Таблица1[[#This Row],[Профиль / размер]],'Сводный отчет'!$X$7:$X$17))^2</f>
        <v>4.5302229193216917E-5</v>
      </c>
    </row>
    <row r="1694" spans="1:18" ht="11.25" customHeight="1" x14ac:dyDescent="0.25">
      <c r="A1694" s="62" t="s">
        <v>1326</v>
      </c>
      <c r="B1694" s="62" t="str">
        <f>LEFT(Таблица1[[#This Row],[Номер плавки]],7)</f>
        <v>2064002</v>
      </c>
      <c r="C1694" s="62" t="s">
        <v>8</v>
      </c>
      <c r="D1694" s="62" t="s">
        <v>154</v>
      </c>
      <c r="E1694" s="63">
        <v>573</v>
      </c>
      <c r="F1694" s="64">
        <f>(Таблица1[[#This Row],[Предел текучести, Н/мм²]]-SUMIF('Сводный отчет'!$B$7:$B$17,Таблица1[[#This Row],[Профиль / размер]],'Сводный отчет'!$F$7:$F$17))^2</f>
        <v>443.08165866091434</v>
      </c>
      <c r="G1694" s="63">
        <v>666</v>
      </c>
      <c r="H1694" s="64">
        <f>(Таблица1[[#This Row],[Временное сопротивление, Н/мм²]]-SUMIF('Сводный отчет'!$B$7:$B$17,Таблица1[[#This Row],[Профиль / размер]],'Сводный отчет'!$I$7:$I$17))^2</f>
        <v>486.61739045191592</v>
      </c>
      <c r="I1694" s="65">
        <f>Таблица1[[#This Row],[Временное сопротивление, Н/мм²]]/Таблица1[[#This Row],[Предел текучести, Н/мм²]]</f>
        <v>1.162303664921466</v>
      </c>
      <c r="J1694" s="66">
        <f>(Таблица1[[#This Row],[σв/σт]]-SUMIF('Сводный отчет'!$B$7:$B$17,Таблица1[[#This Row],[Профиль / размер]],'Сводный отчет'!$L$7:$L$17))^2</f>
        <v>2.0091974813017943E-5</v>
      </c>
      <c r="K1694" s="63">
        <v>19.3</v>
      </c>
      <c r="L1694" s="64">
        <f>(Таблица1[[#This Row],[Относительное удлинение, %]]-SUMIF('Сводный отчет'!$B$7:$B$17,Таблица1[[#This Row],[Профиль / размер]],'Сводный отчет'!$O$7:$O$17))^2</f>
        <v>7.5271453779041719</v>
      </c>
      <c r="M1694" s="63">
        <v>8.4</v>
      </c>
      <c r="N169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1.7790020586219691E-3</v>
      </c>
      <c r="O1694" s="67">
        <v>8.6999999999999993</v>
      </c>
      <c r="P169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9.607881580237336E-3</v>
      </c>
      <c r="Q1694" s="69">
        <v>9.0999999999999998E-2</v>
      </c>
      <c r="R1694" s="70">
        <f>(Таблица1[[#This Row],[fr]]-SUMIF('Сводный отчет'!$B$7:$B$17,Таблица1[[#This Row],[Профиль / размер]],'Сводный отчет'!$X$7:$X$17))^2</f>
        <v>6.8381437114007731E-5</v>
      </c>
    </row>
    <row r="1695" spans="1:18" ht="11.25" customHeight="1" x14ac:dyDescent="0.25">
      <c r="A1695" s="62" t="s">
        <v>1327</v>
      </c>
      <c r="B1695" s="62" t="str">
        <f>LEFT(Таблица1[[#This Row],[Номер плавки]],7)</f>
        <v>2064002</v>
      </c>
      <c r="C1695" s="62" t="s">
        <v>8</v>
      </c>
      <c r="D1695" s="62" t="s">
        <v>154</v>
      </c>
      <c r="E1695" s="63">
        <v>558</v>
      </c>
      <c r="F1695" s="64">
        <f>(Таблица1[[#This Row],[Предел текучести, Н/мм²]]-SUMIF('Сводный отчет'!$B$7:$B$17,Таблица1[[#This Row],[Профиль / размер]],'Сводный отчет'!$F$7:$F$17))^2</f>
        <v>36.596510146063757</v>
      </c>
      <c r="G1695" s="63">
        <v>655</v>
      </c>
      <c r="H1695" s="64">
        <f>(Таблица1[[#This Row],[Временное сопротивление, Н/мм²]]-SUMIF('Сводный отчет'!$B$7:$B$17,Таблица1[[#This Row],[Профиль / размер]],'Сводный отчет'!$I$7:$I$17))^2</f>
        <v>122.3104597588469</v>
      </c>
      <c r="I1695" s="65">
        <f>Таблица1[[#This Row],[Временное сопротивление, Н/мм²]]/Таблица1[[#This Row],[Предел текучести, Н/мм²]]</f>
        <v>1.1738351254480286</v>
      </c>
      <c r="J1695" s="66">
        <f>(Таблица1[[#This Row],[σв/σт]]-SUMIF('Сводный отчет'!$B$7:$B$17,Таблица1[[#This Row],[Профиль / размер]],'Сводный отчет'!$L$7:$L$17))^2</f>
        <v>4.9689152004347082E-5</v>
      </c>
      <c r="K1695" s="63">
        <v>22.6</v>
      </c>
      <c r="L1695" s="64">
        <f>(Таблица1[[#This Row],[Относительное удлинение, %]]-SUMIF('Сводный отчет'!$B$7:$B$17,Таблица1[[#This Row],[Профиль / размер]],'Сводный отчет'!$O$7:$O$17))^2</f>
        <v>0.3096206254288712</v>
      </c>
      <c r="M1695" s="63">
        <v>9</v>
      </c>
      <c r="N169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0.31116514067247919</v>
      </c>
      <c r="O1695" s="67">
        <v>9.3000000000000007</v>
      </c>
      <c r="P169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0.25198411920400049</v>
      </c>
      <c r="Q1695" s="69">
        <v>7.0000000000000007E-2</v>
      </c>
      <c r="R1695" s="70">
        <f>(Таблица1[[#This Row],[fr]]-SUMIF('Сводный отчет'!$B$7:$B$17,Таблица1[[#This Row],[Профиль / размер]],'Сводный отчет'!$X$7:$X$17))^2</f>
        <v>1.6207054602490037E-4</v>
      </c>
    </row>
    <row r="1696" spans="1:18" ht="11.25" customHeight="1" x14ac:dyDescent="0.25">
      <c r="A1696" s="62" t="s">
        <v>1328</v>
      </c>
      <c r="B1696" s="62" t="str">
        <f>LEFT(Таблица1[[#This Row],[Номер плавки]],7)</f>
        <v>2064003</v>
      </c>
      <c r="C1696" s="62" t="s">
        <v>8</v>
      </c>
      <c r="D1696" s="62" t="s">
        <v>154</v>
      </c>
      <c r="E1696" s="63">
        <v>565</v>
      </c>
      <c r="F1696" s="64">
        <f>(Таблица1[[#This Row],[Предел текучести, Н/мм²]]-SUMIF('Сводный отчет'!$B$7:$B$17,Таблица1[[#This Row],[Профиль / размер]],'Сводный отчет'!$F$7:$F$17))^2</f>
        <v>170.28957945299405</v>
      </c>
      <c r="G1696" s="63">
        <v>655</v>
      </c>
      <c r="H1696" s="64">
        <f>(Таблица1[[#This Row],[Временное сопротивление, Н/мм²]]-SUMIF('Сводный отчет'!$B$7:$B$17,Таблица1[[#This Row],[Профиль / размер]],'Сводный отчет'!$I$7:$I$17))^2</f>
        <v>122.3104597588469</v>
      </c>
      <c r="I1696" s="65">
        <f>Таблица1[[#This Row],[Временное сопротивление, Н/мм²]]/Таблица1[[#This Row],[Предел текучести, Н/мм²]]</f>
        <v>1.1592920353982301</v>
      </c>
      <c r="J1696" s="66">
        <f>(Таблица1[[#This Row],[σв/σт]]-SUMIF('Сводный отчет'!$B$7:$B$17,Таблица1[[#This Row],[Профиль / размер]],'Сводный отчет'!$L$7:$L$17))^2</f>
        <v>5.6160587255856734E-5</v>
      </c>
      <c r="K1696" s="63">
        <v>22.5</v>
      </c>
      <c r="L1696" s="64">
        <f>(Таблица1[[#This Row],[Относительное удлинение, %]]-SUMIF('Сводный отчет'!$B$7:$B$17,Таблица1[[#This Row],[Профиль / размер]],'Сводный отчет'!$O$7:$O$17))^2</f>
        <v>0.2083334967160001</v>
      </c>
      <c r="M1696" s="63">
        <v>7</v>
      </c>
      <c r="N169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2.0798780119596221</v>
      </c>
      <c r="O1696" s="67">
        <v>7.3</v>
      </c>
      <c r="P169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2.2440633271247918</v>
      </c>
      <c r="Q1696" s="69">
        <v>7.0000000000000007E-2</v>
      </c>
      <c r="R1696" s="70">
        <f>(Таблица1[[#This Row],[fr]]-SUMIF('Сводный отчет'!$B$7:$B$17,Таблица1[[#This Row],[Профиль / размер]],'Сводный отчет'!$X$7:$X$17))^2</f>
        <v>1.6207054602490037E-4</v>
      </c>
    </row>
    <row r="1697" spans="1:18" ht="11.25" customHeight="1" x14ac:dyDescent="0.25">
      <c r="A1697" s="62" t="s">
        <v>1329</v>
      </c>
      <c r="B1697" s="62" t="str">
        <f>LEFT(Таблица1[[#This Row],[Номер плавки]],7)</f>
        <v>2064004</v>
      </c>
      <c r="C1697" s="62" t="s">
        <v>8</v>
      </c>
      <c r="D1697" s="62" t="s">
        <v>154</v>
      </c>
      <c r="E1697" s="63">
        <v>566</v>
      </c>
      <c r="F1697" s="64">
        <f>(Таблица1[[#This Row],[Предел текучести, Н/мм²]]-SUMIF('Сводный отчет'!$B$7:$B$17,Таблица1[[#This Row],[Профиль / размер]],'Сводный отчет'!$F$7:$F$17))^2</f>
        <v>197.38858935398409</v>
      </c>
      <c r="G1697" s="63">
        <v>666</v>
      </c>
      <c r="H1697" s="64">
        <f>(Таблица1[[#This Row],[Временное сопротивление, Н/мм²]]-SUMIF('Сводный отчет'!$B$7:$B$17,Таблица1[[#This Row],[Профиль / размер]],'Сводный отчет'!$I$7:$I$17))^2</f>
        <v>486.61739045191592</v>
      </c>
      <c r="I1697" s="65">
        <f>Таблица1[[#This Row],[Временное сопротивление, Н/мм²]]/Таблица1[[#This Row],[Предел текучести, Н/мм²]]</f>
        <v>1.1766784452296819</v>
      </c>
      <c r="J1697" s="66">
        <f>(Таблица1[[#This Row],[σв/σт]]-SUMIF('Сводный отчет'!$B$7:$B$17,Таблица1[[#This Row],[Профиль / размер]],'Сводный отчет'!$L$7:$L$17))^2</f>
        <v>9.7859044594549258E-5</v>
      </c>
      <c r="K1697" s="63">
        <v>23.5</v>
      </c>
      <c r="L1697" s="64">
        <f>(Таблица1[[#This Row],[Относительное удлинение, %]]-SUMIF('Сводный отчет'!$B$7:$B$17,Таблица1[[#This Row],[Профиль / размер]],'Сводный отчет'!$O$7:$O$17))^2</f>
        <v>2.121204783844695</v>
      </c>
      <c r="M1697" s="63">
        <v>6</v>
      </c>
      <c r="N169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5.964234447603193</v>
      </c>
      <c r="O1697" s="67">
        <v>7.3</v>
      </c>
      <c r="P169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2.2440633271247918</v>
      </c>
      <c r="Q1697" s="69">
        <v>9.0999999999999998E-2</v>
      </c>
      <c r="R1697" s="70">
        <f>(Таблица1[[#This Row],[fr]]-SUMIF('Сводный отчет'!$B$7:$B$17,Таблица1[[#This Row],[Профиль / размер]],'Сводный отчет'!$X$7:$X$17))^2</f>
        <v>6.8381437114007731E-5</v>
      </c>
    </row>
    <row r="1698" spans="1:18" ht="11.25" customHeight="1" x14ac:dyDescent="0.25">
      <c r="A1698" s="62" t="s">
        <v>1330</v>
      </c>
      <c r="B1698" s="62" t="str">
        <f>LEFT(Таблица1[[#This Row],[Номер плавки]],7)</f>
        <v>2064004</v>
      </c>
      <c r="C1698" s="62" t="s">
        <v>8</v>
      </c>
      <c r="D1698" s="62" t="s">
        <v>154</v>
      </c>
      <c r="E1698" s="63">
        <v>584</v>
      </c>
      <c r="F1698" s="64">
        <f>(Таблица1[[#This Row],[Предел текучести, Н/мм²]]-SUMIF('Сводный отчет'!$B$7:$B$17,Таблица1[[#This Row],[Профиль / размер]],'Сводный отчет'!$F$7:$F$17))^2</f>
        <v>1027.1707675718048</v>
      </c>
      <c r="G1698" s="63">
        <v>681</v>
      </c>
      <c r="H1698" s="64">
        <f>(Таблица1[[#This Row],[Временное сопротивление, Н/мм²]]-SUMIF('Сводный отчет'!$B$7:$B$17,Таблица1[[#This Row],[Профиль / размер]],'Сводный отчет'!$I$7:$I$17))^2</f>
        <v>1373.3995686697374</v>
      </c>
      <c r="I1698" s="65">
        <f>Таблица1[[#This Row],[Временное сопротивление, Н/мм²]]/Таблица1[[#This Row],[Предел текучести, Н/мм²]]</f>
        <v>1.1660958904109588</v>
      </c>
      <c r="J1698" s="66">
        <f>(Таблица1[[#This Row],[σв/σт]]-SUMIF('Сводный отчет'!$B$7:$B$17,Таблица1[[#This Row],[Профиль / размер]],'Сводный отчет'!$L$7:$L$17))^2</f>
        <v>4.7635087149277188E-7</v>
      </c>
      <c r="K1698" s="63">
        <v>21.1</v>
      </c>
      <c r="L1698" s="64">
        <f>(Таблица1[[#This Row],[Относительное удлинение, %]]-SUMIF('Сводный отчет'!$B$7:$B$17,Таблица1[[#This Row],[Профиль / размер]],'Сводный отчет'!$O$7:$O$17))^2</f>
        <v>0.89031369473582433</v>
      </c>
      <c r="M1698" s="63">
        <v>9.6</v>
      </c>
      <c r="N169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1.3405512792863354</v>
      </c>
      <c r="O1698" s="67">
        <v>9.9</v>
      </c>
      <c r="P169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1.2143603568277632</v>
      </c>
      <c r="Q1698" s="69">
        <v>7.4999999999999997E-2</v>
      </c>
      <c r="R1698" s="70">
        <f>(Таблица1[[#This Row],[fr]]-SUMIF('Сводный отчет'!$B$7:$B$17,Таблица1[[#This Row],[Профиль / размер]],'Сводный отчет'!$X$7:$X$17))^2</f>
        <v>5.9763615331830875E-5</v>
      </c>
    </row>
    <row r="1699" spans="1:18" ht="11.25" customHeight="1" x14ac:dyDescent="0.25">
      <c r="A1699" s="62" t="s">
        <v>1331</v>
      </c>
      <c r="B1699" s="62" t="str">
        <f>LEFT(Таблица1[[#This Row],[Номер плавки]],7)</f>
        <v>2064004</v>
      </c>
      <c r="C1699" s="62" t="s">
        <v>8</v>
      </c>
      <c r="D1699" s="62" t="s">
        <v>154</v>
      </c>
      <c r="E1699" s="63">
        <v>575</v>
      </c>
      <c r="F1699" s="64">
        <f>(Таблица1[[#This Row],[Предел текучести, Н/мм²]]-SUMIF('Сводный отчет'!$B$7:$B$17,Таблица1[[#This Row],[Профиль / размер]],'Сводный отчет'!$F$7:$F$17))^2</f>
        <v>531.27967846289448</v>
      </c>
      <c r="G1699" s="63">
        <v>671</v>
      </c>
      <c r="H1699" s="64">
        <f>(Таблица1[[#This Row],[Временное сопротивление, Н/мм²]]-SUMIF('Сводный отчет'!$B$7:$B$17,Таблица1[[#This Row],[Профиль / размер]],'Сводный отчет'!$I$7:$I$17))^2</f>
        <v>732.21144985785645</v>
      </c>
      <c r="I1699" s="65">
        <f>Таблица1[[#This Row],[Временное сопротивление, Н/мм²]]/Таблица1[[#This Row],[Предел текучести, Н/мм²]]</f>
        <v>1.1669565217391304</v>
      </c>
      <c r="J1699" s="66">
        <f>(Таблица1[[#This Row],[σв/σт]]-SUMIF('Сводный отчет'!$B$7:$B$17,Таблица1[[#This Row],[Профиль / размер]],'Сводный отчет'!$L$7:$L$17))^2</f>
        <v>2.905305290518951E-8</v>
      </c>
      <c r="K1699" s="63">
        <v>21.2</v>
      </c>
      <c r="L1699" s="64">
        <f>(Таблица1[[#This Row],[Относительное удлинение, %]]-SUMIF('Сводный отчет'!$B$7:$B$17,Таблица1[[#This Row],[Профиль / размер]],'Сводный отчет'!$O$7:$O$17))^2</f>
        <v>0.71160082344869779</v>
      </c>
      <c r="M1699" s="63">
        <v>9.4</v>
      </c>
      <c r="N169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0.91742256641505127</v>
      </c>
      <c r="O1699" s="67">
        <v>9.6999999999999993</v>
      </c>
      <c r="P169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0.81356827761984019</v>
      </c>
      <c r="Q1699" s="69">
        <v>0.08</v>
      </c>
      <c r="R1699" s="70">
        <f>(Таблица1[[#This Row],[fr]]-SUMIF('Сводный отчет'!$B$7:$B$17,Таблица1[[#This Row],[Профиль / размер]],'Сводный отчет'!$X$7:$X$17))^2</f>
        <v>7.4566846387611164E-6</v>
      </c>
    </row>
    <row r="1700" spans="1:18" ht="11.25" customHeight="1" x14ac:dyDescent="0.25">
      <c r="A1700" s="62" t="s">
        <v>1332</v>
      </c>
      <c r="B1700" s="62" t="str">
        <f>LEFT(Таблица1[[#This Row],[Номер плавки]],7)</f>
        <v>2050918</v>
      </c>
      <c r="C1700" s="62" t="s">
        <v>8</v>
      </c>
      <c r="D1700" s="62" t="s">
        <v>154</v>
      </c>
      <c r="E1700" s="63">
        <v>536</v>
      </c>
      <c r="F1700" s="64">
        <f>(Таблица1[[#This Row],[Предел текучести, Н/мм²]]-SUMIF('Сводный отчет'!$B$7:$B$17,Таблица1[[#This Row],[Профиль / размер]],'Сводный отчет'!$F$7:$F$17))^2</f>
        <v>254.41829232428287</v>
      </c>
      <c r="G1700" s="63">
        <v>623</v>
      </c>
      <c r="H1700" s="64">
        <f>(Таблица1[[#This Row],[Временное сопротивление, Н/мм²]]-SUMIF('Сводный отчет'!$B$7:$B$17,Таблица1[[#This Row],[Профиль / размер]],'Сводный отчет'!$I$7:$I$17))^2</f>
        <v>438.50847956082788</v>
      </c>
      <c r="I1700" s="65">
        <f>Таблица1[[#This Row],[Временное сопротивление, Н/мм²]]/Таблица1[[#This Row],[Предел текучести, Н/мм²]]</f>
        <v>1.1623134328358209</v>
      </c>
      <c r="J1700" s="66">
        <f>(Таблица1[[#This Row],[σв/σт]]-SUMIF('Сводный отчет'!$B$7:$B$17,Таблица1[[#This Row],[Профиль / размер]],'Сводный отчет'!$L$7:$L$17))^2</f>
        <v>2.0004502684798301E-5</v>
      </c>
      <c r="K1700" s="63">
        <v>20.7</v>
      </c>
      <c r="L1700" s="64">
        <f>(Таблица1[[#This Row],[Относительное удлинение, %]]-SUMIF('Сводный отчет'!$B$7:$B$17,Таблица1[[#This Row],[Профиль / размер]],'Сводный отчет'!$O$7:$O$17))^2</f>
        <v>1.8051651798843509</v>
      </c>
      <c r="M1700" s="63">
        <v>9</v>
      </c>
      <c r="N170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0.31116514067247919</v>
      </c>
      <c r="O1700" s="67">
        <v>9.3000000000000007</v>
      </c>
      <c r="P170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0.25198411920400049</v>
      </c>
      <c r="Q1700" s="69">
        <v>9.8000000000000004E-2</v>
      </c>
      <c r="R1700" s="70">
        <f>(Таблица1[[#This Row],[fr]]-SUMIF('Сводный отчет'!$B$7:$B$17,Таблица1[[#This Row],[Профиль / размер]],'Сводный отчет'!$X$7:$X$17))^2</f>
        <v>2.3315173414371028E-4</v>
      </c>
    </row>
    <row r="1701" spans="1:18" ht="11.25" customHeight="1" x14ac:dyDescent="0.25">
      <c r="A1701" s="62" t="s">
        <v>1333</v>
      </c>
      <c r="B1701" s="62" t="str">
        <f>LEFT(Таблица1[[#This Row],[Номер плавки]],7)</f>
        <v>2050918</v>
      </c>
      <c r="C1701" s="62" t="s">
        <v>8</v>
      </c>
      <c r="D1701" s="62" t="s">
        <v>154</v>
      </c>
      <c r="E1701" s="63">
        <v>546</v>
      </c>
      <c r="F1701" s="64">
        <f>(Таблица1[[#This Row],[Предел текучести, Н/мм²]]-SUMIF('Сводный отчет'!$B$7:$B$17,Таблица1[[#This Row],[Профиль / размер]],'Сводный отчет'!$F$7:$F$17))^2</f>
        <v>35.408391334183271</v>
      </c>
      <c r="G1701" s="63">
        <v>636</v>
      </c>
      <c r="H1701" s="64">
        <f>(Таблица1[[#This Row],[Временное сопротивление, Н/мм²]]-SUMIF('Сводный отчет'!$B$7:$B$17,Таблица1[[#This Row],[Профиль / размер]],'Сводный отчет'!$I$7:$I$17))^2</f>
        <v>63.053034016273109</v>
      </c>
      <c r="I1701" s="65">
        <f>Таблица1[[#This Row],[Временное сопротивление, Н/мм²]]/Таблица1[[#This Row],[Предел текучести, Н/мм²]]</f>
        <v>1.1648351648351649</v>
      </c>
      <c r="J1701" s="66">
        <f>(Таблица1[[#This Row],[σв/σт]]-SUMIF('Сводный отчет'!$B$7:$B$17,Таблица1[[#This Row],[Профиль / размер]],'Сводный отчет'!$L$7:$L$17))^2</f>
        <v>3.8060394601489855E-6</v>
      </c>
      <c r="K1701" s="63">
        <v>20.8</v>
      </c>
      <c r="L1701" s="64">
        <f>(Таблица1[[#This Row],[Относительное удлинение, %]]-SUMIF('Сводный отчет'!$B$7:$B$17,Таблица1[[#This Row],[Профиль / размер]],'Сводный отчет'!$O$7:$O$17))^2</f>
        <v>1.5464523085972168</v>
      </c>
      <c r="M1701" s="63">
        <v>7</v>
      </c>
      <c r="N170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2.0798780119596221</v>
      </c>
      <c r="O1701" s="67">
        <v>7.3</v>
      </c>
      <c r="P170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2.2440633271247918</v>
      </c>
      <c r="Q1701" s="69">
        <v>7.5999999999999998E-2</v>
      </c>
      <c r="R1701" s="70">
        <f>(Таблица1[[#This Row],[fr]]-SUMIF('Сводный отчет'!$B$7:$B$17,Таблица1[[#This Row],[Профиль / размер]],'Сводный отчет'!$X$7:$X$17))^2</f>
        <v>4.5302229193216917E-5</v>
      </c>
    </row>
    <row r="1702" spans="1:18" ht="11.25" customHeight="1" x14ac:dyDescent="0.25">
      <c r="A1702" s="62" t="s">
        <v>1334</v>
      </c>
      <c r="B1702" s="62" t="str">
        <f>LEFT(Таблица1[[#This Row],[Номер плавки]],7)</f>
        <v>2050918</v>
      </c>
      <c r="C1702" s="62" t="s">
        <v>8</v>
      </c>
      <c r="D1702" s="62" t="s">
        <v>154</v>
      </c>
      <c r="E1702" s="63">
        <v>539</v>
      </c>
      <c r="F1702" s="64">
        <f>(Таблица1[[#This Row],[Предел текучести, Н/мм²]]-SUMIF('Сводный отчет'!$B$7:$B$17,Таблица1[[#This Row],[Профиль / размер]],'Сводный отчет'!$F$7:$F$17))^2</f>
        <v>167.71532202725299</v>
      </c>
      <c r="G1702" s="63">
        <v>629</v>
      </c>
      <c r="H1702" s="64">
        <f>(Таблица1[[#This Row],[Временное сопротивление, Н/мм²]]-SUMIF('Сводный отчет'!$B$7:$B$17,Таблица1[[#This Row],[Профиль / размер]],'Сводный отчет'!$I$7:$I$17))^2</f>
        <v>223.22135084795644</v>
      </c>
      <c r="I1702" s="65">
        <f>Таблица1[[#This Row],[Временное сопротивление, Н/мм²]]/Таблица1[[#This Row],[Предел текучести, Н/мм²]]</f>
        <v>1.1669758812615956</v>
      </c>
      <c r="J1702" s="66">
        <f>(Таблица1[[#This Row],[σв/σт]]-SUMIF('Сводный отчет'!$B$7:$B$17,Таблица1[[#This Row],[Профиль / размер]],'Сводный отчет'!$L$7:$L$17))^2</f>
        <v>3.6027488232792671E-8</v>
      </c>
      <c r="K1702" s="63">
        <v>20.9</v>
      </c>
      <c r="L1702" s="64">
        <f>(Таблица1[[#This Row],[Относительное удлинение, %]]-SUMIF('Сводный отчет'!$B$7:$B$17,Таблица1[[#This Row],[Профиль / размер]],'Сводный отчет'!$O$7:$O$17))^2</f>
        <v>1.3077394373100912</v>
      </c>
      <c r="M1702" s="63">
        <v>6.6</v>
      </c>
      <c r="N170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3.3936205862170516</v>
      </c>
      <c r="O1702" s="67">
        <v>7.9</v>
      </c>
      <c r="P170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0.80643956474855305</v>
      </c>
      <c r="Q1702" s="69">
        <v>6.5000000000000002E-2</v>
      </c>
      <c r="R1702" s="70">
        <f>(Таблица1[[#This Row],[fr]]-SUMIF('Сводный отчет'!$B$7:$B$17,Таблица1[[#This Row],[Профиль / размер]],'Сводный отчет'!$X$7:$X$17))^2</f>
        <v>3.1437747671797018E-4</v>
      </c>
    </row>
    <row r="1703" spans="1:18" ht="11.25" customHeight="1" x14ac:dyDescent="0.25">
      <c r="A1703" s="62" t="s">
        <v>1335</v>
      </c>
      <c r="B1703" s="62" t="str">
        <f>LEFT(Таблица1[[#This Row],[Номер плавки]],7)</f>
        <v>2064005</v>
      </c>
      <c r="C1703" s="62" t="s">
        <v>8</v>
      </c>
      <c r="D1703" s="62" t="s">
        <v>154</v>
      </c>
      <c r="E1703" s="63">
        <v>521</v>
      </c>
      <c r="F1703" s="64">
        <f>(Таблица1[[#This Row],[Предел текучести, Н/мм²]]-SUMIF('Сводный отчет'!$B$7:$B$17,Таблица1[[#This Row],[Профиль / размер]],'Сводный отчет'!$F$7:$F$17))^2</f>
        <v>957.93314380943229</v>
      </c>
      <c r="G1703" s="63">
        <v>615</v>
      </c>
      <c r="H1703" s="64">
        <f>(Таблица1[[#This Row],[Временное сопротивление, Н/мм²]]-SUMIF('Сводный отчет'!$B$7:$B$17,Таблица1[[#This Row],[Профиль / размер]],'Сводный отчет'!$I$7:$I$17))^2</f>
        <v>837.55798451132318</v>
      </c>
      <c r="I1703" s="65">
        <f>Таблица1[[#This Row],[Временное сопротивление, Н/мм²]]/Таблица1[[#This Row],[Предел текучести, Н/мм²]]</f>
        <v>1.1804222648752398</v>
      </c>
      <c r="J1703" s="66">
        <f>(Таблица1[[#This Row],[σв/σт]]-SUMIF('Сводный отчет'!$B$7:$B$17,Таблица1[[#This Row],[Профиль / размер]],'Сводный отчет'!$L$7:$L$17))^2</f>
        <v>1.8594575127750689E-4</v>
      </c>
      <c r="K1703" s="63">
        <v>23.7</v>
      </c>
      <c r="L1703" s="64">
        <f>(Таблица1[[#This Row],[Относительное удлинение, %]]-SUMIF('Сводный отчет'!$B$7:$B$17,Таблица1[[#This Row],[Профиль / размер]],'Сводный отчет'!$O$7:$O$17))^2</f>
        <v>2.7437790412704319</v>
      </c>
      <c r="M1703" s="63">
        <v>7.1</v>
      </c>
      <c r="N170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1.8014423683952656</v>
      </c>
      <c r="O1703" s="67">
        <v>7.4</v>
      </c>
      <c r="P170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1.9544593667287506</v>
      </c>
      <c r="Q1703" s="69">
        <v>9.9000000000000005E-2</v>
      </c>
      <c r="R1703" s="70">
        <f>(Таблица1[[#This Row],[fr]]-SUMIF('Сводный отчет'!$B$7:$B$17,Таблица1[[#This Row],[Профиль / размер]],'Сводный отчет'!$X$7:$X$17))^2</f>
        <v>2.6469034800509641E-4</v>
      </c>
    </row>
    <row r="1704" spans="1:18" ht="11.25" customHeight="1" x14ac:dyDescent="0.25">
      <c r="A1704" s="62" t="s">
        <v>1336</v>
      </c>
      <c r="B1704" s="62" t="str">
        <f>LEFT(Таблица1[[#This Row],[Номер плавки]],7)</f>
        <v>2064005</v>
      </c>
      <c r="C1704" s="62" t="s">
        <v>8</v>
      </c>
      <c r="D1704" s="62" t="s">
        <v>154</v>
      </c>
      <c r="E1704" s="63">
        <v>557</v>
      </c>
      <c r="F1704" s="64">
        <f>(Таблица1[[#This Row],[Предел текучести, Н/мм²]]-SUMIF('Сводный отчет'!$B$7:$B$17,Таблица1[[#This Row],[Профиль / размер]],'Сводный отчет'!$F$7:$F$17))^2</f>
        <v>25.497500245073716</v>
      </c>
      <c r="G1704" s="63">
        <v>649</v>
      </c>
      <c r="H1704" s="64">
        <f>(Таблица1[[#This Row],[Временное сопротивление, Н/мм²]]-SUMIF('Сводный отчет'!$B$7:$B$17,Таблица1[[#This Row],[Профиль / размер]],'Сводный отчет'!$I$7:$I$17))^2</f>
        <v>25.597588471718332</v>
      </c>
      <c r="I1704" s="65">
        <f>Таблица1[[#This Row],[Временное сопротивление, Н/мм²]]/Таблица1[[#This Row],[Предел текучести, Н/мм²]]</f>
        <v>1.1651705565529622</v>
      </c>
      <c r="J1704" s="66">
        <f>(Таблица1[[#This Row],[σв/σт]]-SUMIF('Сводный отчет'!$B$7:$B$17,Таблица1[[#This Row],[Профиль / размер]],'Сводный отчет'!$L$7:$L$17))^2</f>
        <v>2.6098907345931596E-6</v>
      </c>
      <c r="K1704" s="63">
        <v>23.6</v>
      </c>
      <c r="L1704" s="64">
        <f>(Таблица1[[#This Row],[Относительное удлинение, %]]-SUMIF('Сводный отчет'!$B$7:$B$17,Таблица1[[#This Row],[Профиль / размер]],'Сводный отчет'!$O$7:$O$17))^2</f>
        <v>2.422491912557569</v>
      </c>
      <c r="M1704" s="63">
        <v>8.8000000000000007</v>
      </c>
      <c r="N170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0.12803642780119395</v>
      </c>
      <c r="O1704" s="67">
        <v>9.1</v>
      </c>
      <c r="P170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9.1192039996078708E-2</v>
      </c>
      <c r="Q1704" s="69">
        <v>6.8000000000000005E-2</v>
      </c>
      <c r="R1704" s="70">
        <f>(Таблица1[[#This Row],[fr]]-SUMIF('Сводный отчет'!$B$7:$B$17,Таблица1[[#This Row],[Профиль / размер]],'Сводный отчет'!$X$7:$X$17))^2</f>
        <v>2.1699331830212829E-4</v>
      </c>
    </row>
    <row r="1705" spans="1:18" ht="11.25" customHeight="1" x14ac:dyDescent="0.25">
      <c r="A1705" s="62" t="s">
        <v>1337</v>
      </c>
      <c r="B1705" s="62" t="str">
        <f>LEFT(Таблица1[[#This Row],[Номер плавки]],7)</f>
        <v>2064005</v>
      </c>
      <c r="C1705" s="62" t="s">
        <v>8</v>
      </c>
      <c r="D1705" s="62" t="s">
        <v>154</v>
      </c>
      <c r="E1705" s="63">
        <v>546</v>
      </c>
      <c r="F1705" s="64">
        <f>(Таблица1[[#This Row],[Предел текучести, Н/мм²]]-SUMIF('Сводный отчет'!$B$7:$B$17,Таблица1[[#This Row],[Профиль / размер]],'Сводный отчет'!$F$7:$F$17))^2</f>
        <v>35.408391334183271</v>
      </c>
      <c r="G1705" s="63">
        <v>637</v>
      </c>
      <c r="H1705" s="64">
        <f>(Таблица1[[#This Row],[Временное сопротивление, Н/мм²]]-SUMIF('Сводный отчет'!$B$7:$B$17,Таблица1[[#This Row],[Профиль / размер]],'Сводный отчет'!$I$7:$I$17))^2</f>
        <v>48.171845897461203</v>
      </c>
      <c r="I1705" s="65">
        <f>Таблица1[[#This Row],[Временное сопротивление, Н/мм²]]/Таблица1[[#This Row],[Предел текучести, Н/мм²]]</f>
        <v>1.1666666666666667</v>
      </c>
      <c r="J1705" s="66">
        <f>(Таблица1[[#This Row],[σв/σт]]-SUMIF('Сводный отчет'!$B$7:$B$17,Таблица1[[#This Row],[Профиль / размер]],'Сводный отчет'!$L$7:$L$17))^2</f>
        <v>1.4257676125809746E-8</v>
      </c>
      <c r="K1705" s="63">
        <v>20.6</v>
      </c>
      <c r="L1705" s="64">
        <f>(Таблица1[[#This Row],[Относительное удлинение, %]]-SUMIF('Сводный отчет'!$B$7:$B$17,Таблица1[[#This Row],[Профиль / размер]],'Сводный отчет'!$O$7:$O$17))^2</f>
        <v>2.0838780511714754</v>
      </c>
      <c r="M1705" s="63">
        <v>6</v>
      </c>
      <c r="N170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5.964234447603193</v>
      </c>
      <c r="O1705" s="67">
        <v>7.3</v>
      </c>
      <c r="P170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2.2440633271247918</v>
      </c>
      <c r="Q1705" s="69">
        <v>7.9000000000000001E-2</v>
      </c>
      <c r="R1705" s="70">
        <f>(Таблица1[[#This Row],[fr]]-SUMIF('Сводный отчет'!$B$7:$B$17,Таблица1[[#This Row],[Профиль / размер]],'Сводный отчет'!$X$7:$X$17))^2</f>
        <v>1.3918070777375061E-5</v>
      </c>
    </row>
    <row r="1706" spans="1:18" ht="11.25" customHeight="1" x14ac:dyDescent="0.25">
      <c r="A1706" s="62" t="s">
        <v>1338</v>
      </c>
      <c r="B1706" s="62" t="str">
        <f>LEFT(Таблица1[[#This Row],[Номер плавки]],7)</f>
        <v>2064006</v>
      </c>
      <c r="C1706" s="62" t="s">
        <v>8</v>
      </c>
      <c r="D1706" s="62" t="s">
        <v>154</v>
      </c>
      <c r="E1706" s="63">
        <v>558</v>
      </c>
      <c r="F1706" s="64">
        <f>(Таблица1[[#This Row],[Предел текучести, Н/мм²]]-SUMIF('Сводный отчет'!$B$7:$B$17,Таблица1[[#This Row],[Профиль / размер]],'Сводный отчет'!$F$7:$F$17))^2</f>
        <v>36.596510146063757</v>
      </c>
      <c r="G1706" s="63">
        <v>650</v>
      </c>
      <c r="H1706" s="64">
        <f>(Таблица1[[#This Row],[Временное сопротивление, Н/мм²]]-SUMIF('Сводный отчет'!$B$7:$B$17,Таблица1[[#This Row],[Профиль / размер]],'Сводный отчет'!$I$7:$I$17))^2</f>
        <v>36.716400352906426</v>
      </c>
      <c r="I1706" s="65">
        <f>Таблица1[[#This Row],[Временное сопротивление, Н/мм²]]/Таблица1[[#This Row],[Предел текучести, Н/мм²]]</f>
        <v>1.1648745519713262</v>
      </c>
      <c r="J1706" s="66">
        <f>(Таблица1[[#This Row],[σв/σт]]-SUMIF('Сводный отчет'!$B$7:$B$17,Таблица1[[#This Row],[Профиль / размер]],'Сводный отчет'!$L$7:$L$17))^2</f>
        <v>3.6539095003471226E-6</v>
      </c>
      <c r="K1706" s="63">
        <v>19.100000000000001</v>
      </c>
      <c r="L1706" s="64">
        <f>(Таблица1[[#This Row],[Относительное удлинение, %]]-SUMIF('Сводный отчет'!$B$7:$B$17,Таблица1[[#This Row],[Профиль / размер]],'Сводный отчет'!$O$7:$O$17))^2</f>
        <v>8.6645711204784295</v>
      </c>
      <c r="M1706" s="63">
        <v>9.6</v>
      </c>
      <c r="N170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1.3405512792863354</v>
      </c>
      <c r="O1706" s="67">
        <v>9.9</v>
      </c>
      <c r="P170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1.2143603568277632</v>
      </c>
      <c r="Q1706" s="69">
        <v>9.7000000000000003E-2</v>
      </c>
      <c r="R1706" s="70">
        <f>(Таблица1[[#This Row],[fr]]-SUMIF('Сводный отчет'!$B$7:$B$17,Таблица1[[#This Row],[Профиль / размер]],'Сводный отчет'!$X$7:$X$17))^2</f>
        <v>2.036131202823242E-4</v>
      </c>
    </row>
    <row r="1707" spans="1:18" ht="11.25" customHeight="1" x14ac:dyDescent="0.25">
      <c r="A1707" s="62" t="s">
        <v>1339</v>
      </c>
      <c r="B1707" s="62" t="str">
        <f>LEFT(Таблица1[[#This Row],[Номер плавки]],7)</f>
        <v>2064008</v>
      </c>
      <c r="C1707" s="62" t="s">
        <v>8</v>
      </c>
      <c r="D1707" s="62" t="s">
        <v>154</v>
      </c>
      <c r="E1707" s="63">
        <v>555</v>
      </c>
      <c r="F1707" s="64">
        <f>(Таблица1[[#This Row],[Предел текучести, Н/мм²]]-SUMIF('Сводный отчет'!$B$7:$B$17,Таблица1[[#This Row],[Профиль / размер]],'Сводный отчет'!$F$7:$F$17))^2</f>
        <v>9.2994804430936355</v>
      </c>
      <c r="G1707" s="63">
        <v>647</v>
      </c>
      <c r="H1707" s="64">
        <f>(Таблица1[[#This Row],[Временное сопротивление, Н/мм²]]-SUMIF('Сводный отчет'!$B$7:$B$17,Таблица1[[#This Row],[Профиль / размер]],'Сводный отчет'!$I$7:$I$17))^2</f>
        <v>9.3599647093421456</v>
      </c>
      <c r="I1707" s="65">
        <f>Таблица1[[#This Row],[Временное сопротивление, Н/мм²]]/Таблица1[[#This Row],[Предел текучести, Н/мм²]]</f>
        <v>1.1657657657657658</v>
      </c>
      <c r="J1707" s="66">
        <f>(Таблица1[[#This Row],[σв/σт]]-SUMIF('Сводный отчет'!$B$7:$B$17,Таблица1[[#This Row],[Профиль / размер]],'Сводный отчет'!$L$7:$L$17))^2</f>
        <v>1.0410251747525813E-6</v>
      </c>
      <c r="K1707" s="63">
        <v>20.7</v>
      </c>
      <c r="L1707" s="64">
        <f>(Таблица1[[#This Row],[Относительное удлинение, %]]-SUMIF('Сводный отчет'!$B$7:$B$17,Таблица1[[#This Row],[Профиль / размер]],'Сводный отчет'!$O$7:$O$17))^2</f>
        <v>1.8051651798843509</v>
      </c>
      <c r="M1707" s="63">
        <v>6.8</v>
      </c>
      <c r="N170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2.6967492990883368</v>
      </c>
      <c r="O1707" s="67">
        <v>7.1</v>
      </c>
      <c r="P170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2.8832712479168716</v>
      </c>
      <c r="Q1707" s="69">
        <v>0.08</v>
      </c>
      <c r="R1707" s="70">
        <f>(Таблица1[[#This Row],[fr]]-SUMIF('Сводный отчет'!$B$7:$B$17,Таблица1[[#This Row],[Профиль / размер]],'Сводный отчет'!$X$7:$X$17))^2</f>
        <v>7.4566846387611164E-6</v>
      </c>
    </row>
    <row r="1708" spans="1:18" ht="11.25" customHeight="1" x14ac:dyDescent="0.25">
      <c r="A1708" s="62" t="s">
        <v>1340</v>
      </c>
      <c r="B1708" s="62" t="str">
        <f>LEFT(Таблица1[[#This Row],[Номер плавки]],7)</f>
        <v>2064010</v>
      </c>
      <c r="C1708" s="62" t="s">
        <v>8</v>
      </c>
      <c r="D1708" s="62" t="s">
        <v>154</v>
      </c>
      <c r="E1708" s="63">
        <v>540</v>
      </c>
      <c r="F1708" s="64">
        <f>(Таблица1[[#This Row],[Предел текучести, Н/мм²]]-SUMIF('Сводный отчет'!$B$7:$B$17,Таблица1[[#This Row],[Профиль / размер]],'Сводный отчет'!$F$7:$F$17))^2</f>
        <v>142.81433192824304</v>
      </c>
      <c r="G1708" s="63">
        <v>641</v>
      </c>
      <c r="H1708" s="64">
        <f>(Таблица1[[#This Row],[Временное сопротивление, Н/мм²]]-SUMIF('Сводный отчет'!$B$7:$B$17,Таблица1[[#This Row],[Профиль / размер]],'Сводный отчет'!$I$7:$I$17))^2</f>
        <v>8.6470934222135813</v>
      </c>
      <c r="I1708" s="65">
        <f>Таблица1[[#This Row],[Временное сопротивление, Н/мм²]]/Таблица1[[#This Row],[Предел текучести, Н/мм²]]</f>
        <v>1.1870370370370371</v>
      </c>
      <c r="J1708" s="66">
        <f>(Таблица1[[#This Row],[σв/σт]]-SUMIF('Сводный отчет'!$B$7:$B$17,Таблица1[[#This Row],[Профиль / размер]],'Сводный отчет'!$L$7:$L$17))^2</f>
        <v>4.101015777238127E-4</v>
      </c>
      <c r="K1708" s="63">
        <v>22</v>
      </c>
      <c r="L1708" s="64">
        <f>(Таблица1[[#This Row],[Относительное удлинение, %]]-SUMIF('Сводный отчет'!$B$7:$B$17,Таблица1[[#This Row],[Профиль / размер]],'Сводный отчет'!$O$7:$O$17))^2</f>
        <v>1.897853151652576E-3</v>
      </c>
      <c r="M1708" s="63">
        <v>6</v>
      </c>
      <c r="N170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5.964234447603193</v>
      </c>
      <c r="O1708" s="67">
        <v>7.3</v>
      </c>
      <c r="P170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2.2440633271247918</v>
      </c>
      <c r="Q1708" s="69">
        <v>9.2999999999999999E-2</v>
      </c>
      <c r="R1708" s="70">
        <f>(Таблица1[[#This Row],[fr]]-SUMIF('Сводный отчет'!$B$7:$B$17,Таблица1[[#This Row],[Профиль / размер]],'Сводный отчет'!$X$7:$X$17))^2</f>
        <v>1.0545866483677987E-4</v>
      </c>
    </row>
    <row r="1709" spans="1:18" ht="11.25" customHeight="1" x14ac:dyDescent="0.25">
      <c r="A1709" s="62" t="s">
        <v>1341</v>
      </c>
      <c r="B1709" s="62" t="str">
        <f>LEFT(Таблица1[[#This Row],[Номер плавки]],7)</f>
        <v>2064010</v>
      </c>
      <c r="C1709" s="62" t="s">
        <v>8</v>
      </c>
      <c r="D1709" s="62" t="s">
        <v>154</v>
      </c>
      <c r="E1709" s="63">
        <v>534</v>
      </c>
      <c r="F1709" s="64">
        <f>(Таблица1[[#This Row],[Предел текучести, Н/мм²]]-SUMIF('Сводный отчет'!$B$7:$B$17,Таблица1[[#This Row],[Профиль / размер]],'Сводный отчет'!$F$7:$F$17))^2</f>
        <v>322.22027252230276</v>
      </c>
      <c r="G1709" s="63">
        <v>637</v>
      </c>
      <c r="H1709" s="64">
        <f>(Таблица1[[#This Row],[Временное сопротивление, Н/мм²]]-SUMIF('Сводный отчет'!$B$7:$B$17,Таблица1[[#This Row],[Профиль / размер]],'Сводный отчет'!$I$7:$I$17))^2</f>
        <v>48.171845897461203</v>
      </c>
      <c r="I1709" s="65">
        <f>Таблица1[[#This Row],[Временное сопротивление, Н/мм²]]/Таблица1[[#This Row],[Предел текучести, Н/мм²]]</f>
        <v>1.1928838951310861</v>
      </c>
      <c r="J1709" s="66">
        <f>(Таблица1[[#This Row],[σв/σт]]-SUMIF('Сводный отчет'!$B$7:$B$17,Таблица1[[#This Row],[Профиль / размер]],'Сводный отчет'!$L$7:$L$17))^2</f>
        <v>6.8109636289301822E-4</v>
      </c>
      <c r="K1709" s="63">
        <v>19.899999999999999</v>
      </c>
      <c r="L1709" s="64">
        <f>(Таблица1[[#This Row],[Относительное удлинение, %]]-SUMIF('Сводный отчет'!$B$7:$B$17,Таблица1[[#This Row],[Профиль / размер]],'Сводный отчет'!$O$7:$O$17))^2</f>
        <v>4.5948681501813988</v>
      </c>
      <c r="M1709" s="63">
        <v>9.6999999999999993</v>
      </c>
      <c r="N170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1.5821156357219774</v>
      </c>
      <c r="O1709" s="67">
        <v>10</v>
      </c>
      <c r="P170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1.4447563964317227</v>
      </c>
      <c r="Q1709" s="69">
        <v>9.9000000000000005E-2</v>
      </c>
      <c r="R1709" s="70">
        <f>(Таблица1[[#This Row],[fr]]-SUMIF('Сводный отчет'!$B$7:$B$17,Таблица1[[#This Row],[Профиль / размер]],'Сводный отчет'!$X$7:$X$17))^2</f>
        <v>2.6469034800509641E-4</v>
      </c>
    </row>
    <row r="1710" spans="1:18" ht="11.25" customHeight="1" x14ac:dyDescent="0.25">
      <c r="A1710" s="62" t="s">
        <v>1342</v>
      </c>
      <c r="B1710" s="62" t="str">
        <f>LEFT(Таблица1[[#This Row],[Номер плавки]],7)</f>
        <v>2064010</v>
      </c>
      <c r="C1710" s="62" t="s">
        <v>8</v>
      </c>
      <c r="D1710" s="62" t="s">
        <v>154</v>
      </c>
      <c r="E1710" s="63">
        <v>546</v>
      </c>
      <c r="F1710" s="64">
        <f>(Таблица1[[#This Row],[Предел текучести, Н/мм²]]-SUMIF('Сводный отчет'!$B$7:$B$17,Таблица1[[#This Row],[Профиль / размер]],'Сводный отчет'!$F$7:$F$17))^2</f>
        <v>35.408391334183271</v>
      </c>
      <c r="G1710" s="63">
        <v>637</v>
      </c>
      <c r="H1710" s="64">
        <f>(Таблица1[[#This Row],[Временное сопротивление, Н/мм²]]-SUMIF('Сводный отчет'!$B$7:$B$17,Таблица1[[#This Row],[Профиль / размер]],'Сводный отчет'!$I$7:$I$17))^2</f>
        <v>48.171845897461203</v>
      </c>
      <c r="I1710" s="65">
        <f>Таблица1[[#This Row],[Временное сопротивление, Н/мм²]]/Таблица1[[#This Row],[Предел текучести, Н/мм²]]</f>
        <v>1.1666666666666667</v>
      </c>
      <c r="J1710" s="66">
        <f>(Таблица1[[#This Row],[σв/σт]]-SUMIF('Сводный отчет'!$B$7:$B$17,Таблица1[[#This Row],[Профиль / размер]],'Сводный отчет'!$L$7:$L$17))^2</f>
        <v>1.4257676125809746E-8</v>
      </c>
      <c r="K1710" s="63">
        <v>22.1</v>
      </c>
      <c r="L1710" s="64">
        <f>(Таблица1[[#This Row],[Относительное удлинение, %]]-SUMIF('Сводный отчет'!$B$7:$B$17,Таблица1[[#This Row],[Профиль / размер]],'Сводный отчет'!$O$7:$O$17))^2</f>
        <v>3.1849818645222393E-3</v>
      </c>
      <c r="M1710" s="63">
        <v>6.2</v>
      </c>
      <c r="N171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5.0273631604744784</v>
      </c>
      <c r="O1710" s="67">
        <v>7.5</v>
      </c>
      <c r="P171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1.6848554063327119</v>
      </c>
      <c r="Q1710" s="69">
        <v>9.5000000000000001E-2</v>
      </c>
      <c r="R1710" s="70">
        <f>(Таблица1[[#This Row],[fr]]-SUMIF('Сводный отчет'!$B$7:$B$17,Таблица1[[#This Row],[Профиль / размер]],'Сводный отчет'!$X$7:$X$17))^2</f>
        <v>1.5053589255955202E-4</v>
      </c>
    </row>
    <row r="1711" spans="1:18" ht="11.25" customHeight="1" x14ac:dyDescent="0.25">
      <c r="A1711" s="62" t="s">
        <v>1343</v>
      </c>
      <c r="B1711" s="62" t="str">
        <f>LEFT(Таблица1[[#This Row],[Номер плавки]],7)</f>
        <v>2064012</v>
      </c>
      <c r="C1711" s="62" t="s">
        <v>8</v>
      </c>
      <c r="D1711" s="62" t="s">
        <v>154</v>
      </c>
      <c r="E1711" s="63">
        <v>554</v>
      </c>
      <c r="F1711" s="64">
        <f>(Таблица1[[#This Row],[Предел текучести, Н/мм²]]-SUMIF('Сводный отчет'!$B$7:$B$17,Таблица1[[#This Row],[Профиль / размер]],'Сводный отчет'!$F$7:$F$17))^2</f>
        <v>4.2004705421035951</v>
      </c>
      <c r="G1711" s="63">
        <v>645</v>
      </c>
      <c r="H1711" s="64">
        <f>(Таблица1[[#This Row],[Временное сопротивление, Н/мм²]]-SUMIF('Сводный отчет'!$B$7:$B$17,Таблица1[[#This Row],[Профиль / размер]],'Сводный отчет'!$I$7:$I$17))^2</f>
        <v>1.1223409469659575</v>
      </c>
      <c r="I1711" s="65">
        <f>Таблица1[[#This Row],[Временное сопротивление, Н/мм²]]/Таблица1[[#This Row],[Предел текучести, Н/мм²]]</f>
        <v>1.1642599277978338</v>
      </c>
      <c r="J1711" s="66">
        <f>(Таблица1[[#This Row],[σв/σт]]-SUMIF('Сводный отчет'!$B$7:$B$17,Таблица1[[#This Row],[Профиль / размер]],'Сводный отчет'!$L$7:$L$17))^2</f>
        <v>6.3814054292135367E-6</v>
      </c>
      <c r="K1711" s="63">
        <v>22.7</v>
      </c>
      <c r="L1711" s="64">
        <f>(Таблица1[[#This Row],[Относительное удлинение, %]]-SUMIF('Сводный отчет'!$B$7:$B$17,Таблица1[[#This Row],[Профиль / размер]],'Сводный отчет'!$O$7:$O$17))^2</f>
        <v>0.43090775414173815</v>
      </c>
      <c r="M1711" s="63">
        <v>8.6</v>
      </c>
      <c r="N171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2.4907714929907614E-2</v>
      </c>
      <c r="O1711" s="67">
        <v>8.9</v>
      </c>
      <c r="P171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1.0399960788158132E-2</v>
      </c>
      <c r="Q1711" s="69">
        <v>6.9000000000000006E-2</v>
      </c>
      <c r="R1711" s="70">
        <f>(Таблица1[[#This Row],[fr]]-SUMIF('Сводный отчет'!$B$7:$B$17,Таблица1[[#This Row],[Профиль / размер]],'Сводный отчет'!$X$7:$X$17))^2</f>
        <v>1.8853193216351432E-4</v>
      </c>
    </row>
    <row r="1712" spans="1:18" ht="11.25" customHeight="1" x14ac:dyDescent="0.25">
      <c r="A1712" s="62" t="s">
        <v>1344</v>
      </c>
      <c r="B1712" s="62" t="str">
        <f>LEFT(Таблица1[[#This Row],[Номер плавки]],7)</f>
        <v>2064012</v>
      </c>
      <c r="C1712" s="62" t="s">
        <v>8</v>
      </c>
      <c r="D1712" s="62" t="s">
        <v>154</v>
      </c>
      <c r="E1712" s="63">
        <v>559</v>
      </c>
      <c r="F1712" s="64">
        <f>(Таблица1[[#This Row],[Предел текучести, Н/мм²]]-SUMIF('Сводный отчет'!$B$7:$B$17,Таблица1[[#This Row],[Профиль / размер]],'Сводный отчет'!$F$7:$F$17))^2</f>
        <v>49.695520047053797</v>
      </c>
      <c r="G1712" s="63">
        <v>651</v>
      </c>
      <c r="H1712" s="64">
        <f>(Таблица1[[#This Row],[Временное сопротивление, Н/мм²]]-SUMIF('Сводный отчет'!$B$7:$B$17,Таблица1[[#This Row],[Профиль / размер]],'Сводный отчет'!$I$7:$I$17))^2</f>
        <v>49.83521223409452</v>
      </c>
      <c r="I1712" s="65">
        <f>Таблица1[[#This Row],[Временное сопротивление, Н/мм²]]/Таблица1[[#This Row],[Предел текучести, Н/мм²]]</f>
        <v>1.1645796064400715</v>
      </c>
      <c r="J1712" s="66">
        <f>(Таблица1[[#This Row],[σв/σт]]-SUMIF('Сводный отчет'!$B$7:$B$17,Таблица1[[#This Row],[Профиль / размер]],'Сводный отчет'!$L$7:$L$17))^2</f>
        <v>4.8684910524499594E-6</v>
      </c>
      <c r="K1712" s="63">
        <v>22.7</v>
      </c>
      <c r="L1712" s="64">
        <f>(Таблица1[[#This Row],[Относительное удлинение, %]]-SUMIF('Сводный отчет'!$B$7:$B$17,Таблица1[[#This Row],[Профиль / размер]],'Сводный отчет'!$O$7:$O$17))^2</f>
        <v>0.43090775414173815</v>
      </c>
      <c r="M1712" s="63">
        <v>8.1999999999999993</v>
      </c>
      <c r="N171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5.8650289187336613E-2</v>
      </c>
      <c r="O1712" s="67">
        <v>8.5</v>
      </c>
      <c r="P171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8.881580237231633E-2</v>
      </c>
      <c r="Q1712" s="69">
        <v>9.8000000000000004E-2</v>
      </c>
      <c r="R1712" s="70">
        <f>(Таблица1[[#This Row],[fr]]-SUMIF('Сводный отчет'!$B$7:$B$17,Таблица1[[#This Row],[Профиль / размер]],'Сводный отчет'!$X$7:$X$17))^2</f>
        <v>2.3315173414371028E-4</v>
      </c>
    </row>
    <row r="1713" spans="1:18" ht="11.25" customHeight="1" x14ac:dyDescent="0.25">
      <c r="A1713" s="62" t="s">
        <v>1345</v>
      </c>
      <c r="B1713" s="62" t="str">
        <f>LEFT(Таблица1[[#This Row],[Номер плавки]],7)</f>
        <v>2064012</v>
      </c>
      <c r="C1713" s="62" t="s">
        <v>8</v>
      </c>
      <c r="D1713" s="62" t="s">
        <v>154</v>
      </c>
      <c r="E1713" s="63">
        <v>547</v>
      </c>
      <c r="F1713" s="64">
        <f>(Таблица1[[#This Row],[Предел текучести, Н/мм²]]-SUMIF('Сводный отчет'!$B$7:$B$17,Таблица1[[#This Row],[Профиль / размер]],'Сводный отчет'!$F$7:$F$17))^2</f>
        <v>24.507401235173312</v>
      </c>
      <c r="G1713" s="63">
        <v>643</v>
      </c>
      <c r="H1713" s="64">
        <f>(Таблица1[[#This Row],[Временное сопротивление, Н/мм²]]-SUMIF('Сводный отчет'!$B$7:$B$17,Таблица1[[#This Row],[Профиль / размер]],'Сводный отчет'!$I$7:$I$17))^2</f>
        <v>0.88471718458976945</v>
      </c>
      <c r="I1713" s="65">
        <f>Таблица1[[#This Row],[Временное сопротивление, Н/мм²]]/Таблица1[[#This Row],[Предел текучести, Н/мм²]]</f>
        <v>1.1755027422303475</v>
      </c>
      <c r="J1713" s="66">
        <f>(Таблица1[[#This Row],[σв/σт]]-SUMIF('Сводный отчет'!$B$7:$B$17,Таблица1[[#This Row],[Профиль / размер]],'Сводный отчет'!$L$7:$L$17))^2</f>
        <v>7.5980336802290106E-5</v>
      </c>
      <c r="K1713" s="63">
        <v>20.100000000000001</v>
      </c>
      <c r="L1713" s="64">
        <f>(Таблица1[[#This Row],[Относительное удлинение, %]]-SUMIF('Сводный отчет'!$B$7:$B$17,Таблица1[[#This Row],[Профиль / размер]],'Сводный отчет'!$O$7:$O$17))^2</f>
        <v>3.7774424076071265</v>
      </c>
      <c r="M1713" s="63">
        <v>7.6</v>
      </c>
      <c r="N171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0.70926415057347969</v>
      </c>
      <c r="O1713" s="67">
        <v>7.9</v>
      </c>
      <c r="P171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0.80643956474855305</v>
      </c>
      <c r="Q1713" s="69">
        <v>8.3000000000000004E-2</v>
      </c>
      <c r="R1713" s="70">
        <f>(Таблица1[[#This Row],[fr]]-SUMIF('Сводный отчет'!$B$7:$B$17,Таблица1[[#This Row],[Профиль / размер]],'Сводный отчет'!$X$7:$X$17))^2</f>
        <v>7.2526222919302336E-8</v>
      </c>
    </row>
    <row r="1714" spans="1:18" ht="11.25" customHeight="1" x14ac:dyDescent="0.25">
      <c r="A1714" s="62" t="s">
        <v>1346</v>
      </c>
      <c r="B1714" s="62" t="str">
        <f>LEFT(Таблица1[[#This Row],[Номер плавки]],7)</f>
        <v>2064014</v>
      </c>
      <c r="C1714" s="62" t="s">
        <v>8</v>
      </c>
      <c r="D1714" s="62" t="s">
        <v>154</v>
      </c>
      <c r="E1714" s="63">
        <v>554</v>
      </c>
      <c r="F1714" s="64">
        <f>(Таблица1[[#This Row],[Предел текучести, Н/мм²]]-SUMIF('Сводный отчет'!$B$7:$B$17,Таблица1[[#This Row],[Профиль / размер]],'Сводный отчет'!$F$7:$F$17))^2</f>
        <v>4.2004705421035951</v>
      </c>
      <c r="G1714" s="63">
        <v>648</v>
      </c>
      <c r="H1714" s="64">
        <f>(Таблица1[[#This Row],[Временное сопротивление, Н/мм²]]-SUMIF('Сводный отчет'!$B$7:$B$17,Таблица1[[#This Row],[Профиль / размер]],'Сводный отчет'!$I$7:$I$17))^2</f>
        <v>16.478776590530238</v>
      </c>
      <c r="I1714" s="65">
        <f>Таблица1[[#This Row],[Временное сопротивление, Н/мм²]]/Таблица1[[#This Row],[Предел текучести, Н/мм²]]</f>
        <v>1.1696750902527075</v>
      </c>
      <c r="J1714" s="66">
        <f>(Таблица1[[#This Row],[σв/σт]]-SUMIF('Сводный отчет'!$B$7:$B$17,Таблица1[[#This Row],[Профиль / размер]],'Сводный отчет'!$L$7:$L$17))^2</f>
        <v>8.3464254362517905E-6</v>
      </c>
      <c r="K1714" s="63">
        <v>21.8</v>
      </c>
      <c r="L1714" s="64">
        <f>(Таблица1[[#This Row],[Относительное удлинение, %]]-SUMIF('Сводный отчет'!$B$7:$B$17,Таблица1[[#This Row],[Профиль / размер]],'Сводный отчет'!$O$7:$O$17))^2</f>
        <v>5.9323595725913225E-2</v>
      </c>
      <c r="M1714" s="63">
        <v>6.6</v>
      </c>
      <c r="N171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3.3936205862170516</v>
      </c>
      <c r="O1714" s="67">
        <v>7.9</v>
      </c>
      <c r="P171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0.80643956474855305</v>
      </c>
      <c r="Q1714" s="69">
        <v>8.8999999999999996E-2</v>
      </c>
      <c r="R1714" s="70">
        <f>(Таблица1[[#This Row],[fr]]-SUMIF('Сводный отчет'!$B$7:$B$17,Таблица1[[#This Row],[Профиль / размер]],'Сводный отчет'!$X$7:$X$17))^2</f>
        <v>3.9304209391235594E-5</v>
      </c>
    </row>
    <row r="1715" spans="1:18" ht="11.25" customHeight="1" x14ac:dyDescent="0.25">
      <c r="A1715" s="62" t="s">
        <v>1347</v>
      </c>
      <c r="B1715" s="62" t="str">
        <f>LEFT(Таблица1[[#This Row],[Номер плавки]],7)</f>
        <v>2064014</v>
      </c>
      <c r="C1715" s="62" t="s">
        <v>8</v>
      </c>
      <c r="D1715" s="62" t="s">
        <v>154</v>
      </c>
      <c r="E1715" s="63">
        <v>546</v>
      </c>
      <c r="F1715" s="64">
        <f>(Таблица1[[#This Row],[Предел текучести, Н/мм²]]-SUMIF('Сводный отчет'!$B$7:$B$17,Таблица1[[#This Row],[Профиль / размер]],'Сводный отчет'!$F$7:$F$17))^2</f>
        <v>35.408391334183271</v>
      </c>
      <c r="G1715" s="63">
        <v>645</v>
      </c>
      <c r="H1715" s="64">
        <f>(Таблица1[[#This Row],[Временное сопротивление, Н/мм²]]-SUMIF('Сводный отчет'!$B$7:$B$17,Таблица1[[#This Row],[Профиль / размер]],'Сводный отчет'!$I$7:$I$17))^2</f>
        <v>1.1223409469659575</v>
      </c>
      <c r="I1715" s="65">
        <f>Таблица1[[#This Row],[Временное сопротивление, Н/мм²]]/Таблица1[[#This Row],[Предел текучести, Н/мм²]]</f>
        <v>1.1813186813186813</v>
      </c>
      <c r="J1715" s="66">
        <f>(Таблица1[[#This Row],[σв/σт]]-SUMIF('Сводный отчет'!$B$7:$B$17,Таблица1[[#This Row],[Профиль / размер]],'Сводный отчет'!$L$7:$L$17))^2</f>
        <v>2.1119672843714725E-4</v>
      </c>
      <c r="K1715" s="63">
        <v>20.2</v>
      </c>
      <c r="L1715" s="64">
        <f>(Таблица1[[#This Row],[Относительное удлинение, %]]-SUMIF('Сводный отчет'!$B$7:$B$17,Таблица1[[#This Row],[Профиль / размер]],'Сводный отчет'!$O$7:$O$17))^2</f>
        <v>3.3987295363200043</v>
      </c>
      <c r="M1715" s="63">
        <v>6.2</v>
      </c>
      <c r="N171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5.0273631604744784</v>
      </c>
      <c r="O1715" s="67">
        <v>7.5</v>
      </c>
      <c r="P171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1.6848554063327119</v>
      </c>
      <c r="Q1715" s="69">
        <v>7.4999999999999997E-2</v>
      </c>
      <c r="R1715" s="70">
        <f>(Таблица1[[#This Row],[fr]]-SUMIF('Сводный отчет'!$B$7:$B$17,Таблица1[[#This Row],[Профиль / размер]],'Сводный отчет'!$X$7:$X$17))^2</f>
        <v>5.9763615331830875E-5</v>
      </c>
    </row>
    <row r="1716" spans="1:18" ht="11.25" customHeight="1" x14ac:dyDescent="0.25">
      <c r="A1716" s="62" t="s">
        <v>1348</v>
      </c>
      <c r="B1716" s="62" t="str">
        <f>LEFT(Таблица1[[#This Row],[Номер плавки]],7)</f>
        <v>2064014</v>
      </c>
      <c r="C1716" s="62" t="s">
        <v>8</v>
      </c>
      <c r="D1716" s="62" t="s">
        <v>154</v>
      </c>
      <c r="E1716" s="63">
        <v>546</v>
      </c>
      <c r="F1716" s="64">
        <f>(Таблица1[[#This Row],[Предел текучести, Н/мм²]]-SUMIF('Сводный отчет'!$B$7:$B$17,Таблица1[[#This Row],[Профиль / размер]],'Сводный отчет'!$F$7:$F$17))^2</f>
        <v>35.408391334183271</v>
      </c>
      <c r="G1716" s="63">
        <v>640</v>
      </c>
      <c r="H1716" s="64">
        <f>(Таблица1[[#This Row],[Временное сопротивление, Н/мм²]]-SUMIF('Сводный отчет'!$B$7:$B$17,Таблица1[[#This Row],[Профиль / размер]],'Сводный отчет'!$I$7:$I$17))^2</f>
        <v>15.528281541025487</v>
      </c>
      <c r="I1716" s="65">
        <f>Таблица1[[#This Row],[Временное сопротивление, Н/мм²]]/Таблица1[[#This Row],[Предел текучести, Н/мм²]]</f>
        <v>1.1721611721611722</v>
      </c>
      <c r="J1716" s="66">
        <f>(Таблица1[[#This Row],[σв/σт]]-SUMIF('Сводный отчет'!$B$7:$B$17,Таблица1[[#This Row],[Профиль / размер]],'Сводный отчет'!$L$7:$L$17))^2</f>
        <v>2.8891699829590754E-5</v>
      </c>
      <c r="K1716" s="63">
        <v>23.3</v>
      </c>
      <c r="L1716" s="64">
        <f>(Таблица1[[#This Row],[Относительное удлинение, %]]-SUMIF('Сводный отчет'!$B$7:$B$17,Таблица1[[#This Row],[Профиль / размер]],'Сводный отчет'!$O$7:$O$17))^2</f>
        <v>1.578630526418958</v>
      </c>
      <c r="M1716" s="63">
        <v>8.1</v>
      </c>
      <c r="N171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0.11708593275169366</v>
      </c>
      <c r="O1716" s="67">
        <v>8.4</v>
      </c>
      <c r="P171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0.15841976276835562</v>
      </c>
      <c r="Q1716" s="69">
        <v>9.0999999999999998E-2</v>
      </c>
      <c r="R1716" s="70">
        <f>(Таблица1[[#This Row],[fr]]-SUMIF('Сводный отчет'!$B$7:$B$17,Таблица1[[#This Row],[Профиль / размер]],'Сводный отчет'!$X$7:$X$17))^2</f>
        <v>6.8381437114007731E-5</v>
      </c>
    </row>
    <row r="1717" spans="1:18" ht="11.25" customHeight="1" x14ac:dyDescent="0.25">
      <c r="A1717" s="62" t="s">
        <v>1349</v>
      </c>
      <c r="B1717" s="62" t="str">
        <f>LEFT(Таблица1[[#This Row],[Номер плавки]],7)</f>
        <v>2064016</v>
      </c>
      <c r="C1717" s="62" t="s">
        <v>8</v>
      </c>
      <c r="D1717" s="62" t="s">
        <v>154</v>
      </c>
      <c r="E1717" s="63">
        <v>567</v>
      </c>
      <c r="F1717" s="64">
        <f>(Таблица1[[#This Row],[Предел текучести, Н/мм²]]-SUMIF('Сводный отчет'!$B$7:$B$17,Таблица1[[#This Row],[Профиль / размер]],'Сводный отчет'!$F$7:$F$17))^2</f>
        <v>226.48759925497413</v>
      </c>
      <c r="G1717" s="63">
        <v>656</v>
      </c>
      <c r="H1717" s="64">
        <f>(Таблица1[[#This Row],[Временное сопротивление, Н/мм²]]-SUMIF('Сводный отчет'!$B$7:$B$17,Таблица1[[#This Row],[Профиль / размер]],'Сводный отчет'!$I$7:$I$17))^2</f>
        <v>145.42927164003498</v>
      </c>
      <c r="I1717" s="65">
        <f>Таблица1[[#This Row],[Временное сопротивление, Н/мм²]]/Таблица1[[#This Row],[Предел текучести, Н/мм²]]</f>
        <v>1.1569664902998236</v>
      </c>
      <c r="J1717" s="66">
        <f>(Таблица1[[#This Row],[σв/σт]]-SUMIF('Сводный отчет'!$B$7:$B$17,Таблица1[[#This Row],[Профиль / размер]],'Сводный отчет'!$L$7:$L$17))^2</f>
        <v>9.6424188261310685E-5</v>
      </c>
      <c r="K1717" s="63">
        <v>20</v>
      </c>
      <c r="L1717" s="64">
        <f>(Таблица1[[#This Row],[Относительное удлинение, %]]-SUMIF('Сводный отчет'!$B$7:$B$17,Таблица1[[#This Row],[Профиль / размер]],'Сводный отчет'!$O$7:$O$17))^2</f>
        <v>4.1761552788942629</v>
      </c>
      <c r="M1717" s="63">
        <v>7.1</v>
      </c>
      <c r="N171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1.8014423683952656</v>
      </c>
      <c r="O1717" s="67">
        <v>7.4</v>
      </c>
      <c r="P171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1.9544593667287506</v>
      </c>
      <c r="Q1717" s="69">
        <v>8.5000000000000006E-2</v>
      </c>
      <c r="R1717" s="70">
        <f>(Таблица1[[#This Row],[fr]]-SUMIF('Сводный отчет'!$B$7:$B$17,Таблица1[[#This Row],[Профиль / размер]],'Сводный отчет'!$X$7:$X$17))^2</f>
        <v>5.1497539456914444E-6</v>
      </c>
    </row>
    <row r="1718" spans="1:18" ht="11.25" customHeight="1" x14ac:dyDescent="0.25">
      <c r="A1718" s="62" t="s">
        <v>1350</v>
      </c>
      <c r="B1718" s="62" t="str">
        <f>LEFT(Таблица1[[#This Row],[Номер плавки]],7)</f>
        <v>2064016</v>
      </c>
      <c r="C1718" s="62" t="s">
        <v>8</v>
      </c>
      <c r="D1718" s="62" t="s">
        <v>154</v>
      </c>
      <c r="E1718" s="63">
        <v>561</v>
      </c>
      <c r="F1718" s="64">
        <f>(Таблица1[[#This Row],[Предел текучести, Н/мм²]]-SUMIF('Сводный отчет'!$B$7:$B$17,Таблица1[[#This Row],[Профиль / размер]],'Сводный отчет'!$F$7:$F$17))^2</f>
        <v>81.893539849033886</v>
      </c>
      <c r="G1718" s="63">
        <v>658</v>
      </c>
      <c r="H1718" s="64">
        <f>(Таблица1[[#This Row],[Временное сопротивление, Н/мм²]]-SUMIF('Сводный отчет'!$B$7:$B$17,Таблица1[[#This Row],[Профиль / размер]],'Сводный отчет'!$I$7:$I$17))^2</f>
        <v>197.66689540241117</v>
      </c>
      <c r="I1718" s="65">
        <f>Таблица1[[#This Row],[Временное сопротивление, Н/мм²]]/Таблица1[[#This Row],[Предел текучести, Н/мм²]]</f>
        <v>1.1729055258467023</v>
      </c>
      <c r="J1718" s="66">
        <f>(Таблица1[[#This Row],[σв/σт]]-SUMIF('Сводный отчет'!$B$7:$B$17,Таблица1[[#This Row],[Профиль / размер]],'Сводный отчет'!$L$7:$L$17))^2</f>
        <v>3.7447713203954698E-5</v>
      </c>
      <c r="K1718" s="63">
        <v>18.3</v>
      </c>
      <c r="L1718" s="64">
        <f>(Таблица1[[#This Row],[Относительное удлинение, %]]-SUMIF('Сводный отчет'!$B$7:$B$17,Таблица1[[#This Row],[Профиль / размер]],'Сводный отчет'!$O$7:$O$17))^2</f>
        <v>14.014274090775476</v>
      </c>
      <c r="M1718" s="63">
        <v>6.2</v>
      </c>
      <c r="N171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5.0273631604744784</v>
      </c>
      <c r="O1718" s="67">
        <v>7.5</v>
      </c>
      <c r="P171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1.6848554063327119</v>
      </c>
      <c r="Q1718" s="69">
        <v>6.5000000000000002E-2</v>
      </c>
      <c r="R1718" s="70">
        <f>(Таблица1[[#This Row],[fr]]-SUMIF('Сводный отчет'!$B$7:$B$17,Таблица1[[#This Row],[Профиль / размер]],'Сводный отчет'!$X$7:$X$17))^2</f>
        <v>3.1437747671797018E-4</v>
      </c>
    </row>
    <row r="1719" spans="1:18" ht="11.25" customHeight="1" x14ac:dyDescent="0.25">
      <c r="A1719" s="62" t="s">
        <v>1351</v>
      </c>
      <c r="B1719" s="62" t="str">
        <f>LEFT(Таблица1[[#This Row],[Номер плавки]],7)</f>
        <v>2064019</v>
      </c>
      <c r="C1719" s="62" t="s">
        <v>8</v>
      </c>
      <c r="D1719" s="62" t="s">
        <v>154</v>
      </c>
      <c r="E1719" s="63">
        <v>572</v>
      </c>
      <c r="F1719" s="64">
        <f>(Таблица1[[#This Row],[Предел текучести, Н/мм²]]-SUMIF('Сводный отчет'!$B$7:$B$17,Таблица1[[#This Row],[Профиль / размер]],'Сводный отчет'!$F$7:$F$17))^2</f>
        <v>401.9826487599243</v>
      </c>
      <c r="G1719" s="63">
        <v>668</v>
      </c>
      <c r="H1719" s="64">
        <f>(Таблица1[[#This Row],[Временное сопротивление, Н/мм²]]-SUMIF('Сводный отчет'!$B$7:$B$17,Таблица1[[#This Row],[Профиль / размер]],'Сводный отчет'!$I$7:$I$17))^2</f>
        <v>578.85501421429217</v>
      </c>
      <c r="I1719" s="65">
        <f>Таблица1[[#This Row],[Временное сопротивление, Н/мм²]]/Таблица1[[#This Row],[Предел текучести, Н/мм²]]</f>
        <v>1.1678321678321679</v>
      </c>
      <c r="J1719" s="66">
        <f>(Таблица1[[#This Row],[σв/σт]]-SUMIF('Сводный отчет'!$B$7:$B$17,Таблица1[[#This Row],[Профиль / размер]],'Сводный отчет'!$L$7:$L$17))^2</f>
        <v>1.0943161177649215E-6</v>
      </c>
      <c r="K1719" s="63">
        <v>20.2</v>
      </c>
      <c r="L1719" s="64">
        <f>(Таблица1[[#This Row],[Относительное удлинение, %]]-SUMIF('Сводный отчет'!$B$7:$B$17,Таблица1[[#This Row],[Профиль / размер]],'Сводный отчет'!$O$7:$O$17))^2</f>
        <v>3.3987295363200043</v>
      </c>
      <c r="M1719" s="63">
        <v>5.7</v>
      </c>
      <c r="N171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7.5195413782962639</v>
      </c>
      <c r="O1719" s="67">
        <v>7</v>
      </c>
      <c r="P171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3.23287520831291</v>
      </c>
      <c r="Q1719" s="69">
        <v>7.4999999999999997E-2</v>
      </c>
      <c r="R1719" s="70">
        <f>(Таблица1[[#This Row],[fr]]-SUMIF('Сводный отчет'!$B$7:$B$17,Таблица1[[#This Row],[Профиль / размер]],'Сводный отчет'!$X$7:$X$17))^2</f>
        <v>5.9763615331830875E-5</v>
      </c>
    </row>
    <row r="1720" spans="1:18" ht="11.25" customHeight="1" x14ac:dyDescent="0.25">
      <c r="A1720" s="62" t="s">
        <v>1352</v>
      </c>
      <c r="B1720" s="62" t="str">
        <f>LEFT(Таблица1[[#This Row],[Номер плавки]],7)</f>
        <v>2050920</v>
      </c>
      <c r="C1720" s="62" t="s">
        <v>8</v>
      </c>
      <c r="D1720" s="62" t="s">
        <v>154</v>
      </c>
      <c r="E1720" s="63">
        <v>577</v>
      </c>
      <c r="F1720" s="64">
        <f>(Таблица1[[#This Row],[Предел текучести, Н/мм²]]-SUMIF('Сводный отчет'!$B$7:$B$17,Таблица1[[#This Row],[Профиль / размер]],'Сводный отчет'!$F$7:$F$17))^2</f>
        <v>627.47769826487456</v>
      </c>
      <c r="G1720" s="63">
        <v>670</v>
      </c>
      <c r="H1720" s="64">
        <f>(Таблица1[[#This Row],[Временное сопротивление, Н/мм²]]-SUMIF('Сводный отчет'!$B$7:$B$17,Таблица1[[#This Row],[Профиль / размер]],'Сводный отчет'!$I$7:$I$17))^2</f>
        <v>679.09263797666836</v>
      </c>
      <c r="I1720" s="65">
        <f>Таблица1[[#This Row],[Временное сопротивление, Н/мм²]]/Таблица1[[#This Row],[Предел текучести, Н/мм²]]</f>
        <v>1.1611785095320624</v>
      </c>
      <c r="J1720" s="66">
        <f>(Таблица1[[#This Row],[σв/σт]]-SUMIF('Сводный отчет'!$B$7:$B$17,Таблица1[[#This Row],[Профиль / размер]],'Сводный отчет'!$L$7:$L$17))^2</f>
        <v>3.1444758827600988E-5</v>
      </c>
      <c r="K1720" s="63">
        <v>21.5</v>
      </c>
      <c r="L1720" s="64">
        <f>(Таблица1[[#This Row],[Относительное удлинение, %]]-SUMIF('Сводный отчет'!$B$7:$B$17,Таблица1[[#This Row],[Профиль / размер]],'Сводный отчет'!$O$7:$O$17))^2</f>
        <v>0.29546220958730507</v>
      </c>
      <c r="M1720" s="63">
        <v>7</v>
      </c>
      <c r="N172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2.0798780119596221</v>
      </c>
      <c r="O1720" s="67">
        <v>7.3</v>
      </c>
      <c r="P172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2.2440633271247918</v>
      </c>
      <c r="Q1720" s="69">
        <v>6.5000000000000002E-2</v>
      </c>
      <c r="R1720" s="70">
        <f>(Таблица1[[#This Row],[fr]]-SUMIF('Сводный отчет'!$B$7:$B$17,Таблица1[[#This Row],[Профиль / размер]],'Сводный отчет'!$X$7:$X$17))^2</f>
        <v>3.1437747671797018E-4</v>
      </c>
    </row>
    <row r="1721" spans="1:18" ht="11.25" customHeight="1" x14ac:dyDescent="0.25">
      <c r="A1721" s="62" t="s">
        <v>1353</v>
      </c>
      <c r="B1721" s="62" t="str">
        <f>LEFT(Таблица1[[#This Row],[Номер плавки]],7)</f>
        <v>2050920</v>
      </c>
      <c r="C1721" s="62" t="s">
        <v>8</v>
      </c>
      <c r="D1721" s="62" t="s">
        <v>154</v>
      </c>
      <c r="E1721" s="63">
        <v>576</v>
      </c>
      <c r="F1721" s="64">
        <f>(Таблица1[[#This Row],[Предел текучести, Н/мм²]]-SUMIF('Сводный отчет'!$B$7:$B$17,Таблица1[[#This Row],[Профиль / размер]],'Сводный отчет'!$F$7:$F$17))^2</f>
        <v>578.37868836388452</v>
      </c>
      <c r="G1721" s="63">
        <v>669</v>
      </c>
      <c r="H1721" s="64">
        <f>(Таблица1[[#This Row],[Временное сопротивление, Н/мм²]]-SUMIF('Сводный отчет'!$B$7:$B$17,Таблица1[[#This Row],[Профиль / размер]],'Сводный отчет'!$I$7:$I$17))^2</f>
        <v>627.97382609548026</v>
      </c>
      <c r="I1721" s="65">
        <f>Таблица1[[#This Row],[Временное сопротивление, Н/мм²]]/Таблица1[[#This Row],[Предел текучести, Н/мм²]]</f>
        <v>1.1614583333333333</v>
      </c>
      <c r="J1721" s="66">
        <f>(Таблица1[[#This Row],[σв/σт]]-SUMIF('Сводный отчет'!$B$7:$B$17,Таблица1[[#This Row],[Профиль / размер]],'Сводный отчет'!$L$7:$L$17))^2</f>
        <v>2.8384801196482437E-5</v>
      </c>
      <c r="K1721" s="63">
        <v>23.3</v>
      </c>
      <c r="L1721" s="64">
        <f>(Таблица1[[#This Row],[Относительное удлинение, %]]-SUMIF('Сводный отчет'!$B$7:$B$17,Таблица1[[#This Row],[Профиль / размер]],'Сводный отчет'!$O$7:$O$17))^2</f>
        <v>1.578630526418958</v>
      </c>
      <c r="M1721" s="63">
        <v>8.1999999999999993</v>
      </c>
      <c r="N172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5.8650289187336613E-2</v>
      </c>
      <c r="O1721" s="67">
        <v>8.5</v>
      </c>
      <c r="P172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8.881580237231633E-2</v>
      </c>
      <c r="Q1721" s="69">
        <v>7.3999999999999996E-2</v>
      </c>
      <c r="R1721" s="70">
        <f>(Таблица1[[#This Row],[fr]]-SUMIF('Сводный отчет'!$B$7:$B$17,Таблица1[[#This Row],[Профиль / размер]],'Сводный отчет'!$X$7:$X$17))^2</f>
        <v>7.6225001470444842E-5</v>
      </c>
    </row>
    <row r="1722" spans="1:18" ht="11.25" customHeight="1" x14ac:dyDescent="0.25">
      <c r="A1722" s="62" t="s">
        <v>1354</v>
      </c>
      <c r="B1722" s="62" t="str">
        <f>LEFT(Таблица1[[#This Row],[Номер плавки]],7)</f>
        <v>2050921</v>
      </c>
      <c r="C1722" s="62" t="s">
        <v>8</v>
      </c>
      <c r="D1722" s="62" t="s">
        <v>154</v>
      </c>
      <c r="E1722" s="63">
        <v>567</v>
      </c>
      <c r="F1722" s="64">
        <f>(Таблица1[[#This Row],[Предел текучести, Н/мм²]]-SUMIF('Сводный отчет'!$B$7:$B$17,Таблица1[[#This Row],[Профиль / размер]],'Сводный отчет'!$F$7:$F$17))^2</f>
        <v>226.48759925497413</v>
      </c>
      <c r="G1722" s="63">
        <v>663</v>
      </c>
      <c r="H1722" s="64">
        <f>(Таблица1[[#This Row],[Временное сопротивление, Н/мм²]]-SUMIF('Сводный отчет'!$B$7:$B$17,Таблица1[[#This Row],[Профиль / размер]],'Сводный отчет'!$I$7:$I$17))^2</f>
        <v>363.26095480835164</v>
      </c>
      <c r="I1722" s="65">
        <f>Таблица1[[#This Row],[Временное сопротивление, Н/мм²]]/Таблица1[[#This Row],[Предел текучести, Н/мм²]]</f>
        <v>1.1693121693121693</v>
      </c>
      <c r="J1722" s="66">
        <f>(Таблица1[[#This Row],[σв/σт]]-SUMIF('Сводный отчет'!$B$7:$B$17,Таблица1[[#This Row],[Профиль / размер]],'Сводный отчет'!$L$7:$L$17))^2</f>
        <v>6.3811667314899625E-6</v>
      </c>
      <c r="K1722" s="63">
        <v>20.3</v>
      </c>
      <c r="L1722" s="64">
        <f>(Таблица1[[#This Row],[Относительное удлинение, %]]-SUMIF('Сводный отчет'!$B$7:$B$17,Таблица1[[#This Row],[Профиль / размер]],'Сводный отчет'!$O$7:$O$17))^2</f>
        <v>3.0400166650328684</v>
      </c>
      <c r="M1722" s="63">
        <v>7.3</v>
      </c>
      <c r="N172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1.304571081266551</v>
      </c>
      <c r="O1722" s="67">
        <v>7.7</v>
      </c>
      <c r="P172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1.2056474855406325</v>
      </c>
      <c r="Q1722" s="69">
        <v>9.6000000000000002E-2</v>
      </c>
      <c r="R1722" s="70">
        <f>(Таблица1[[#This Row],[fr]]-SUMIF('Сводный отчет'!$B$7:$B$17,Таблица1[[#This Row],[Профиль / размер]],'Сводный отчет'!$X$7:$X$17))^2</f>
        <v>1.7607450642093811E-4</v>
      </c>
    </row>
    <row r="1723" spans="1:18" ht="11.25" customHeight="1" x14ac:dyDescent="0.25">
      <c r="A1723" s="62" t="s">
        <v>1355</v>
      </c>
      <c r="B1723" s="62" t="str">
        <f>LEFT(Таблица1[[#This Row],[Номер плавки]],7)</f>
        <v>2050921</v>
      </c>
      <c r="C1723" s="62" t="s">
        <v>8</v>
      </c>
      <c r="D1723" s="62" t="s">
        <v>154</v>
      </c>
      <c r="E1723" s="63">
        <v>564</v>
      </c>
      <c r="F1723" s="64">
        <f>(Таблица1[[#This Row],[Предел текучести, Н/мм²]]-SUMIF('Сводный отчет'!$B$7:$B$17,Таблица1[[#This Row],[Профиль / размер]],'Сводный отчет'!$F$7:$F$17))^2</f>
        <v>145.19056955200401</v>
      </c>
      <c r="G1723" s="63">
        <v>663</v>
      </c>
      <c r="H1723" s="64">
        <f>(Таблица1[[#This Row],[Временное сопротивление, Н/мм²]]-SUMIF('Сводный отчет'!$B$7:$B$17,Таблица1[[#This Row],[Профиль / размер]],'Сводный отчет'!$I$7:$I$17))^2</f>
        <v>363.26095480835164</v>
      </c>
      <c r="I1723" s="65">
        <f>Таблица1[[#This Row],[Временное сопротивление, Н/мм²]]/Таблица1[[#This Row],[Предел текучести, Н/мм²]]</f>
        <v>1.175531914893617</v>
      </c>
      <c r="J1723" s="66">
        <f>(Таблица1[[#This Row],[σв/σт]]-SUMIF('Сводный отчет'!$B$7:$B$17,Таблица1[[#This Row],[Профиль / размер]],'Сводный отчет'!$L$7:$L$17))^2</f>
        <v>7.6489764807112246E-5</v>
      </c>
      <c r="K1723" s="63">
        <v>20.8</v>
      </c>
      <c r="L1723" s="64">
        <f>(Таблица1[[#This Row],[Относительное удлинение, %]]-SUMIF('Сводный отчет'!$B$7:$B$17,Таблица1[[#This Row],[Профиль / размер]],'Сводный отчет'!$O$7:$O$17))^2</f>
        <v>1.5464523085972168</v>
      </c>
      <c r="M1723" s="63">
        <v>6.8</v>
      </c>
      <c r="N172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2.6967492990883368</v>
      </c>
      <c r="O1723" s="67">
        <v>7.1</v>
      </c>
      <c r="P172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2.8832712479168716</v>
      </c>
      <c r="Q1723" s="69">
        <v>8.8999999999999996E-2</v>
      </c>
      <c r="R1723" s="70">
        <f>(Таблица1[[#This Row],[fr]]-SUMIF('Сводный отчет'!$B$7:$B$17,Таблица1[[#This Row],[Профиль / размер]],'Сводный отчет'!$X$7:$X$17))^2</f>
        <v>3.9304209391235594E-5</v>
      </c>
    </row>
    <row r="1724" spans="1:18" ht="11.25" customHeight="1" x14ac:dyDescent="0.25">
      <c r="A1724" s="62" t="s">
        <v>1356</v>
      </c>
      <c r="B1724" s="62" t="str">
        <f>LEFT(Таблица1[[#This Row],[Номер плавки]],7)</f>
        <v>2050921</v>
      </c>
      <c r="C1724" s="62" t="s">
        <v>8</v>
      </c>
      <c r="D1724" s="62" t="s">
        <v>154</v>
      </c>
      <c r="E1724" s="63">
        <v>572</v>
      </c>
      <c r="F1724" s="64">
        <f>(Таблица1[[#This Row],[Предел текучести, Н/мм²]]-SUMIF('Сводный отчет'!$B$7:$B$17,Таблица1[[#This Row],[Профиль / размер]],'Сводный отчет'!$F$7:$F$17))^2</f>
        <v>401.9826487599243</v>
      </c>
      <c r="G1724" s="63">
        <v>668</v>
      </c>
      <c r="H1724" s="64">
        <f>(Таблица1[[#This Row],[Временное сопротивление, Н/мм²]]-SUMIF('Сводный отчет'!$B$7:$B$17,Таблица1[[#This Row],[Профиль / размер]],'Сводный отчет'!$I$7:$I$17))^2</f>
        <v>578.85501421429217</v>
      </c>
      <c r="I1724" s="65">
        <f>Таблица1[[#This Row],[Временное сопротивление, Н/мм²]]/Таблица1[[#This Row],[Предел текучести, Н/мм²]]</f>
        <v>1.1678321678321679</v>
      </c>
      <c r="J1724" s="66">
        <f>(Таблица1[[#This Row],[σв/σт]]-SUMIF('Сводный отчет'!$B$7:$B$17,Таблица1[[#This Row],[Профиль / размер]],'Сводный отчет'!$L$7:$L$17))^2</f>
        <v>1.0943161177649215E-6</v>
      </c>
      <c r="K1724" s="63">
        <v>19.5</v>
      </c>
      <c r="L1724" s="64">
        <f>(Таблица1[[#This Row],[Относительное удлинение, %]]-SUMIF('Сводный отчет'!$B$7:$B$17,Таблица1[[#This Row],[Профиль / размер]],'Сводный отчет'!$O$7:$O$17))^2</f>
        <v>6.4697196353299153</v>
      </c>
      <c r="M1724" s="63">
        <v>7.1</v>
      </c>
      <c r="N172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1.8014423683952656</v>
      </c>
      <c r="O1724" s="67">
        <v>7.4</v>
      </c>
      <c r="P172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1.9544593667287506</v>
      </c>
      <c r="Q1724" s="69">
        <v>7.4999999999999997E-2</v>
      </c>
      <c r="R1724" s="70">
        <f>(Таблица1[[#This Row],[fr]]-SUMIF('Сводный отчет'!$B$7:$B$17,Таблица1[[#This Row],[Профиль / размер]],'Сводный отчет'!$X$7:$X$17))^2</f>
        <v>5.9763615331830875E-5</v>
      </c>
    </row>
    <row r="1725" spans="1:18" ht="11.25" customHeight="1" x14ac:dyDescent="0.25">
      <c r="A1725" s="62" t="s">
        <v>1357</v>
      </c>
      <c r="B1725" s="62" t="str">
        <f>LEFT(Таблица1[[#This Row],[Номер плавки]],7)</f>
        <v>2050922</v>
      </c>
      <c r="C1725" s="62" t="s">
        <v>8</v>
      </c>
      <c r="D1725" s="62" t="s">
        <v>154</v>
      </c>
      <c r="E1725" s="63">
        <v>590</v>
      </c>
      <c r="F1725" s="64">
        <f>(Таблица1[[#This Row],[Предел текучести, Н/мм²]]-SUMIF('Сводный отчет'!$B$7:$B$17,Таблица1[[#This Row],[Профиль / размер]],'Сводный отчет'!$F$7:$F$17))^2</f>
        <v>1447.7648269777451</v>
      </c>
      <c r="G1725" s="63">
        <v>682</v>
      </c>
      <c r="H1725" s="64">
        <f>(Таблица1[[#This Row],[Временное сопротивление, Н/мм²]]-SUMIF('Сводный отчет'!$B$7:$B$17,Таблица1[[#This Row],[Профиль / размер]],'Сводный отчет'!$I$7:$I$17))^2</f>
        <v>1448.5183805509255</v>
      </c>
      <c r="I1725" s="65">
        <f>Таблица1[[#This Row],[Временное сопротивление, Н/мм²]]/Таблица1[[#This Row],[Предел текучести, Н/мм²]]</f>
        <v>1.1559322033898305</v>
      </c>
      <c r="J1725" s="66">
        <f>(Таблица1[[#This Row],[σв/σт]]-SUMIF('Сводный отчет'!$B$7:$B$17,Таблица1[[#This Row],[Профиль / размер]],'Сводный отчет'!$L$7:$L$17))^2</f>
        <v>1.1780646766980511E-4</v>
      </c>
      <c r="K1725" s="63">
        <v>23.8</v>
      </c>
      <c r="L1725" s="64">
        <f>(Таблица1[[#This Row],[Относительное удлинение, %]]-SUMIF('Сводный отчет'!$B$7:$B$17,Таблица1[[#This Row],[Профиль / размер]],'Сводный отчет'!$O$7:$O$17))^2</f>
        <v>3.085066169983306</v>
      </c>
      <c r="M1725" s="63">
        <v>10.5</v>
      </c>
      <c r="N172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4.2346304872071219</v>
      </c>
      <c r="O1725" s="67">
        <v>10.8</v>
      </c>
      <c r="P172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4.0079247132634093</v>
      </c>
      <c r="Q1725" s="69">
        <v>0.08</v>
      </c>
      <c r="R1725" s="70">
        <f>(Таблица1[[#This Row],[fr]]-SUMIF('Сводный отчет'!$B$7:$B$17,Таблица1[[#This Row],[Профиль / размер]],'Сводный отчет'!$X$7:$X$17))^2</f>
        <v>7.4566846387611164E-6</v>
      </c>
    </row>
    <row r="1726" spans="1:18" ht="11.25" customHeight="1" x14ac:dyDescent="0.25">
      <c r="A1726" s="62" t="s">
        <v>1358</v>
      </c>
      <c r="B1726" s="62" t="str">
        <f>LEFT(Таблица1[[#This Row],[Номер плавки]],7)</f>
        <v>2050922</v>
      </c>
      <c r="C1726" s="62" t="s">
        <v>8</v>
      </c>
      <c r="D1726" s="62" t="s">
        <v>154</v>
      </c>
      <c r="E1726" s="63">
        <v>584</v>
      </c>
      <c r="F1726" s="64">
        <f>(Таблица1[[#This Row],[Предел текучести, Н/мм²]]-SUMIF('Сводный отчет'!$B$7:$B$17,Таблица1[[#This Row],[Профиль / размер]],'Сводный отчет'!$F$7:$F$17))^2</f>
        <v>1027.1707675718048</v>
      </c>
      <c r="G1726" s="63">
        <v>678</v>
      </c>
      <c r="H1726" s="64">
        <f>(Таблица1[[#This Row],[Временное сопротивление, Н/мм²]]-SUMIF('Сводный отчет'!$B$7:$B$17,Таблица1[[#This Row],[Профиль / размер]],'Сводный отчет'!$I$7:$I$17))^2</f>
        <v>1160.0431330261731</v>
      </c>
      <c r="I1726" s="65">
        <f>Таблица1[[#This Row],[Временное сопротивление, Н/мм²]]/Таблица1[[#This Row],[Предел текучести, Н/мм²]]</f>
        <v>1.1609589041095891</v>
      </c>
      <c r="J1726" s="66">
        <f>(Таблица1[[#This Row],[σв/σт]]-SUMIF('Сводный отчет'!$B$7:$B$17,Таблица1[[#This Row],[Профиль / размер]],'Сводный отчет'!$L$7:$L$17))^2</f>
        <v>3.3955887696973026E-5</v>
      </c>
      <c r="K1726" s="63">
        <v>24</v>
      </c>
      <c r="L1726" s="64">
        <f>(Таблица1[[#This Row],[Относительное удлинение, %]]-SUMIF('Сводный отчет'!$B$7:$B$17,Таблица1[[#This Row],[Профиль / размер]],'Сводный отчет'!$O$7:$O$17))^2</f>
        <v>3.8276404274090425</v>
      </c>
      <c r="M1726" s="63">
        <v>9.6</v>
      </c>
      <c r="N172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1.3405512792863354</v>
      </c>
      <c r="O1726" s="67">
        <v>9.9</v>
      </c>
      <c r="P172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1.2143603568277632</v>
      </c>
      <c r="Q1726" s="69">
        <v>7.2999999999999995E-2</v>
      </c>
      <c r="R1726" s="70">
        <f>(Таблица1[[#This Row],[fr]]-SUMIF('Сводный отчет'!$B$7:$B$17,Таблица1[[#This Row],[Профиль / размер]],'Сводный отчет'!$X$7:$X$17))^2</f>
        <v>9.4686387609058803E-5</v>
      </c>
    </row>
    <row r="1727" spans="1:18" ht="11.25" customHeight="1" x14ac:dyDescent="0.25">
      <c r="A1727" s="62" t="s">
        <v>1359</v>
      </c>
      <c r="B1727" s="62" t="str">
        <f>LEFT(Таблица1[[#This Row],[Номер плавки]],7)</f>
        <v>2050922</v>
      </c>
      <c r="C1727" s="62" t="s">
        <v>8</v>
      </c>
      <c r="D1727" s="62" t="s">
        <v>154</v>
      </c>
      <c r="E1727" s="63">
        <v>581</v>
      </c>
      <c r="F1727" s="64">
        <f>(Таблица1[[#This Row],[Предел текучести, Н/мм²]]-SUMIF('Сводный отчет'!$B$7:$B$17,Таблица1[[#This Row],[Профиль / размер]],'Сводный отчет'!$F$7:$F$17))^2</f>
        <v>843.87373786883472</v>
      </c>
      <c r="G1727" s="63">
        <v>675</v>
      </c>
      <c r="H1727" s="64">
        <f>(Таблица1[[#This Row],[Временное сопротивление, Н/мм²]]-SUMIF('Сводный отчет'!$B$7:$B$17,Таблица1[[#This Row],[Профиль / размер]],'Сводный отчет'!$I$7:$I$17))^2</f>
        <v>964.68669738260883</v>
      </c>
      <c r="I1727" s="65">
        <f>Таблица1[[#This Row],[Временное сопротивление, Н/мм²]]/Таблица1[[#This Row],[Предел текучести, Н/мм²]]</f>
        <v>1.1617900172117039</v>
      </c>
      <c r="J1727" s="66">
        <f>(Таблица1[[#This Row],[σв/σт]]-SUMIF('Сводный отчет'!$B$7:$B$17,Таблица1[[#This Row],[Профиль / размер]],'Сводный отчет'!$L$7:$L$17))^2</f>
        <v>2.4960565225793472E-5</v>
      </c>
      <c r="K1727" s="63">
        <v>22</v>
      </c>
      <c r="L1727" s="64">
        <f>(Таблица1[[#This Row],[Относительное удлинение, %]]-SUMIF('Сводный отчет'!$B$7:$B$17,Таблица1[[#This Row],[Профиль / размер]],'Сводный отчет'!$O$7:$O$17))^2</f>
        <v>1.897853151652576E-3</v>
      </c>
      <c r="M1727" s="63">
        <v>8.8000000000000007</v>
      </c>
      <c r="N172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0.12803642780119395</v>
      </c>
      <c r="O1727" s="67">
        <v>9.1</v>
      </c>
      <c r="P172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9.1192039996078708E-2</v>
      </c>
      <c r="Q1727" s="69">
        <v>6.6000000000000003E-2</v>
      </c>
      <c r="R1727" s="70">
        <f>(Таблица1[[#This Row],[fr]]-SUMIF('Сводный отчет'!$B$7:$B$17,Таблица1[[#This Row],[Профиль / размер]],'Сводный отчет'!$X$7:$X$17))^2</f>
        <v>2.799160905793562E-4</v>
      </c>
    </row>
    <row r="1728" spans="1:18" ht="11.25" customHeight="1" x14ac:dyDescent="0.25">
      <c r="A1728" s="62" t="s">
        <v>1360</v>
      </c>
      <c r="B1728" s="62" t="str">
        <f>LEFT(Таблица1[[#This Row],[Номер плавки]],7)</f>
        <v>2050923</v>
      </c>
      <c r="C1728" s="62" t="s">
        <v>8</v>
      </c>
      <c r="D1728" s="62" t="s">
        <v>154</v>
      </c>
      <c r="E1728" s="63">
        <v>552</v>
      </c>
      <c r="F1728" s="64">
        <f>(Таблица1[[#This Row],[Предел текучести, Н/мм²]]-SUMIF('Сводный отчет'!$B$7:$B$17,Таблица1[[#This Row],[Профиль / размер]],'Сводный отчет'!$F$7:$F$17))^2</f>
        <v>2.4507401235144047E-3</v>
      </c>
      <c r="G1728" s="63">
        <v>647</v>
      </c>
      <c r="H1728" s="64">
        <f>(Таблица1[[#This Row],[Временное сопротивление, Н/мм²]]-SUMIF('Сводный отчет'!$B$7:$B$17,Таблица1[[#This Row],[Профиль / размер]],'Сводный отчет'!$I$7:$I$17))^2</f>
        <v>9.3599647093421456</v>
      </c>
      <c r="I1728" s="65">
        <f>Таблица1[[#This Row],[Временное сопротивление, Н/мм²]]/Таблица1[[#This Row],[Предел текучести, Н/мм²]]</f>
        <v>1.1721014492753623</v>
      </c>
      <c r="J1728" s="66">
        <f>(Таблица1[[#This Row],[σв/σт]]-SUMIF('Сводный отчет'!$B$7:$B$17,Таблица1[[#This Row],[Профиль / размер]],'Сводный отчет'!$L$7:$L$17))^2</f>
        <v>2.825323368765106E-5</v>
      </c>
      <c r="K1728" s="63">
        <v>21.7</v>
      </c>
      <c r="L1728" s="64">
        <f>(Таблица1[[#This Row],[Относительное удлинение, %]]-SUMIF('Сводный отчет'!$B$7:$B$17,Таблица1[[#This Row],[Профиль / размер]],'Сводный отчет'!$O$7:$O$17))^2</f>
        <v>0.11803646701304456</v>
      </c>
      <c r="M1728" s="63">
        <v>9.8000000000000007</v>
      </c>
      <c r="N172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1.8436799921576241</v>
      </c>
      <c r="O1728" s="67">
        <v>10.1</v>
      </c>
      <c r="P172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1.6951524360356822</v>
      </c>
      <c r="Q1728" s="69">
        <v>9.7000000000000003E-2</v>
      </c>
      <c r="R1728" s="70">
        <f>(Таблица1[[#This Row],[fr]]-SUMIF('Сводный отчет'!$B$7:$B$17,Таблица1[[#This Row],[Профиль / размер]],'Сводный отчет'!$X$7:$X$17))^2</f>
        <v>2.036131202823242E-4</v>
      </c>
    </row>
    <row r="1729" spans="1:18" ht="11.25" customHeight="1" x14ac:dyDescent="0.25">
      <c r="A1729" s="62" t="s">
        <v>1361</v>
      </c>
      <c r="B1729" s="62" t="str">
        <f>LEFT(Таблица1[[#This Row],[Номер плавки]],7)</f>
        <v>2050923</v>
      </c>
      <c r="C1729" s="62" t="s">
        <v>8</v>
      </c>
      <c r="D1729" s="62" t="s">
        <v>154</v>
      </c>
      <c r="E1729" s="63">
        <v>560</v>
      </c>
      <c r="F1729" s="64">
        <f>(Таблица1[[#This Row],[Предел текучести, Н/мм²]]-SUMIF('Сводный отчет'!$B$7:$B$17,Таблица1[[#This Row],[Профиль / размер]],'Сводный отчет'!$F$7:$F$17))^2</f>
        <v>64.794529948043845</v>
      </c>
      <c r="G1729" s="63">
        <v>658</v>
      </c>
      <c r="H1729" s="64">
        <f>(Таблица1[[#This Row],[Временное сопротивление, Н/мм²]]-SUMIF('Сводный отчет'!$B$7:$B$17,Таблица1[[#This Row],[Профиль / размер]],'Сводный отчет'!$I$7:$I$17))^2</f>
        <v>197.66689540241117</v>
      </c>
      <c r="I1729" s="65">
        <f>Таблица1[[#This Row],[Временное сопротивление, Н/мм²]]/Таблица1[[#This Row],[Предел текучести, Н/мм²]]</f>
        <v>1.175</v>
      </c>
      <c r="J1729" s="66">
        <f>(Таблица1[[#This Row],[σв/σт]]-SUMIF('Сводный отчет'!$B$7:$B$17,Таблица1[[#This Row],[Профиль / размер]],'Сводный отчет'!$L$7:$L$17))^2</f>
        <v>6.7468610265779464E-5</v>
      </c>
      <c r="K1729" s="63">
        <v>22.2</v>
      </c>
      <c r="L1729" s="64">
        <f>(Таблица1[[#This Row],[Относительное удлинение, %]]-SUMIF('Сводный отчет'!$B$7:$B$17,Таблица1[[#This Row],[Профиль / размер]],'Сводный отчет'!$O$7:$O$17))^2</f>
        <v>2.4472110577391359E-2</v>
      </c>
      <c r="M1729" s="63">
        <v>8.8000000000000007</v>
      </c>
      <c r="N172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0.12803642780119395</v>
      </c>
      <c r="O1729" s="67">
        <v>9.1</v>
      </c>
      <c r="P172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9.1192039996078708E-2</v>
      </c>
      <c r="Q1729" s="69">
        <v>9.6000000000000002E-2</v>
      </c>
      <c r="R1729" s="70">
        <f>(Таблица1[[#This Row],[fr]]-SUMIF('Сводный отчет'!$B$7:$B$17,Таблица1[[#This Row],[Профиль / размер]],'Сводный отчет'!$X$7:$X$17))^2</f>
        <v>1.7607450642093811E-4</v>
      </c>
    </row>
    <row r="1730" spans="1:18" ht="11.25" customHeight="1" x14ac:dyDescent="0.25">
      <c r="A1730" s="62" t="s">
        <v>1362</v>
      </c>
      <c r="B1730" s="62" t="str">
        <f>LEFT(Таблица1[[#This Row],[Номер плавки]],7)</f>
        <v>2050923</v>
      </c>
      <c r="C1730" s="62" t="s">
        <v>8</v>
      </c>
      <c r="D1730" s="62" t="s">
        <v>154</v>
      </c>
      <c r="E1730" s="63">
        <v>547</v>
      </c>
      <c r="F1730" s="64">
        <f>(Таблица1[[#This Row],[Предел текучести, Н/мм²]]-SUMIF('Сводный отчет'!$B$7:$B$17,Таблица1[[#This Row],[Профиль / размер]],'Сводный отчет'!$F$7:$F$17))^2</f>
        <v>24.507401235173312</v>
      </c>
      <c r="G1730" s="63">
        <v>646</v>
      </c>
      <c r="H1730" s="64">
        <f>(Таблица1[[#This Row],[Временное сопротивление, Н/мм²]]-SUMIF('Сводный отчет'!$B$7:$B$17,Таблица1[[#This Row],[Профиль / размер]],'Сводный отчет'!$I$7:$I$17))^2</f>
        <v>4.2411528281540516</v>
      </c>
      <c r="I1730" s="65">
        <f>Таблица1[[#This Row],[Временное сопротивление, Н/мм²]]/Таблица1[[#This Row],[Предел текучести, Н/мм²]]</f>
        <v>1.1809872029250457</v>
      </c>
      <c r="J1730" s="66">
        <f>(Таблица1[[#This Row],[σв/σт]]-SUMIF('Сводный отчет'!$B$7:$B$17,Таблица1[[#This Row],[Профиль / размер]],'Сводный отчет'!$L$7:$L$17))^2</f>
        <v>2.0167211449598777E-4</v>
      </c>
      <c r="K1730" s="63">
        <v>23.2</v>
      </c>
      <c r="L1730" s="64">
        <f>(Таблица1[[#This Row],[Относительное удлинение, %]]-SUMIF('Сводный отчет'!$B$7:$B$17,Таблица1[[#This Row],[Профиль / размер]],'Сводный отчет'!$O$7:$O$17))^2</f>
        <v>1.3373433977060849</v>
      </c>
      <c r="M1730" s="63">
        <v>9.6999999999999993</v>
      </c>
      <c r="N173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1.5821156357219774</v>
      </c>
      <c r="O1730" s="67">
        <v>10</v>
      </c>
      <c r="P173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1.4447563964317227</v>
      </c>
      <c r="Q1730" s="69">
        <v>7.0999999999999994E-2</v>
      </c>
      <c r="R1730" s="70">
        <f>(Таблица1[[#This Row],[fr]]-SUMIF('Сводный отчет'!$B$7:$B$17,Таблица1[[#This Row],[Профиль / размер]],'Сводный отчет'!$X$7:$X$17))^2</f>
        <v>1.3760915988628674E-4</v>
      </c>
    </row>
    <row r="1731" spans="1:18" ht="11.25" customHeight="1" x14ac:dyDescent="0.25">
      <c r="A1731" s="62" t="s">
        <v>1363</v>
      </c>
      <c r="B1731" s="62" t="str">
        <f>LEFT(Таблица1[[#This Row],[Номер плавки]],7)</f>
        <v>2050924</v>
      </c>
      <c r="C1731" s="62" t="s">
        <v>8</v>
      </c>
      <c r="D1731" s="62" t="s">
        <v>154</v>
      </c>
      <c r="E1731" s="63">
        <v>564</v>
      </c>
      <c r="F1731" s="64">
        <f>(Таблица1[[#This Row],[Предел текучести, Н/мм²]]-SUMIF('Сводный отчет'!$B$7:$B$17,Таблица1[[#This Row],[Профиль / размер]],'Сводный отчет'!$F$7:$F$17))^2</f>
        <v>145.19056955200401</v>
      </c>
      <c r="G1731" s="63">
        <v>657</v>
      </c>
      <c r="H1731" s="64">
        <f>(Таблица1[[#This Row],[Временное сопротивление, Н/мм²]]-SUMIF('Сводный отчет'!$B$7:$B$17,Таблица1[[#This Row],[Профиль / размер]],'Сводный отчет'!$I$7:$I$17))^2</f>
        <v>170.54808352122308</v>
      </c>
      <c r="I1731" s="65">
        <f>Таблица1[[#This Row],[Временное сопротивление, Н/мм²]]/Таблица1[[#This Row],[Предел текучести, Н/мм²]]</f>
        <v>1.1648936170212767</v>
      </c>
      <c r="J1731" s="66">
        <f>(Таблица1[[#This Row],[σв/σт]]-SUMIF('Сводный отчет'!$B$7:$B$17,Таблица1[[#This Row],[Профиль / размер]],'Сводный отчет'!$L$7:$L$17))^2</f>
        <v>3.5813865200351243E-6</v>
      </c>
      <c r="K1731" s="63">
        <v>22.3</v>
      </c>
      <c r="L1731" s="64">
        <f>(Таблица1[[#This Row],[Относительное удлинение, %]]-SUMIF('Сводный отчет'!$B$7:$B$17,Таблица1[[#This Row],[Профиль / размер]],'Сводный отчет'!$O$7:$O$17))^2</f>
        <v>6.5759239290261451E-2</v>
      </c>
      <c r="M1731" s="63">
        <v>7.1</v>
      </c>
      <c r="N173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1.8014423683952656</v>
      </c>
      <c r="O1731" s="67">
        <v>7.4</v>
      </c>
      <c r="P173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1.9544593667287506</v>
      </c>
      <c r="Q1731" s="69">
        <v>7.0000000000000007E-2</v>
      </c>
      <c r="R1731" s="70">
        <f>(Таблица1[[#This Row],[fr]]-SUMIF('Сводный отчет'!$B$7:$B$17,Таблица1[[#This Row],[Профиль / размер]],'Сводный отчет'!$X$7:$X$17))^2</f>
        <v>1.6207054602490037E-4</v>
      </c>
    </row>
    <row r="1732" spans="1:18" ht="11.25" customHeight="1" x14ac:dyDescent="0.25">
      <c r="A1732" s="62" t="s">
        <v>1364</v>
      </c>
      <c r="B1732" s="62" t="str">
        <f>LEFT(Таблица1[[#This Row],[Номер плавки]],7)</f>
        <v>2050924</v>
      </c>
      <c r="C1732" s="62" t="s">
        <v>8</v>
      </c>
      <c r="D1732" s="62" t="s">
        <v>154</v>
      </c>
      <c r="E1732" s="63">
        <v>581</v>
      </c>
      <c r="F1732" s="64">
        <f>(Таблица1[[#This Row],[Предел текучести, Н/мм²]]-SUMIF('Сводный отчет'!$B$7:$B$17,Таблица1[[#This Row],[Профиль / размер]],'Сводный отчет'!$F$7:$F$17))^2</f>
        <v>843.87373786883472</v>
      </c>
      <c r="G1732" s="63">
        <v>672</v>
      </c>
      <c r="H1732" s="64">
        <f>(Таблица1[[#This Row],[Временное сопротивление, Н/мм²]]-SUMIF('Сводный отчет'!$B$7:$B$17,Таблица1[[#This Row],[Профиль / размер]],'Сводный отчет'!$I$7:$I$17))^2</f>
        <v>787.33026173904454</v>
      </c>
      <c r="I1732" s="65">
        <f>Таблица1[[#This Row],[Временное сопротивление, Н/мм²]]/Таблица1[[#This Row],[Предел текучести, Н/мм²]]</f>
        <v>1.1566265060240963</v>
      </c>
      <c r="J1732" s="66">
        <f>(Таблица1[[#This Row],[σв/σт]]-SUMIF('Сводный отчет'!$B$7:$B$17,Таблица1[[#This Row],[Профиль / размер]],'Сводный отчет'!$L$7:$L$17))^2</f>
        <v>1.0321678443461347E-4</v>
      </c>
      <c r="K1732" s="63">
        <v>20.2</v>
      </c>
      <c r="L1732" s="64">
        <f>(Таблица1[[#This Row],[Относительное удлинение, %]]-SUMIF('Сводный отчет'!$B$7:$B$17,Таблица1[[#This Row],[Профиль / размер]],'Сводный отчет'!$O$7:$O$17))^2</f>
        <v>3.3987295363200043</v>
      </c>
      <c r="M1732" s="63">
        <v>11.5</v>
      </c>
      <c r="N173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9.3502740515635505</v>
      </c>
      <c r="O1732" s="67">
        <v>11.8</v>
      </c>
      <c r="P173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9.0118851093030141</v>
      </c>
      <c r="Q1732" s="69">
        <v>9.8000000000000004E-2</v>
      </c>
      <c r="R1732" s="70">
        <f>(Таблица1[[#This Row],[fr]]-SUMIF('Сводный отчет'!$B$7:$B$17,Таблица1[[#This Row],[Профиль / размер]],'Сводный отчет'!$X$7:$X$17))^2</f>
        <v>2.3315173414371028E-4</v>
      </c>
    </row>
    <row r="1733" spans="1:18" ht="11.25" customHeight="1" x14ac:dyDescent="0.25">
      <c r="A1733" s="62" t="s">
        <v>1365</v>
      </c>
      <c r="B1733" s="62" t="str">
        <f>LEFT(Таблица1[[#This Row],[Номер плавки]],7)</f>
        <v>2050924</v>
      </c>
      <c r="C1733" s="62" t="s">
        <v>8</v>
      </c>
      <c r="D1733" s="62" t="s">
        <v>154</v>
      </c>
      <c r="E1733" s="63">
        <v>552</v>
      </c>
      <c r="F1733" s="64">
        <f>(Таблица1[[#This Row],[Предел текучести, Н/мм²]]-SUMIF('Сводный отчет'!$B$7:$B$17,Таблица1[[#This Row],[Профиль / размер]],'Сводный отчет'!$F$7:$F$17))^2</f>
        <v>2.4507401235144047E-3</v>
      </c>
      <c r="G1733" s="63">
        <v>643</v>
      </c>
      <c r="H1733" s="64">
        <f>(Таблица1[[#This Row],[Временное сопротивление, Н/мм²]]-SUMIF('Сводный отчет'!$B$7:$B$17,Таблица1[[#This Row],[Профиль / размер]],'Сводный отчет'!$I$7:$I$17))^2</f>
        <v>0.88471718458976945</v>
      </c>
      <c r="I1733" s="65">
        <f>Таблица1[[#This Row],[Временное сопротивление, Н/мм²]]/Таблица1[[#This Row],[Предел текучести, Н/мм²]]</f>
        <v>1.1648550724637681</v>
      </c>
      <c r="J1733" s="66">
        <f>(Таблица1[[#This Row],[σв/σт]]-SUMIF('Сводный отчет'!$B$7:$B$17,Таблица1[[#This Row],[Профиль / размер]],'Сводный отчет'!$L$7:$L$17))^2</f>
        <v>3.7287598961867534E-6</v>
      </c>
      <c r="K1733" s="63">
        <v>22</v>
      </c>
      <c r="L1733" s="64">
        <f>(Таблица1[[#This Row],[Относительное удлинение, %]]-SUMIF('Сводный отчет'!$B$7:$B$17,Таблица1[[#This Row],[Профиль / размер]],'Сводный отчет'!$O$7:$O$17))^2</f>
        <v>1.897853151652576E-3</v>
      </c>
      <c r="M1733" s="63">
        <v>9.1999999999999993</v>
      </c>
      <c r="N173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0.57429385354376383</v>
      </c>
      <c r="O1733" s="67">
        <v>9.5</v>
      </c>
      <c r="P173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0.49277619841192066</v>
      </c>
      <c r="Q1733" s="69">
        <v>6.6000000000000003E-2</v>
      </c>
      <c r="R1733" s="70">
        <f>(Таблица1[[#This Row],[fr]]-SUMIF('Сводный отчет'!$B$7:$B$17,Таблица1[[#This Row],[Профиль / размер]],'Сводный отчет'!$X$7:$X$17))^2</f>
        <v>2.799160905793562E-4</v>
      </c>
    </row>
    <row r="1734" spans="1:18" ht="11.25" customHeight="1" x14ac:dyDescent="0.25">
      <c r="A1734" s="62" t="s">
        <v>1366</v>
      </c>
      <c r="B1734" s="62" t="str">
        <f>LEFT(Таблица1[[#This Row],[Номер плавки]],7)</f>
        <v>2050925</v>
      </c>
      <c r="C1734" s="62" t="s">
        <v>8</v>
      </c>
      <c r="D1734" s="62" t="s">
        <v>154</v>
      </c>
      <c r="E1734" s="63">
        <v>561</v>
      </c>
      <c r="F1734" s="64">
        <f>(Таблица1[[#This Row],[Предел текучести, Н/мм²]]-SUMIF('Сводный отчет'!$B$7:$B$17,Таблица1[[#This Row],[Профиль / размер]],'Сводный отчет'!$F$7:$F$17))^2</f>
        <v>81.893539849033886</v>
      </c>
      <c r="G1734" s="63">
        <v>658</v>
      </c>
      <c r="H1734" s="64">
        <f>(Таблица1[[#This Row],[Временное сопротивление, Н/мм²]]-SUMIF('Сводный отчет'!$B$7:$B$17,Таблица1[[#This Row],[Профиль / размер]],'Сводный отчет'!$I$7:$I$17))^2</f>
        <v>197.66689540241117</v>
      </c>
      <c r="I1734" s="65">
        <f>Таблица1[[#This Row],[Временное сопротивление, Н/мм²]]/Таблица1[[#This Row],[Предел текучести, Н/мм²]]</f>
        <v>1.1729055258467023</v>
      </c>
      <c r="J1734" s="66">
        <f>(Таблица1[[#This Row],[σв/σт]]-SUMIF('Сводный отчет'!$B$7:$B$17,Таблица1[[#This Row],[Профиль / размер]],'Сводный отчет'!$L$7:$L$17))^2</f>
        <v>3.7447713203954698E-5</v>
      </c>
      <c r="K1734" s="63">
        <v>19.5</v>
      </c>
      <c r="L1734" s="64">
        <f>(Таблица1[[#This Row],[Относительное удлинение, %]]-SUMIF('Сводный отчет'!$B$7:$B$17,Таблица1[[#This Row],[Профиль / размер]],'Сводный отчет'!$O$7:$O$17))^2</f>
        <v>6.4697196353299153</v>
      </c>
      <c r="M1734" s="63">
        <v>6.9</v>
      </c>
      <c r="N173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2.3783136555239781</v>
      </c>
      <c r="O1734" s="67">
        <v>7.2</v>
      </c>
      <c r="P173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2.5536672875208302</v>
      </c>
      <c r="Q1734" s="69">
        <v>9.1999999999999998E-2</v>
      </c>
      <c r="R1734" s="70">
        <f>(Таблица1[[#This Row],[fr]]-SUMIF('Сводный отчет'!$B$7:$B$17,Таблица1[[#This Row],[Профиль / размер]],'Сводный отчет'!$X$7:$X$17))^2</f>
        <v>8.5920050975393791E-5</v>
      </c>
    </row>
    <row r="1735" spans="1:18" ht="11.25" customHeight="1" x14ac:dyDescent="0.25">
      <c r="A1735" s="62" t="s">
        <v>1367</v>
      </c>
      <c r="B1735" s="62" t="str">
        <f>LEFT(Таблица1[[#This Row],[Номер плавки]],7)</f>
        <v>2050925</v>
      </c>
      <c r="C1735" s="62" t="s">
        <v>8</v>
      </c>
      <c r="D1735" s="62" t="s">
        <v>154</v>
      </c>
      <c r="E1735" s="63">
        <v>554</v>
      </c>
      <c r="F1735" s="64">
        <f>(Таблица1[[#This Row],[Предел текучести, Н/мм²]]-SUMIF('Сводный отчет'!$B$7:$B$17,Таблица1[[#This Row],[Профиль / размер]],'Сводный отчет'!$F$7:$F$17))^2</f>
        <v>4.2004705421035951</v>
      </c>
      <c r="G1735" s="63">
        <v>657</v>
      </c>
      <c r="H1735" s="64">
        <f>(Таблица1[[#This Row],[Временное сопротивление, Н/мм²]]-SUMIF('Сводный отчет'!$B$7:$B$17,Таблица1[[#This Row],[Профиль / размер]],'Сводный отчет'!$I$7:$I$17))^2</f>
        <v>170.54808352122308</v>
      </c>
      <c r="I1735" s="65">
        <f>Таблица1[[#This Row],[Временное сопротивление, Н/мм²]]/Таблица1[[#This Row],[Предел текучести, Н/мм²]]</f>
        <v>1.1859205776173285</v>
      </c>
      <c r="J1735" s="66">
        <f>(Таблица1[[#This Row],[σв/σт]]-SUMIF('Сводный отчет'!$B$7:$B$17,Таблица1[[#This Row],[Профиль / размер]],'Сводный отчет'!$L$7:$L$17))^2</f>
        <v>3.6612929840944616E-4</v>
      </c>
      <c r="K1735" s="63">
        <v>22.2</v>
      </c>
      <c r="L1735" s="64">
        <f>(Таблица1[[#This Row],[Относительное удлинение, %]]-SUMIF('Сводный отчет'!$B$7:$B$17,Таблица1[[#This Row],[Профиль / размер]],'Сводный отчет'!$O$7:$O$17))^2</f>
        <v>2.4472110577391359E-2</v>
      </c>
      <c r="M1735" s="63">
        <v>6.7</v>
      </c>
      <c r="N173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3.0351849426526929</v>
      </c>
      <c r="O1735" s="67">
        <v>7</v>
      </c>
      <c r="P173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3.23287520831291</v>
      </c>
      <c r="Q1735" s="69">
        <v>8.4000000000000005E-2</v>
      </c>
      <c r="R1735" s="70">
        <f>(Таблица1[[#This Row],[fr]]-SUMIF('Сводный отчет'!$B$7:$B$17,Таблица1[[#This Row],[Профиль / размер]],'Сводный отчет'!$X$7:$X$17))^2</f>
        <v>1.6111400843053715E-6</v>
      </c>
    </row>
    <row r="1736" spans="1:18" ht="11.25" customHeight="1" x14ac:dyDescent="0.25">
      <c r="A1736" s="62" t="s">
        <v>1368</v>
      </c>
      <c r="B1736" s="62" t="str">
        <f>LEFT(Таблица1[[#This Row],[Номер плавки]],7)</f>
        <v>2050925</v>
      </c>
      <c r="C1736" s="62" t="s">
        <v>8</v>
      </c>
      <c r="D1736" s="62" t="s">
        <v>154</v>
      </c>
      <c r="E1736" s="63">
        <v>561</v>
      </c>
      <c r="F1736" s="64">
        <f>(Таблица1[[#This Row],[Предел текучести, Н/мм²]]-SUMIF('Сводный отчет'!$B$7:$B$17,Таблица1[[#This Row],[Профиль / размер]],'Сводный отчет'!$F$7:$F$17))^2</f>
        <v>81.893539849033886</v>
      </c>
      <c r="G1736" s="63">
        <v>657</v>
      </c>
      <c r="H1736" s="64">
        <f>(Таблица1[[#This Row],[Временное сопротивление, Н/мм²]]-SUMIF('Сводный отчет'!$B$7:$B$17,Таблица1[[#This Row],[Профиль / размер]],'Сводный отчет'!$I$7:$I$17))^2</f>
        <v>170.54808352122308</v>
      </c>
      <c r="I1736" s="65">
        <f>Таблица1[[#This Row],[Временное сопротивление, Н/мм²]]/Таблица1[[#This Row],[Предел текучести, Н/мм²]]</f>
        <v>1.1711229946524064</v>
      </c>
      <c r="J1736" s="66">
        <f>(Таблица1[[#This Row],[σв/σт]]-SUMIF('Сводный отчет'!$B$7:$B$17,Таблица1[[#This Row],[Профиль / размер]],'Сводный отчет'!$L$7:$L$17))^2</f>
        <v>1.8808896549409254E-5</v>
      </c>
      <c r="K1736" s="63">
        <v>22.7</v>
      </c>
      <c r="L1736" s="64">
        <f>(Таблица1[[#This Row],[Относительное удлинение, %]]-SUMIF('Сводный отчет'!$B$7:$B$17,Таблица1[[#This Row],[Профиль / размер]],'Сводный отчет'!$O$7:$O$17))^2</f>
        <v>0.43090775414173815</v>
      </c>
      <c r="M1736" s="63">
        <v>6.2</v>
      </c>
      <c r="N173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5.0273631604744784</v>
      </c>
      <c r="O1736" s="67">
        <v>7.5</v>
      </c>
      <c r="P173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1.6848554063327119</v>
      </c>
      <c r="Q1736" s="69">
        <v>7.6999999999999999E-2</v>
      </c>
      <c r="R1736" s="70">
        <f>(Таблица1[[#This Row],[fr]]-SUMIF('Сводный отчет'!$B$7:$B$17,Таблица1[[#This Row],[Профиль / размер]],'Сводный отчет'!$X$7:$X$17))^2</f>
        <v>3.2840843054602959E-5</v>
      </c>
    </row>
    <row r="1737" spans="1:18" ht="11.25" customHeight="1" x14ac:dyDescent="0.25">
      <c r="A1737" s="62" t="s">
        <v>1369</v>
      </c>
      <c r="B1737" s="62" t="str">
        <f>LEFT(Таблица1[[#This Row],[Номер плавки]],7)</f>
        <v>2050926</v>
      </c>
      <c r="C1737" s="62" t="s">
        <v>8</v>
      </c>
      <c r="D1737" s="62" t="s">
        <v>154</v>
      </c>
      <c r="E1737" s="63">
        <v>561</v>
      </c>
      <c r="F1737" s="64">
        <f>(Таблица1[[#This Row],[Предел текучести, Н/мм²]]-SUMIF('Сводный отчет'!$B$7:$B$17,Таблица1[[#This Row],[Профиль / размер]],'Сводный отчет'!$F$7:$F$17))^2</f>
        <v>81.893539849033886</v>
      </c>
      <c r="G1737" s="63">
        <v>649</v>
      </c>
      <c r="H1737" s="64">
        <f>(Таблица1[[#This Row],[Временное сопротивление, Н/мм²]]-SUMIF('Сводный отчет'!$B$7:$B$17,Таблица1[[#This Row],[Профиль / размер]],'Сводный отчет'!$I$7:$I$17))^2</f>
        <v>25.597588471718332</v>
      </c>
      <c r="I1737" s="65">
        <f>Таблица1[[#This Row],[Временное сопротивление, Н/мм²]]/Таблица1[[#This Row],[Предел текучести, Н/мм²]]</f>
        <v>1.1568627450980393</v>
      </c>
      <c r="J1737" s="66">
        <f>(Таблица1[[#This Row],[σв/σт]]-SUMIF('Сводный отчет'!$B$7:$B$17,Таблица1[[#This Row],[Профиль / размер]],'Сводный отчет'!$L$7:$L$17))^2</f>
        <v>9.8472420334971069E-5</v>
      </c>
      <c r="K1737" s="63">
        <v>23.7</v>
      </c>
      <c r="L1737" s="64">
        <f>(Таблица1[[#This Row],[Относительное удлинение, %]]-SUMIF('Сводный отчет'!$B$7:$B$17,Таблица1[[#This Row],[Профиль / размер]],'Сводный отчет'!$O$7:$O$17))^2</f>
        <v>2.7437790412704319</v>
      </c>
      <c r="M1737" s="63">
        <v>10</v>
      </c>
      <c r="N173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2.426808705028908</v>
      </c>
      <c r="O1737" s="67">
        <v>10.3</v>
      </c>
      <c r="P173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2.2559445152436064</v>
      </c>
      <c r="Q1737" s="69">
        <v>9.2999999999999999E-2</v>
      </c>
      <c r="R1737" s="70">
        <f>(Таблица1[[#This Row],[fr]]-SUMIF('Сводный отчет'!$B$7:$B$17,Таблица1[[#This Row],[Профиль / размер]],'Сводный отчет'!$X$7:$X$17))^2</f>
        <v>1.0545866483677987E-4</v>
      </c>
    </row>
    <row r="1738" spans="1:18" ht="11.25" customHeight="1" x14ac:dyDescent="0.25">
      <c r="A1738" s="62" t="s">
        <v>1370</v>
      </c>
      <c r="B1738" s="62" t="str">
        <f>LEFT(Таблица1[[#This Row],[Номер плавки]],7)</f>
        <v>2050926</v>
      </c>
      <c r="C1738" s="62" t="s">
        <v>8</v>
      </c>
      <c r="D1738" s="62" t="s">
        <v>154</v>
      </c>
      <c r="E1738" s="63">
        <v>557</v>
      </c>
      <c r="F1738" s="64">
        <f>(Таблица1[[#This Row],[Предел текучести, Н/мм²]]-SUMIF('Сводный отчет'!$B$7:$B$17,Таблица1[[#This Row],[Профиль / размер]],'Сводный отчет'!$F$7:$F$17))^2</f>
        <v>25.497500245073716</v>
      </c>
      <c r="G1738" s="63">
        <v>647</v>
      </c>
      <c r="H1738" s="64">
        <f>(Таблица1[[#This Row],[Временное сопротивление, Н/мм²]]-SUMIF('Сводный отчет'!$B$7:$B$17,Таблица1[[#This Row],[Профиль / размер]],'Сводный отчет'!$I$7:$I$17))^2</f>
        <v>9.3599647093421456</v>
      </c>
      <c r="I1738" s="65">
        <f>Таблица1[[#This Row],[Временное сопротивление, Н/мм²]]/Таблица1[[#This Row],[Предел текучести, Н/мм²]]</f>
        <v>1.1615798922800717</v>
      </c>
      <c r="J1738" s="66">
        <f>(Таблица1[[#This Row],[σв/σт]]-SUMIF('Сводный отчет'!$B$7:$B$17,Таблица1[[#This Row],[Профиль / размер]],'Сводный отчет'!$L$7:$L$17))^2</f>
        <v>2.7104309129114928E-5</v>
      </c>
      <c r="K1738" s="63">
        <v>21.5</v>
      </c>
      <c r="L1738" s="64">
        <f>(Таблица1[[#This Row],[Относительное удлинение, %]]-SUMIF('Сводный отчет'!$B$7:$B$17,Таблица1[[#This Row],[Профиль / размер]],'Сводный отчет'!$O$7:$O$17))^2</f>
        <v>0.29546220958730507</v>
      </c>
      <c r="M1738" s="63">
        <v>10</v>
      </c>
      <c r="N173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2.426808705028908</v>
      </c>
      <c r="O1738" s="67">
        <v>10.3</v>
      </c>
      <c r="P173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2.2559445152436064</v>
      </c>
      <c r="Q1738" s="69">
        <v>8.6999999999999994E-2</v>
      </c>
      <c r="R1738" s="70">
        <f>(Таблица1[[#This Row],[fr]]-SUMIF('Сводный отчет'!$B$7:$B$17,Таблица1[[#This Row],[Профиль / размер]],'Сводный отчет'!$X$7:$X$17))^2</f>
        <v>1.8226981668463482E-5</v>
      </c>
    </row>
    <row r="1739" spans="1:18" ht="11.25" customHeight="1" x14ac:dyDescent="0.25">
      <c r="A1739" s="62" t="s">
        <v>1371</v>
      </c>
      <c r="B1739" s="62" t="str">
        <f>LEFT(Таблица1[[#This Row],[Номер плавки]],7)</f>
        <v>2050926</v>
      </c>
      <c r="C1739" s="62" t="s">
        <v>8</v>
      </c>
      <c r="D1739" s="62" t="s">
        <v>154</v>
      </c>
      <c r="E1739" s="63">
        <v>562</v>
      </c>
      <c r="F1739" s="64">
        <f>(Таблица1[[#This Row],[Предел текучести, Н/мм²]]-SUMIF('Сводный отчет'!$B$7:$B$17,Таблица1[[#This Row],[Профиль / размер]],'Сводный отчет'!$F$7:$F$17))^2</f>
        <v>100.99254975002393</v>
      </c>
      <c r="G1739" s="63">
        <v>649</v>
      </c>
      <c r="H1739" s="64">
        <f>(Таблица1[[#This Row],[Временное сопротивление, Н/мм²]]-SUMIF('Сводный отчет'!$B$7:$B$17,Таблица1[[#This Row],[Профиль / размер]],'Сводный отчет'!$I$7:$I$17))^2</f>
        <v>25.597588471718332</v>
      </c>
      <c r="I1739" s="65">
        <f>Таблица1[[#This Row],[Временное сопротивление, Н/мм²]]/Таблица1[[#This Row],[Предел текучести, Н/мм²]]</f>
        <v>1.1548042704626333</v>
      </c>
      <c r="J1739" s="66">
        <f>(Таблица1[[#This Row],[σв/σт]]-SUMIF('Сводный отчет'!$B$7:$B$17,Таблица1[[#This Row],[Профиль / размер]],'Сводный отчет'!$L$7:$L$17))^2</f>
        <v>1.4356357234526486E-4</v>
      </c>
      <c r="K1739" s="63">
        <v>23.2</v>
      </c>
      <c r="L1739" s="64">
        <f>(Таблица1[[#This Row],[Относительное удлинение, %]]-SUMIF('Сводный отчет'!$B$7:$B$17,Таблица1[[#This Row],[Профиль / размер]],'Сводный отчет'!$O$7:$O$17))^2</f>
        <v>1.3373433977060849</v>
      </c>
      <c r="M1739" s="63">
        <v>14</v>
      </c>
      <c r="N173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30.889382962454622</v>
      </c>
      <c r="O1739" s="67">
        <v>14.3</v>
      </c>
      <c r="P173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30.271786099402028</v>
      </c>
      <c r="Q1739" s="69">
        <v>9.1999999999999998E-2</v>
      </c>
      <c r="R1739" s="70">
        <f>(Таблица1[[#This Row],[fr]]-SUMIF('Сводный отчет'!$B$7:$B$17,Таблица1[[#This Row],[Профиль / размер]],'Сводный отчет'!$X$7:$X$17))^2</f>
        <v>8.5920050975393791E-5</v>
      </c>
    </row>
    <row r="1740" spans="1:18" ht="11.25" customHeight="1" x14ac:dyDescent="0.25">
      <c r="A1740" s="62" t="s">
        <v>1372</v>
      </c>
      <c r="B1740" s="62" t="str">
        <f>LEFT(Таблица1[[#This Row],[Номер плавки]],7)</f>
        <v>2050927</v>
      </c>
      <c r="C1740" s="62" t="s">
        <v>8</v>
      </c>
      <c r="D1740" s="62" t="s">
        <v>154</v>
      </c>
      <c r="E1740" s="63">
        <v>563</v>
      </c>
      <c r="F1740" s="64">
        <f>(Таблица1[[#This Row],[Предел текучести, Н/мм²]]-SUMIF('Сводный отчет'!$B$7:$B$17,Таблица1[[#This Row],[Профиль / размер]],'Сводный отчет'!$F$7:$F$17))^2</f>
        <v>122.09155965101397</v>
      </c>
      <c r="G1740" s="63">
        <v>657</v>
      </c>
      <c r="H1740" s="64">
        <f>(Таблица1[[#This Row],[Временное сопротивление, Н/мм²]]-SUMIF('Сводный отчет'!$B$7:$B$17,Таблица1[[#This Row],[Профиль / размер]],'Сводный отчет'!$I$7:$I$17))^2</f>
        <v>170.54808352122308</v>
      </c>
      <c r="I1740" s="65">
        <f>Таблица1[[#This Row],[Временное сопротивление, Н/мм²]]/Таблица1[[#This Row],[Предел текучести, Н/мм²]]</f>
        <v>1.1669626998223801</v>
      </c>
      <c r="J1740" s="66">
        <f>(Таблица1[[#This Row],[σв/σт]]-SUMIF('Сводный отчет'!$B$7:$B$17,Таблица1[[#This Row],[Профиль / размер]],'Сводный отчет'!$L$7:$L$17))^2</f>
        <v>3.1197324775456932E-8</v>
      </c>
      <c r="K1740" s="63">
        <v>23</v>
      </c>
      <c r="L1740" s="64">
        <f>(Таблица1[[#This Row],[Относительное удлинение, %]]-SUMIF('Сводный отчет'!$B$7:$B$17,Таблица1[[#This Row],[Профиль / размер]],'Сводный отчет'!$O$7:$O$17))^2</f>
        <v>0.91476914028034761</v>
      </c>
      <c r="M1740" s="63">
        <v>7.8</v>
      </c>
      <c r="N174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0.41239286344476506</v>
      </c>
      <c r="O1740" s="67">
        <v>8.1</v>
      </c>
      <c r="P174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0.48723164395647511</v>
      </c>
      <c r="Q1740" s="69">
        <v>8.5999999999999993E-2</v>
      </c>
      <c r="R1740" s="70">
        <f>(Таблица1[[#This Row],[fr]]-SUMIF('Сводный отчет'!$B$7:$B$17,Таблица1[[#This Row],[Профиль / размер]],'Сводный отчет'!$X$7:$X$17))^2</f>
        <v>1.068836780707743E-5</v>
      </c>
    </row>
    <row r="1741" spans="1:18" ht="11.25" customHeight="1" x14ac:dyDescent="0.25">
      <c r="A1741" s="62" t="s">
        <v>1373</v>
      </c>
      <c r="B1741" s="62" t="str">
        <f>LEFT(Таблица1[[#This Row],[Номер плавки]],7)</f>
        <v>2050927</v>
      </c>
      <c r="C1741" s="62" t="s">
        <v>8</v>
      </c>
      <c r="D1741" s="62" t="s">
        <v>154</v>
      </c>
      <c r="E1741" s="63">
        <v>546</v>
      </c>
      <c r="F1741" s="64">
        <f>(Таблица1[[#This Row],[Предел текучести, Н/мм²]]-SUMIF('Сводный отчет'!$B$7:$B$17,Таблица1[[#This Row],[Профиль / размер]],'Сводный отчет'!$F$7:$F$17))^2</f>
        <v>35.408391334183271</v>
      </c>
      <c r="G1741" s="63">
        <v>640</v>
      </c>
      <c r="H1741" s="64">
        <f>(Таблица1[[#This Row],[Временное сопротивление, Н/мм²]]-SUMIF('Сводный отчет'!$B$7:$B$17,Таблица1[[#This Row],[Профиль / размер]],'Сводный отчет'!$I$7:$I$17))^2</f>
        <v>15.528281541025487</v>
      </c>
      <c r="I1741" s="65">
        <f>Таблица1[[#This Row],[Временное сопротивление, Н/мм²]]/Таблица1[[#This Row],[Предел текучести, Н/мм²]]</f>
        <v>1.1721611721611722</v>
      </c>
      <c r="J1741" s="66">
        <f>(Таблица1[[#This Row],[σв/σт]]-SUMIF('Сводный отчет'!$B$7:$B$17,Таблица1[[#This Row],[Профиль / размер]],'Сводный отчет'!$L$7:$L$17))^2</f>
        <v>2.8891699829590754E-5</v>
      </c>
      <c r="K1741" s="63">
        <v>22.7</v>
      </c>
      <c r="L1741" s="64">
        <f>(Таблица1[[#This Row],[Относительное удлинение, %]]-SUMIF('Сводный отчет'!$B$7:$B$17,Таблица1[[#This Row],[Профиль / размер]],'Сводный отчет'!$O$7:$O$17))^2</f>
        <v>0.43090775414173815</v>
      </c>
      <c r="M1741" s="63">
        <v>8.4</v>
      </c>
      <c r="N174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1.7790020586219691E-3</v>
      </c>
      <c r="O1741" s="67">
        <v>8.6999999999999993</v>
      </c>
      <c r="P174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9.607881580237336E-3</v>
      </c>
      <c r="Q1741" s="69">
        <v>9.8000000000000004E-2</v>
      </c>
      <c r="R1741" s="70">
        <f>(Таблица1[[#This Row],[fr]]-SUMIF('Сводный отчет'!$B$7:$B$17,Таблица1[[#This Row],[Профиль / размер]],'Сводный отчет'!$X$7:$X$17))^2</f>
        <v>2.3315173414371028E-4</v>
      </c>
    </row>
    <row r="1742" spans="1:18" ht="11.25" customHeight="1" x14ac:dyDescent="0.25">
      <c r="A1742" s="62" t="s">
        <v>1374</v>
      </c>
      <c r="B1742" s="62" t="str">
        <f>LEFT(Таблица1[[#This Row],[Номер плавки]],7)</f>
        <v>2050927</v>
      </c>
      <c r="C1742" s="62" t="s">
        <v>8</v>
      </c>
      <c r="D1742" s="62" t="s">
        <v>154</v>
      </c>
      <c r="E1742" s="63">
        <v>558</v>
      </c>
      <c r="F1742" s="64">
        <f>(Таблица1[[#This Row],[Предел текучести, Н/мм²]]-SUMIF('Сводный отчет'!$B$7:$B$17,Таблица1[[#This Row],[Профиль / размер]],'Сводный отчет'!$F$7:$F$17))^2</f>
        <v>36.596510146063757</v>
      </c>
      <c r="G1742" s="63">
        <v>648</v>
      </c>
      <c r="H1742" s="64">
        <f>(Таблица1[[#This Row],[Временное сопротивление, Н/мм²]]-SUMIF('Сводный отчет'!$B$7:$B$17,Таблица1[[#This Row],[Профиль / размер]],'Сводный отчет'!$I$7:$I$17))^2</f>
        <v>16.478776590530238</v>
      </c>
      <c r="I1742" s="65">
        <f>Таблица1[[#This Row],[Временное сопротивление, Н/мм²]]/Таблица1[[#This Row],[Предел текучести, Н/мм²]]</f>
        <v>1.1612903225806452</v>
      </c>
      <c r="J1742" s="66">
        <f>(Таблица1[[#This Row],[σв/σт]]-SUMIF('Сводный отчет'!$B$7:$B$17,Таблица1[[#This Row],[Профиль / размер]],'Сводный отчет'!$L$7:$L$17))^2</f>
        <v>3.0203263636321143E-5</v>
      </c>
      <c r="K1742" s="63">
        <v>21.2</v>
      </c>
      <c r="L1742" s="64">
        <f>(Таблица1[[#This Row],[Относительное удлинение, %]]-SUMIF('Сводный отчет'!$B$7:$B$17,Таблица1[[#This Row],[Профиль / размер]],'Сводный отчет'!$O$7:$O$17))^2</f>
        <v>0.71160082344869779</v>
      </c>
      <c r="M1742" s="63">
        <v>8.3000000000000007</v>
      </c>
      <c r="N174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2.0214645622978932E-2</v>
      </c>
      <c r="O1742" s="67">
        <v>8.6</v>
      </c>
      <c r="P174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3.9211841976276904E-2</v>
      </c>
      <c r="Q1742" s="69">
        <v>7.8E-2</v>
      </c>
      <c r="R1742" s="70">
        <f>(Таблица1[[#This Row],[fr]]-SUMIF('Сводный отчет'!$B$7:$B$17,Таблица1[[#This Row],[Профиль / размер]],'Сводный отчет'!$X$7:$X$17))^2</f>
        <v>2.237945691598901E-5</v>
      </c>
    </row>
    <row r="1743" spans="1:18" ht="11.25" customHeight="1" x14ac:dyDescent="0.25">
      <c r="A1743" s="62" t="s">
        <v>1375</v>
      </c>
      <c r="B1743" s="62" t="str">
        <f>LEFT(Таблица1[[#This Row],[Номер плавки]],7)</f>
        <v>2050928</v>
      </c>
      <c r="C1743" s="62" t="s">
        <v>8</v>
      </c>
      <c r="D1743" s="62" t="s">
        <v>154</v>
      </c>
      <c r="E1743" s="63">
        <v>575</v>
      </c>
      <c r="F1743" s="64">
        <f>(Таблица1[[#This Row],[Предел текучести, Н/мм²]]-SUMIF('Сводный отчет'!$B$7:$B$17,Таблица1[[#This Row],[Профиль / размер]],'Сводный отчет'!$F$7:$F$17))^2</f>
        <v>531.27967846289448</v>
      </c>
      <c r="G1743" s="63">
        <v>672</v>
      </c>
      <c r="H1743" s="64">
        <f>(Таблица1[[#This Row],[Временное сопротивление, Н/мм²]]-SUMIF('Сводный отчет'!$B$7:$B$17,Таблица1[[#This Row],[Профиль / размер]],'Сводный отчет'!$I$7:$I$17))^2</f>
        <v>787.33026173904454</v>
      </c>
      <c r="I1743" s="65">
        <f>Таблица1[[#This Row],[Временное сопротивление, Н/мм²]]/Таблица1[[#This Row],[Предел текучести, Н/мм²]]</f>
        <v>1.1686956521739131</v>
      </c>
      <c r="J1743" s="66">
        <f>(Таблица1[[#This Row],[σв/σт]]-SUMIF('Сводный отчет'!$B$7:$B$17,Таблица1[[#This Row],[Профиль / размер]],'Сводный отчет'!$L$7:$L$17))^2</f>
        <v>3.6464957609666848E-6</v>
      </c>
      <c r="K1743" s="63">
        <v>21.5</v>
      </c>
      <c r="L1743" s="64">
        <f>(Таблица1[[#This Row],[Относительное удлинение, %]]-SUMIF('Сводный отчет'!$B$7:$B$17,Таблица1[[#This Row],[Профиль / размер]],'Сводный отчет'!$O$7:$O$17))^2</f>
        <v>0.29546220958730507</v>
      </c>
      <c r="M1743" s="63">
        <v>7.9</v>
      </c>
      <c r="N174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0.29395721988040729</v>
      </c>
      <c r="O1743" s="67">
        <v>8.1999999999999993</v>
      </c>
      <c r="P174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0.35762768356043589</v>
      </c>
      <c r="Q1743" s="69">
        <v>9.1999999999999998E-2</v>
      </c>
      <c r="R1743" s="70">
        <f>(Таблица1[[#This Row],[fr]]-SUMIF('Сводный отчет'!$B$7:$B$17,Таблица1[[#This Row],[Профиль / размер]],'Сводный отчет'!$X$7:$X$17))^2</f>
        <v>8.5920050975393791E-5</v>
      </c>
    </row>
    <row r="1744" spans="1:18" ht="11.25" customHeight="1" x14ac:dyDescent="0.25">
      <c r="A1744" s="62" t="s">
        <v>1376</v>
      </c>
      <c r="B1744" s="62" t="str">
        <f>LEFT(Таблица1[[#This Row],[Номер плавки]],7)</f>
        <v>2050928</v>
      </c>
      <c r="C1744" s="62" t="s">
        <v>8</v>
      </c>
      <c r="D1744" s="62" t="s">
        <v>154</v>
      </c>
      <c r="E1744" s="63">
        <v>549</v>
      </c>
      <c r="F1744" s="64">
        <f>(Таблица1[[#This Row],[Предел текучести, Н/мм²]]-SUMIF('Сводный отчет'!$B$7:$B$17,Таблица1[[#This Row],[Профиль / размер]],'Сводный отчет'!$F$7:$F$17))^2</f>
        <v>8.7054210371533927</v>
      </c>
      <c r="G1744" s="63">
        <v>641</v>
      </c>
      <c r="H1744" s="64">
        <f>(Таблица1[[#This Row],[Временное сопротивление, Н/мм²]]-SUMIF('Сводный отчет'!$B$7:$B$17,Таблица1[[#This Row],[Профиль / размер]],'Сводный отчет'!$I$7:$I$17))^2</f>
        <v>8.6470934222135813</v>
      </c>
      <c r="I1744" s="65">
        <f>Таблица1[[#This Row],[Временное сопротивление, Н/мм²]]/Таблица1[[#This Row],[Предел текучести, Н/мм²]]</f>
        <v>1.1675774134790529</v>
      </c>
      <c r="J1744" s="66">
        <f>(Таблица1[[#This Row],[σв/σт]]-SUMIF('Сводный отчет'!$B$7:$B$17,Таблица1[[#This Row],[Профиль / размер]],'Сводный отчет'!$L$7:$L$17))^2</f>
        <v>6.2622105482458728E-7</v>
      </c>
      <c r="K1744" s="63">
        <v>21</v>
      </c>
      <c r="L1744" s="64">
        <f>(Таблица1[[#This Row],[Относительное удлинение, %]]-SUMIF('Сводный отчет'!$B$7:$B$17,Таблица1[[#This Row],[Профиль / размер]],'Сводный отчет'!$O$7:$O$17))^2</f>
        <v>1.0890265660229574</v>
      </c>
      <c r="M1744" s="63">
        <v>8</v>
      </c>
      <c r="N174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0.19552157631605055</v>
      </c>
      <c r="O1744" s="67">
        <v>8.3000000000000007</v>
      </c>
      <c r="P174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0.24802372316439475</v>
      </c>
      <c r="Q1744" s="69">
        <v>8.1000000000000003E-2</v>
      </c>
      <c r="R1744" s="70">
        <f>(Таблица1[[#This Row],[fr]]-SUMIF('Сводный отчет'!$B$7:$B$17,Таблица1[[#This Row],[Профиль / размер]],'Сводный отчет'!$X$7:$X$17))^2</f>
        <v>2.9952985001471745E-6</v>
      </c>
    </row>
    <row r="1745" spans="1:18" ht="11.25" customHeight="1" x14ac:dyDescent="0.25">
      <c r="A1745" s="62" t="s">
        <v>1377</v>
      </c>
      <c r="B1745" s="62" t="str">
        <f>LEFT(Таблица1[[#This Row],[Номер плавки]],7)</f>
        <v>2050928</v>
      </c>
      <c r="C1745" s="62" t="s">
        <v>8</v>
      </c>
      <c r="D1745" s="62" t="s">
        <v>154</v>
      </c>
      <c r="E1745" s="63">
        <v>570</v>
      </c>
      <c r="F1745" s="64">
        <f>(Таблица1[[#This Row],[Предел текучести, Н/мм²]]-SUMIF('Сводный отчет'!$B$7:$B$17,Таблица1[[#This Row],[Профиль / размер]],'Сводный отчет'!$F$7:$F$17))^2</f>
        <v>325.78462895794422</v>
      </c>
      <c r="G1745" s="63">
        <v>662</v>
      </c>
      <c r="H1745" s="64">
        <f>(Таблица1[[#This Row],[Временное сопротивление, Н/мм²]]-SUMIF('Сводный отчет'!$B$7:$B$17,Таблица1[[#This Row],[Профиль / размер]],'Сводный отчет'!$I$7:$I$17))^2</f>
        <v>326.14214292716355</v>
      </c>
      <c r="I1745" s="65">
        <f>Таблица1[[#This Row],[Временное сопротивление, Н/мм²]]/Таблица1[[#This Row],[Предел текучести, Н/мм²]]</f>
        <v>1.1614035087719299</v>
      </c>
      <c r="J1745" s="66">
        <f>(Таблица1[[#This Row],[σв/σт]]-SUMIF('Сводный отчет'!$B$7:$B$17,Таблица1[[#This Row],[Профиль / размер]],'Сводный отчет'!$L$7:$L$17))^2</f>
        <v>2.897198881987166E-5</v>
      </c>
      <c r="K1745" s="63">
        <v>21.7</v>
      </c>
      <c r="L1745" s="64">
        <f>(Таблица1[[#This Row],[Относительное удлинение, %]]-SUMIF('Сводный отчет'!$B$7:$B$17,Таблица1[[#This Row],[Профиль / размер]],'Сводный отчет'!$O$7:$O$17))^2</f>
        <v>0.11803646701304456</v>
      </c>
      <c r="M1745" s="63">
        <v>8.6</v>
      </c>
      <c r="N174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2.4907714929907614E-2</v>
      </c>
      <c r="O1745" s="67">
        <v>8.9</v>
      </c>
      <c r="P174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1.0399960788158132E-2</v>
      </c>
      <c r="Q1745" s="69">
        <v>9.8000000000000004E-2</v>
      </c>
      <c r="R1745" s="70">
        <f>(Таблица1[[#This Row],[fr]]-SUMIF('Сводный отчет'!$B$7:$B$17,Таблица1[[#This Row],[Профиль / размер]],'Сводный отчет'!$X$7:$X$17))^2</f>
        <v>2.3315173414371028E-4</v>
      </c>
    </row>
    <row r="1746" spans="1:18" ht="11.25" customHeight="1" x14ac:dyDescent="0.25">
      <c r="A1746" s="62" t="s">
        <v>1378</v>
      </c>
      <c r="B1746" s="62" t="str">
        <f>LEFT(Таблица1[[#This Row],[Номер плавки]],7)</f>
        <v>2050929</v>
      </c>
      <c r="C1746" s="62" t="s">
        <v>8</v>
      </c>
      <c r="D1746" s="62" t="s">
        <v>154</v>
      </c>
      <c r="E1746" s="63">
        <v>566</v>
      </c>
      <c r="F1746" s="64">
        <f>(Таблица1[[#This Row],[Предел текучести, Н/мм²]]-SUMIF('Сводный отчет'!$B$7:$B$17,Таблица1[[#This Row],[Профиль / размер]],'Сводный отчет'!$F$7:$F$17))^2</f>
        <v>197.38858935398409</v>
      </c>
      <c r="G1746" s="63">
        <v>656</v>
      </c>
      <c r="H1746" s="64">
        <f>(Таблица1[[#This Row],[Временное сопротивление, Н/мм²]]-SUMIF('Сводный отчет'!$B$7:$B$17,Таблица1[[#This Row],[Профиль / размер]],'Сводный отчет'!$I$7:$I$17))^2</f>
        <v>145.42927164003498</v>
      </c>
      <c r="I1746" s="65">
        <f>Таблица1[[#This Row],[Временное сопротивление, Н/мм²]]/Таблица1[[#This Row],[Предел текучести, Н/мм²]]</f>
        <v>1.1590106007067138</v>
      </c>
      <c r="J1746" s="66">
        <f>(Таблица1[[#This Row],[σв/σт]]-SUMIF('Сводный отчет'!$B$7:$B$17,Таблица1[[#This Row],[Профиль / размер]],'Сводный отчет'!$L$7:$L$17))^2</f>
        <v>6.0457956600072701E-5</v>
      </c>
      <c r="K1746" s="63">
        <v>21.8</v>
      </c>
      <c r="L1746" s="64">
        <f>(Таблица1[[#This Row],[Относительное удлинение, %]]-SUMIF('Сводный отчет'!$B$7:$B$17,Таблица1[[#This Row],[Профиль / размер]],'Сводный отчет'!$O$7:$O$17))^2</f>
        <v>5.9323595725913225E-2</v>
      </c>
      <c r="M1746" s="63">
        <v>7.7</v>
      </c>
      <c r="N174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0.55082850700912167</v>
      </c>
      <c r="O1746" s="67">
        <v>8</v>
      </c>
      <c r="P174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0.63683560435251418</v>
      </c>
      <c r="Q1746" s="69">
        <v>8.5000000000000006E-2</v>
      </c>
      <c r="R1746" s="70">
        <f>(Таблица1[[#This Row],[fr]]-SUMIF('Сводный отчет'!$B$7:$B$17,Таблица1[[#This Row],[Профиль / размер]],'Сводный отчет'!$X$7:$X$17))^2</f>
        <v>5.1497539456914444E-6</v>
      </c>
    </row>
    <row r="1747" spans="1:18" ht="11.25" customHeight="1" x14ac:dyDescent="0.25">
      <c r="A1747" s="62" t="s">
        <v>1379</v>
      </c>
      <c r="B1747" s="62" t="str">
        <f>LEFT(Таблица1[[#This Row],[Номер плавки]],7)</f>
        <v>2050929</v>
      </c>
      <c r="C1747" s="62" t="s">
        <v>8</v>
      </c>
      <c r="D1747" s="62" t="s">
        <v>154</v>
      </c>
      <c r="E1747" s="63">
        <v>549</v>
      </c>
      <c r="F1747" s="64">
        <f>(Таблица1[[#This Row],[Предел текучести, Н/мм²]]-SUMIF('Сводный отчет'!$B$7:$B$17,Таблица1[[#This Row],[Профиль / размер]],'Сводный отчет'!$F$7:$F$17))^2</f>
        <v>8.7054210371533927</v>
      </c>
      <c r="G1747" s="63">
        <v>643</v>
      </c>
      <c r="H1747" s="64">
        <f>(Таблица1[[#This Row],[Временное сопротивление, Н/мм²]]-SUMIF('Сводный отчет'!$B$7:$B$17,Таблица1[[#This Row],[Профиль / размер]],'Сводный отчет'!$I$7:$I$17))^2</f>
        <v>0.88471718458976945</v>
      </c>
      <c r="I1747" s="65">
        <f>Таблица1[[#This Row],[Временное сопротивление, Н/мм²]]/Таблица1[[#This Row],[Предел текучести, Н/мм²]]</f>
        <v>1.1712204007285973</v>
      </c>
      <c r="J1747" s="66">
        <f>(Таблица1[[#This Row],[σв/σт]]-SUMIF('Сводный отчет'!$B$7:$B$17,Таблица1[[#This Row],[Профиль / размер]],'Сводный отчет'!$L$7:$L$17))^2</f>
        <v>1.9663269695049291E-5</v>
      </c>
      <c r="K1747" s="63">
        <v>20.5</v>
      </c>
      <c r="L1747" s="64">
        <f>(Таблица1[[#This Row],[Относительное удлинение, %]]-SUMIF('Сводный отчет'!$B$7:$B$17,Таблица1[[#This Row],[Профиль / размер]],'Сводный отчет'!$O$7:$O$17))^2</f>
        <v>2.3825909224586099</v>
      </c>
      <c r="M1747" s="63">
        <v>8.5</v>
      </c>
      <c r="N174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3.3433584942648632E-3</v>
      </c>
      <c r="O1747" s="67">
        <v>8.8000000000000007</v>
      </c>
      <c r="P174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3.9211841976312081E-6</v>
      </c>
      <c r="Q1747" s="69">
        <v>7.5999999999999998E-2</v>
      </c>
      <c r="R1747" s="70">
        <f>(Таблица1[[#This Row],[fr]]-SUMIF('Сводный отчет'!$B$7:$B$17,Таблица1[[#This Row],[Профиль / размер]],'Сводный отчет'!$X$7:$X$17))^2</f>
        <v>4.5302229193216917E-5</v>
      </c>
    </row>
    <row r="1748" spans="1:18" ht="11.25" customHeight="1" x14ac:dyDescent="0.25">
      <c r="A1748" s="62" t="s">
        <v>1380</v>
      </c>
      <c r="B1748" s="62" t="str">
        <f>LEFT(Таблица1[[#This Row],[Номер плавки]],7)</f>
        <v>2050929</v>
      </c>
      <c r="C1748" s="62" t="s">
        <v>8</v>
      </c>
      <c r="D1748" s="62" t="s">
        <v>154</v>
      </c>
      <c r="E1748" s="63">
        <v>558</v>
      </c>
      <c r="F1748" s="64">
        <f>(Таблица1[[#This Row],[Предел текучести, Н/мм²]]-SUMIF('Сводный отчет'!$B$7:$B$17,Таблица1[[#This Row],[Профиль / размер]],'Сводный отчет'!$F$7:$F$17))^2</f>
        <v>36.596510146063757</v>
      </c>
      <c r="G1748" s="63">
        <v>654</v>
      </c>
      <c r="H1748" s="64">
        <f>(Таблица1[[#This Row],[Временное сопротивление, Н/мм²]]-SUMIF('Сводный отчет'!$B$7:$B$17,Таблица1[[#This Row],[Профиль / размер]],'Сводный отчет'!$I$7:$I$17))^2</f>
        <v>101.19164787765881</v>
      </c>
      <c r="I1748" s="65">
        <f>Таблица1[[#This Row],[Временное сопротивление, Н/мм²]]/Таблица1[[#This Row],[Предел текучести, Н/мм²]]</f>
        <v>1.1720430107526882</v>
      </c>
      <c r="J1748" s="66">
        <f>(Таблица1[[#This Row],[σв/σт]]-SUMIF('Сводный отчет'!$B$7:$B$17,Таблица1[[#This Row],[Профиль / размер]],'Сводный отчет'!$L$7:$L$17))^2</f>
        <v>2.7635403178527204E-5</v>
      </c>
      <c r="K1748" s="63">
        <v>22.3</v>
      </c>
      <c r="L1748" s="64">
        <f>(Таблица1[[#This Row],[Относительное удлинение, %]]-SUMIF('Сводный отчет'!$B$7:$B$17,Таблица1[[#This Row],[Профиль / размер]],'Сводный отчет'!$O$7:$O$17))^2</f>
        <v>6.5759239290261451E-2</v>
      </c>
      <c r="M1748" s="63">
        <v>9.1999999999999993</v>
      </c>
      <c r="N174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0.57429385354376383</v>
      </c>
      <c r="O1748" s="67">
        <v>9.5</v>
      </c>
      <c r="P174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0.49277619841192066</v>
      </c>
      <c r="Q1748" s="69">
        <v>7.0000000000000007E-2</v>
      </c>
      <c r="R1748" s="70">
        <f>(Таблица1[[#This Row],[fr]]-SUMIF('Сводный отчет'!$B$7:$B$17,Таблица1[[#This Row],[Профиль / размер]],'Сводный отчет'!$X$7:$X$17))^2</f>
        <v>1.6207054602490037E-4</v>
      </c>
    </row>
    <row r="1749" spans="1:18" ht="11.25" customHeight="1" x14ac:dyDescent="0.25">
      <c r="A1749" s="62" t="s">
        <v>1381</v>
      </c>
      <c r="B1749" s="62" t="str">
        <f>LEFT(Таблица1[[#This Row],[Номер плавки]],7)</f>
        <v>2050930</v>
      </c>
      <c r="C1749" s="62" t="s">
        <v>8</v>
      </c>
      <c r="D1749" s="62" t="s">
        <v>154</v>
      </c>
      <c r="E1749" s="63">
        <v>548</v>
      </c>
      <c r="F1749" s="64">
        <f>(Таблица1[[#This Row],[Предел текучести, Н/мм²]]-SUMIF('Сводный отчет'!$B$7:$B$17,Таблица1[[#This Row],[Профиль / размер]],'Сводный отчет'!$F$7:$F$17))^2</f>
        <v>15.606411136163352</v>
      </c>
      <c r="G1749" s="63">
        <v>643</v>
      </c>
      <c r="H1749" s="64">
        <f>(Таблица1[[#This Row],[Временное сопротивление, Н/мм²]]-SUMIF('Сводный отчет'!$B$7:$B$17,Таблица1[[#This Row],[Профиль / размер]],'Сводный отчет'!$I$7:$I$17))^2</f>
        <v>0.88471718458976945</v>
      </c>
      <c r="I1749" s="65">
        <f>Таблица1[[#This Row],[Временное сопротивление, Н/мм²]]/Таблица1[[#This Row],[Предел текучести, Н/мм²]]</f>
        <v>1.1733576642335766</v>
      </c>
      <c r="J1749" s="66">
        <f>(Таблица1[[#This Row],[σв/σт]]-SUMIF('Сводный отчет'!$B$7:$B$17,Таблица1[[#This Row],[Профиль / размер]],'Сводный отчет'!$L$7:$L$17))^2</f>
        <v>4.3185822145519579E-5</v>
      </c>
      <c r="K1749" s="63">
        <v>22.5</v>
      </c>
      <c r="L1749" s="64">
        <f>(Таблица1[[#This Row],[Относительное удлинение, %]]-SUMIF('Сводный отчет'!$B$7:$B$17,Таблица1[[#This Row],[Профиль / размер]],'Сводный отчет'!$O$7:$O$17))^2</f>
        <v>0.2083334967160001</v>
      </c>
      <c r="M1749" s="63">
        <v>8</v>
      </c>
      <c r="N174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0.19552157631605055</v>
      </c>
      <c r="O1749" s="67">
        <v>8.3000000000000007</v>
      </c>
      <c r="P174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0.24802372316439475</v>
      </c>
      <c r="Q1749" s="69">
        <v>8.3000000000000004E-2</v>
      </c>
      <c r="R1749" s="70">
        <f>(Таблица1[[#This Row],[fr]]-SUMIF('Сводный отчет'!$B$7:$B$17,Таблица1[[#This Row],[Профиль / размер]],'Сводный отчет'!$X$7:$X$17))^2</f>
        <v>7.2526222919302336E-8</v>
      </c>
    </row>
    <row r="1750" spans="1:18" ht="11.25" customHeight="1" x14ac:dyDescent="0.25">
      <c r="A1750" s="62" t="s">
        <v>1382</v>
      </c>
      <c r="B1750" s="62" t="str">
        <f>LEFT(Таблица1[[#This Row],[Номер плавки]],7)</f>
        <v>2050930</v>
      </c>
      <c r="C1750" s="62" t="s">
        <v>8</v>
      </c>
      <c r="D1750" s="62" t="s">
        <v>154</v>
      </c>
      <c r="E1750" s="63">
        <v>543</v>
      </c>
      <c r="F1750" s="64">
        <f>(Таблица1[[#This Row],[Предел текучести, Н/мм²]]-SUMIF('Сводный отчет'!$B$7:$B$17,Таблица1[[#This Row],[Профиль / размер]],'Сводный отчет'!$F$7:$F$17))^2</f>
        <v>80.111361631213157</v>
      </c>
      <c r="G1750" s="63">
        <v>635</v>
      </c>
      <c r="H1750" s="64">
        <f>(Таблица1[[#This Row],[Временное сопротивление, Н/мм²]]-SUMIF('Сводный отчет'!$B$7:$B$17,Таблица1[[#This Row],[Профиль / размер]],'Сводный отчет'!$I$7:$I$17))^2</f>
        <v>79.934222135085022</v>
      </c>
      <c r="I1750" s="65">
        <f>Таблица1[[#This Row],[Временное сопротивление, Н/мм²]]/Таблица1[[#This Row],[Предел текучести, Н/мм²]]</f>
        <v>1.1694290976058932</v>
      </c>
      <c r="J1750" s="66">
        <f>(Таблица1[[#This Row],[σв/σт]]-SUMIF('Сводный отчет'!$B$7:$B$17,Таблица1[[#This Row],[Профиль / размер]],'Сводный отчет'!$L$7:$L$17))^2</f>
        <v>6.985583412732338E-6</v>
      </c>
      <c r="K1750" s="63">
        <v>20.8</v>
      </c>
      <c r="L1750" s="64">
        <f>(Таблица1[[#This Row],[Относительное удлинение, %]]-SUMIF('Сводный отчет'!$B$7:$B$17,Таблица1[[#This Row],[Профиль / размер]],'Сводный отчет'!$O$7:$O$17))^2</f>
        <v>1.5464523085972168</v>
      </c>
      <c r="M1750" s="63">
        <v>9.6</v>
      </c>
      <c r="N175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1.3405512792863354</v>
      </c>
      <c r="O1750" s="67">
        <v>9.9</v>
      </c>
      <c r="P175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1.2143603568277632</v>
      </c>
      <c r="Q1750" s="69">
        <v>8.4000000000000005E-2</v>
      </c>
      <c r="R1750" s="70">
        <f>(Таблица1[[#This Row],[fr]]-SUMIF('Сводный отчет'!$B$7:$B$17,Таблица1[[#This Row],[Профиль / размер]],'Сводный отчет'!$X$7:$X$17))^2</f>
        <v>1.6111400843053715E-6</v>
      </c>
    </row>
    <row r="1751" spans="1:18" ht="11.25" customHeight="1" x14ac:dyDescent="0.25">
      <c r="A1751" s="62" t="s">
        <v>1383</v>
      </c>
      <c r="B1751" s="62" t="str">
        <f>LEFT(Таблица1[[#This Row],[Номер плавки]],7)</f>
        <v>2050931</v>
      </c>
      <c r="C1751" s="62" t="s">
        <v>8</v>
      </c>
      <c r="D1751" s="62" t="s">
        <v>154</v>
      </c>
      <c r="E1751" s="63">
        <v>590</v>
      </c>
      <c r="F1751" s="64">
        <f>(Таблица1[[#This Row],[Предел текучести, Н/мм²]]-SUMIF('Сводный отчет'!$B$7:$B$17,Таблица1[[#This Row],[Профиль / размер]],'Сводный отчет'!$F$7:$F$17))^2</f>
        <v>1447.7648269777451</v>
      </c>
      <c r="G1751" s="63">
        <v>683</v>
      </c>
      <c r="H1751" s="64">
        <f>(Таблица1[[#This Row],[Временное сопротивление, Н/мм²]]-SUMIF('Сводный отчет'!$B$7:$B$17,Таблица1[[#This Row],[Профиль / размер]],'Сводный отчет'!$I$7:$I$17))^2</f>
        <v>1525.6371924321136</v>
      </c>
      <c r="I1751" s="65">
        <f>Таблица1[[#This Row],[Временное сопротивление, Н/мм²]]/Таблица1[[#This Row],[Предел текучести, Н/мм²]]</f>
        <v>1.1576271186440679</v>
      </c>
      <c r="J1751" s="66">
        <f>(Таблица1[[#This Row],[σв/σт]]-SUMIF('Сводный отчет'!$B$7:$B$17,Таблица1[[#This Row],[Профиль / размер]],'Сводный отчет'!$L$7:$L$17))^2</f>
        <v>8.3886429835888226E-5</v>
      </c>
      <c r="K1751" s="63">
        <v>22.3</v>
      </c>
      <c r="L1751" s="64">
        <f>(Таблица1[[#This Row],[Относительное удлинение, %]]-SUMIF('Сводный отчет'!$B$7:$B$17,Таблица1[[#This Row],[Профиль / размер]],'Сводный отчет'!$O$7:$O$17))^2</f>
        <v>6.5759239290261451E-2</v>
      </c>
      <c r="M1751" s="63">
        <v>8.6999999999999993</v>
      </c>
      <c r="N175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6.6472071365550223E-2</v>
      </c>
      <c r="O1751" s="67">
        <v>9</v>
      </c>
      <c r="P175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4.0796000392118489E-2</v>
      </c>
      <c r="Q1751" s="69">
        <v>8.3000000000000004E-2</v>
      </c>
      <c r="R1751" s="70">
        <f>(Таблица1[[#This Row],[fr]]-SUMIF('Сводный отчет'!$B$7:$B$17,Таблица1[[#This Row],[Профиль / размер]],'Сводный отчет'!$X$7:$X$17))^2</f>
        <v>7.2526222919302336E-8</v>
      </c>
    </row>
    <row r="1752" spans="1:18" ht="11.25" customHeight="1" x14ac:dyDescent="0.25">
      <c r="A1752" s="62" t="s">
        <v>1384</v>
      </c>
      <c r="B1752" s="62" t="str">
        <f>LEFT(Таблица1[[#This Row],[Номер плавки]],7)</f>
        <v>2050931</v>
      </c>
      <c r="C1752" s="62" t="s">
        <v>8</v>
      </c>
      <c r="D1752" s="62" t="s">
        <v>154</v>
      </c>
      <c r="E1752" s="63">
        <v>576</v>
      </c>
      <c r="F1752" s="64">
        <f>(Таблица1[[#This Row],[Предел текучести, Н/мм²]]-SUMIF('Сводный отчет'!$B$7:$B$17,Таблица1[[#This Row],[Профиль / размер]],'Сводный отчет'!$F$7:$F$17))^2</f>
        <v>578.37868836388452</v>
      </c>
      <c r="G1752" s="63">
        <v>677</v>
      </c>
      <c r="H1752" s="64">
        <f>(Таблица1[[#This Row],[Временное сопротивление, Н/мм²]]-SUMIF('Сводный отчет'!$B$7:$B$17,Таблица1[[#This Row],[Профиль / размер]],'Сводный отчет'!$I$7:$I$17))^2</f>
        <v>1092.924321144985</v>
      </c>
      <c r="I1752" s="65">
        <f>Таблица1[[#This Row],[Временное сопротивление, Н/мм²]]/Таблица1[[#This Row],[Предел текучести, Н/мм²]]</f>
        <v>1.1753472222222223</v>
      </c>
      <c r="J1752" s="66">
        <f>(Таблица1[[#This Row],[σв/σт]]-SUMIF('Сводный отчет'!$B$7:$B$17,Таблица1[[#This Row],[Профиль / размер]],'Сводный отчет'!$L$7:$L$17))^2</f>
        <v>7.3293290080472749E-5</v>
      </c>
      <c r="K1752" s="63">
        <v>22.8</v>
      </c>
      <c r="L1752" s="64">
        <f>(Таблица1[[#This Row],[Относительное удлинение, %]]-SUMIF('Сводный отчет'!$B$7:$B$17,Таблица1[[#This Row],[Профиль / размер]],'Сводный отчет'!$O$7:$O$17))^2</f>
        <v>0.57219488285460962</v>
      </c>
      <c r="M1752" s="63">
        <v>9.8000000000000007</v>
      </c>
      <c r="N175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1.8436799921576241</v>
      </c>
      <c r="O1752" s="67">
        <v>10.1</v>
      </c>
      <c r="P175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1.6951524360356822</v>
      </c>
      <c r="Q1752" s="69">
        <v>7.0000000000000007E-2</v>
      </c>
      <c r="R1752" s="70">
        <f>(Таблица1[[#This Row],[fr]]-SUMIF('Сводный отчет'!$B$7:$B$17,Таблица1[[#This Row],[Профиль / размер]],'Сводный отчет'!$X$7:$X$17))^2</f>
        <v>1.6207054602490037E-4</v>
      </c>
    </row>
    <row r="1753" spans="1:18" ht="11.25" customHeight="1" x14ac:dyDescent="0.25">
      <c r="A1753" s="62" t="s">
        <v>1385</v>
      </c>
      <c r="B1753" s="62" t="str">
        <f>LEFT(Таблица1[[#This Row],[Номер плавки]],7)</f>
        <v>2050931</v>
      </c>
      <c r="C1753" s="62" t="s">
        <v>8</v>
      </c>
      <c r="D1753" s="62" t="s">
        <v>154</v>
      </c>
      <c r="E1753" s="63">
        <v>571</v>
      </c>
      <c r="F1753" s="64">
        <f>(Таблица1[[#This Row],[Предел текучести, Н/мм²]]-SUMIF('Сводный отчет'!$B$7:$B$17,Таблица1[[#This Row],[Профиль / размер]],'Сводный отчет'!$F$7:$F$17))^2</f>
        <v>362.88363885893426</v>
      </c>
      <c r="G1753" s="63">
        <v>671</v>
      </c>
      <c r="H1753" s="64">
        <f>(Таблица1[[#This Row],[Временное сопротивление, Н/мм²]]-SUMIF('Сводный отчет'!$B$7:$B$17,Таблица1[[#This Row],[Профиль / размер]],'Сводный отчет'!$I$7:$I$17))^2</f>
        <v>732.21144985785645</v>
      </c>
      <c r="I1753" s="65">
        <f>Таблица1[[#This Row],[Временное сопротивление, Н/мм²]]/Таблица1[[#This Row],[Предел текучести, Н/мм²]]</f>
        <v>1.1751313485113835</v>
      </c>
      <c r="J1753" s="66">
        <f>(Таблица1[[#This Row],[σв/σт]]-SUMIF('Сводный отчет'!$B$7:$B$17,Таблица1[[#This Row],[Профиль / размер]],'Сводный отчет'!$L$7:$L$17))^2</f>
        <v>6.9643637081295132E-5</v>
      </c>
      <c r="K1753" s="63">
        <v>23</v>
      </c>
      <c r="L1753" s="64">
        <f>(Таблица1[[#This Row],[Относительное удлинение, %]]-SUMIF('Сводный отчет'!$B$7:$B$17,Таблица1[[#This Row],[Профиль / размер]],'Сводный отчет'!$O$7:$O$17))^2</f>
        <v>0.91476914028034761</v>
      </c>
      <c r="M1753" s="63">
        <v>10.5</v>
      </c>
      <c r="N175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4.2346304872071219</v>
      </c>
      <c r="O1753" s="67">
        <v>10.8</v>
      </c>
      <c r="P175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4.0079247132634093</v>
      </c>
      <c r="Q1753" s="69">
        <v>6.8000000000000005E-2</v>
      </c>
      <c r="R1753" s="70">
        <f>(Таблица1[[#This Row],[fr]]-SUMIF('Сводный отчет'!$B$7:$B$17,Таблица1[[#This Row],[Профиль / размер]],'Сводный отчет'!$X$7:$X$17))^2</f>
        <v>2.1699331830212829E-4</v>
      </c>
    </row>
    <row r="1754" spans="1:18" ht="11.25" customHeight="1" x14ac:dyDescent="0.25">
      <c r="A1754" s="62" t="s">
        <v>1386</v>
      </c>
      <c r="B1754" s="62" t="str">
        <f>LEFT(Таблица1[[#This Row],[Номер плавки]],7)</f>
        <v>2050932</v>
      </c>
      <c r="C1754" s="62" t="s">
        <v>8</v>
      </c>
      <c r="D1754" s="62" t="s">
        <v>154</v>
      </c>
      <c r="E1754" s="63">
        <v>560</v>
      </c>
      <c r="F1754" s="64">
        <f>(Таблица1[[#This Row],[Предел текучести, Н/мм²]]-SUMIF('Сводный отчет'!$B$7:$B$17,Таблица1[[#This Row],[Профиль / размер]],'Сводный отчет'!$F$7:$F$17))^2</f>
        <v>64.794529948043845</v>
      </c>
      <c r="G1754" s="63">
        <v>649</v>
      </c>
      <c r="H1754" s="64">
        <f>(Таблица1[[#This Row],[Временное сопротивление, Н/мм²]]-SUMIF('Сводный отчет'!$B$7:$B$17,Таблица1[[#This Row],[Профиль / размер]],'Сводный отчет'!$I$7:$I$17))^2</f>
        <v>25.597588471718332</v>
      </c>
      <c r="I1754" s="65">
        <f>Таблица1[[#This Row],[Временное сопротивление, Н/мм²]]/Таблица1[[#This Row],[Предел текучести, Н/мм²]]</f>
        <v>1.1589285714285715</v>
      </c>
      <c r="J1754" s="66">
        <f>(Таблица1[[#This Row],[σв/σт]]-SUMIF('Сводный отчет'!$B$7:$B$17,Таблица1[[#This Row],[Профиль / размер]],'Сводный отчет'!$L$7:$L$17))^2</f>
        <v>6.1740318026548579E-5</v>
      </c>
      <c r="K1754" s="63">
        <v>22</v>
      </c>
      <c r="L1754" s="64">
        <f>(Таблица1[[#This Row],[Относительное удлинение, %]]-SUMIF('Сводный отчет'!$B$7:$B$17,Таблица1[[#This Row],[Профиль / размер]],'Сводный отчет'!$O$7:$O$17))^2</f>
        <v>1.897853151652576E-3</v>
      </c>
      <c r="M1754" s="63">
        <v>9.3000000000000007</v>
      </c>
      <c r="N175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0.73585820997940898</v>
      </c>
      <c r="O1754" s="67">
        <v>9.6</v>
      </c>
      <c r="P175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0.64317223801588053</v>
      </c>
      <c r="Q1754" s="69">
        <v>0.09</v>
      </c>
      <c r="R1754" s="70">
        <f>(Таблица1[[#This Row],[fr]]-SUMIF('Сводный отчет'!$B$7:$B$17,Таблица1[[#This Row],[Профиль / размер]],'Сводный отчет'!$X$7:$X$17))^2</f>
        <v>5.2842823252621659E-5</v>
      </c>
    </row>
    <row r="1755" spans="1:18" ht="11.25" customHeight="1" x14ac:dyDescent="0.25">
      <c r="A1755" s="62" t="s">
        <v>1387</v>
      </c>
      <c r="B1755" s="62" t="str">
        <f>LEFT(Таблица1[[#This Row],[Номер плавки]],7)</f>
        <v>2050932</v>
      </c>
      <c r="C1755" s="62" t="s">
        <v>8</v>
      </c>
      <c r="D1755" s="62" t="s">
        <v>154</v>
      </c>
      <c r="E1755" s="63">
        <v>533</v>
      </c>
      <c r="F1755" s="64">
        <f>(Таблица1[[#This Row],[Предел текучести, Н/мм²]]-SUMIF('Сводный отчет'!$B$7:$B$17,Таблица1[[#This Row],[Профиль / размер]],'Сводный отчет'!$F$7:$F$17))^2</f>
        <v>359.12126262131272</v>
      </c>
      <c r="G1755" s="63">
        <v>623</v>
      </c>
      <c r="H1755" s="64">
        <f>(Таблица1[[#This Row],[Временное сопротивление, Н/мм²]]-SUMIF('Сводный отчет'!$B$7:$B$17,Таблица1[[#This Row],[Профиль / размер]],'Сводный отчет'!$I$7:$I$17))^2</f>
        <v>438.50847956082788</v>
      </c>
      <c r="I1755" s="65">
        <f>Таблица1[[#This Row],[Временное сопротивление, Н/мм²]]/Таблица1[[#This Row],[Предел текучести, Н/мм²]]</f>
        <v>1.1688555347091933</v>
      </c>
      <c r="J1755" s="66">
        <f>(Таблица1[[#This Row],[σв/σт]]-SUMIF('Сводный отчет'!$B$7:$B$17,Таблица1[[#This Row],[Профиль / размер]],'Сводный отчет'!$L$7:$L$17))^2</f>
        <v>4.2826751682028977E-6</v>
      </c>
      <c r="K1755" s="63">
        <v>21.7</v>
      </c>
      <c r="L1755" s="64">
        <f>(Таблица1[[#This Row],[Относительное удлинение, %]]-SUMIF('Сводный отчет'!$B$7:$B$17,Таблица1[[#This Row],[Профиль / размер]],'Сводный отчет'!$O$7:$O$17))^2</f>
        <v>0.11803646701304456</v>
      </c>
      <c r="M1755" s="63">
        <v>7.4</v>
      </c>
      <c r="N175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1.0861354377021926</v>
      </c>
      <c r="O1755" s="67">
        <v>7.7</v>
      </c>
      <c r="P175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1.2056474855406325</v>
      </c>
      <c r="Q1755" s="69">
        <v>6.9000000000000006E-2</v>
      </c>
      <c r="R1755" s="70">
        <f>(Таблица1[[#This Row],[fr]]-SUMIF('Сводный отчет'!$B$7:$B$17,Таблица1[[#This Row],[Профиль / размер]],'Сводный отчет'!$X$7:$X$17))^2</f>
        <v>1.8853193216351432E-4</v>
      </c>
    </row>
    <row r="1756" spans="1:18" ht="11.25" customHeight="1" x14ac:dyDescent="0.25">
      <c r="A1756" s="62" t="s">
        <v>1388</v>
      </c>
      <c r="B1756" s="62" t="str">
        <f>LEFT(Таблица1[[#This Row],[Номер плавки]],7)</f>
        <v>2050932</v>
      </c>
      <c r="C1756" s="62" t="s">
        <v>8</v>
      </c>
      <c r="D1756" s="62" t="s">
        <v>154</v>
      </c>
      <c r="E1756" s="63">
        <v>554</v>
      </c>
      <c r="F1756" s="64">
        <f>(Таблица1[[#This Row],[Предел текучести, Н/мм²]]-SUMIF('Сводный отчет'!$B$7:$B$17,Таблица1[[#This Row],[Профиль / размер]],'Сводный отчет'!$F$7:$F$17))^2</f>
        <v>4.2004705421035951</v>
      </c>
      <c r="G1756" s="63">
        <v>641</v>
      </c>
      <c r="H1756" s="64">
        <f>(Таблица1[[#This Row],[Временное сопротивление, Н/мм²]]-SUMIF('Сводный отчет'!$B$7:$B$17,Таблица1[[#This Row],[Профиль / размер]],'Сводный отчет'!$I$7:$I$17))^2</f>
        <v>8.6470934222135813</v>
      </c>
      <c r="I1756" s="65">
        <f>Таблица1[[#This Row],[Временное сопротивление, Н/мм²]]/Таблица1[[#This Row],[Предел текучести, Н/мм²]]</f>
        <v>1.1570397111913358</v>
      </c>
      <c r="J1756" s="66">
        <f>(Таблица1[[#This Row],[σв/σт]]-SUMIF('Сводный отчет'!$B$7:$B$17,Таблица1[[#This Row],[Профиль / размер]],'Сводный отчет'!$L$7:$L$17))^2</f>
        <v>9.4991552481477341E-5</v>
      </c>
      <c r="K1756" s="63">
        <v>22.5</v>
      </c>
      <c r="L1756" s="64">
        <f>(Таблица1[[#This Row],[Относительное удлинение, %]]-SUMIF('Сводный отчет'!$B$7:$B$17,Таблица1[[#This Row],[Профиль / размер]],'Сводный отчет'!$O$7:$O$17))^2</f>
        <v>0.2083334967160001</v>
      </c>
      <c r="M1756" s="63">
        <v>9.1</v>
      </c>
      <c r="N175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0.43272949710812159</v>
      </c>
      <c r="O1756" s="67">
        <v>9.4</v>
      </c>
      <c r="P175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0.36238015880796065</v>
      </c>
      <c r="Q1756" s="69">
        <v>7.0999999999999994E-2</v>
      </c>
      <c r="R1756" s="70">
        <f>(Таблица1[[#This Row],[fr]]-SUMIF('Сводный отчет'!$B$7:$B$17,Таблица1[[#This Row],[Профиль / размер]],'Сводный отчет'!$X$7:$X$17))^2</f>
        <v>1.3760915988628674E-4</v>
      </c>
    </row>
    <row r="1757" spans="1:18" ht="11.25" customHeight="1" x14ac:dyDescent="0.25">
      <c r="A1757" s="62" t="s">
        <v>1389</v>
      </c>
      <c r="B1757" s="62" t="str">
        <f>LEFT(Таблица1[[#This Row],[Номер плавки]],7)</f>
        <v>2050934</v>
      </c>
      <c r="C1757" s="62" t="s">
        <v>8</v>
      </c>
      <c r="D1757" s="62" t="s">
        <v>154</v>
      </c>
      <c r="E1757" s="63">
        <v>519</v>
      </c>
      <c r="F1757" s="64">
        <f>(Таблица1[[#This Row],[Предел текучести, Н/мм²]]-SUMIF('Сводный отчет'!$B$7:$B$17,Таблица1[[#This Row],[Профиль / размер]],'Сводный отчет'!$F$7:$F$17))^2</f>
        <v>1085.7351240074522</v>
      </c>
      <c r="G1757" s="63">
        <v>618</v>
      </c>
      <c r="H1757" s="64">
        <f>(Таблица1[[#This Row],[Временное сопротивление, Н/мм²]]-SUMIF('Сводный отчет'!$B$7:$B$17,Таблица1[[#This Row],[Профиль / размер]],'Сводный отчет'!$I$7:$I$17))^2</f>
        <v>672.91442015488747</v>
      </c>
      <c r="I1757" s="65">
        <f>Таблица1[[#This Row],[Временное сопротивление, Н/мм²]]/Таблица1[[#This Row],[Предел текучести, Н/мм²]]</f>
        <v>1.1907514450867052</v>
      </c>
      <c r="J1757" s="66">
        <f>(Таблица1[[#This Row],[σв/σт]]-SUMIF('Сводный отчет'!$B$7:$B$17,Таблица1[[#This Row],[Профиль / размер]],'Сводный отчет'!$L$7:$L$17))^2</f>
        <v>5.7433909865549652E-4</v>
      </c>
      <c r="K1757" s="63">
        <v>22.8</v>
      </c>
      <c r="L1757" s="64">
        <f>(Таблица1[[#This Row],[Относительное удлинение, %]]-SUMIF('Сводный отчет'!$B$7:$B$17,Таблица1[[#This Row],[Профиль / размер]],'Сводный отчет'!$O$7:$O$17))^2</f>
        <v>0.57219488285460962</v>
      </c>
      <c r="M1757" s="63">
        <v>6.8</v>
      </c>
      <c r="N175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2.6967492990883368</v>
      </c>
      <c r="O1757" s="67">
        <v>7.1</v>
      </c>
      <c r="P175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2.8832712479168716</v>
      </c>
      <c r="Q1757" s="69">
        <v>7.0999999999999994E-2</v>
      </c>
      <c r="R1757" s="70">
        <f>(Таблица1[[#This Row],[fr]]-SUMIF('Сводный отчет'!$B$7:$B$17,Таблица1[[#This Row],[Профиль / размер]],'Сводный отчет'!$X$7:$X$17))^2</f>
        <v>1.3760915988628674E-4</v>
      </c>
    </row>
    <row r="1758" spans="1:18" ht="11.25" customHeight="1" x14ac:dyDescent="0.25">
      <c r="A1758" s="62" t="s">
        <v>1390</v>
      </c>
      <c r="B1758" s="62" t="str">
        <f>LEFT(Таблица1[[#This Row],[Номер плавки]],7)</f>
        <v>2050934</v>
      </c>
      <c r="C1758" s="62" t="s">
        <v>8</v>
      </c>
      <c r="D1758" s="62" t="s">
        <v>154</v>
      </c>
      <c r="E1758" s="63">
        <v>534</v>
      </c>
      <c r="F1758" s="64">
        <f>(Таблица1[[#This Row],[Предел текучести, Н/мм²]]-SUMIF('Сводный отчет'!$B$7:$B$17,Таблица1[[#This Row],[Профиль / размер]],'Сводный отчет'!$F$7:$F$17))^2</f>
        <v>322.22027252230276</v>
      </c>
      <c r="G1758" s="63">
        <v>632</v>
      </c>
      <c r="H1758" s="64">
        <f>(Таблица1[[#This Row],[Временное сопротивление, Н/мм²]]-SUMIF('Сводный отчет'!$B$7:$B$17,Таблица1[[#This Row],[Профиль / размер]],'Сводный отчет'!$I$7:$I$17))^2</f>
        <v>142.57778649152073</v>
      </c>
      <c r="I1758" s="65">
        <f>Таблица1[[#This Row],[Временное сопротивление, Н/мм²]]/Таблица1[[#This Row],[Предел текучести, Н/мм²]]</f>
        <v>1.1835205992509363</v>
      </c>
      <c r="J1758" s="66">
        <f>(Таблица1[[#This Row],[σв/σт]]-SUMIF('Сводный отчет'!$B$7:$B$17,Таблица1[[#This Row],[Профиль / размер]],'Сводный отчет'!$L$7:$L$17))^2</f>
        <v>2.8004439635637336E-4</v>
      </c>
      <c r="K1758" s="63">
        <v>21.5</v>
      </c>
      <c r="L1758" s="64">
        <f>(Таблица1[[#This Row],[Относительное удлинение, %]]-SUMIF('Сводный отчет'!$B$7:$B$17,Таблица1[[#This Row],[Профиль / размер]],'Сводный отчет'!$O$7:$O$17))^2</f>
        <v>0.29546220958730507</v>
      </c>
      <c r="M1758" s="63">
        <v>7.1</v>
      </c>
      <c r="N175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1.8014423683952656</v>
      </c>
      <c r="O1758" s="67">
        <v>7.4</v>
      </c>
      <c r="P175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1.9544593667287506</v>
      </c>
      <c r="Q1758" s="69">
        <v>0.1</v>
      </c>
      <c r="R1758" s="70">
        <f>(Таблица1[[#This Row],[fr]]-SUMIF('Сводный отчет'!$B$7:$B$17,Таблица1[[#This Row],[Профиль / размер]],'Сводный отчет'!$X$7:$X$17))^2</f>
        <v>2.982289618664825E-4</v>
      </c>
    </row>
    <row r="1759" spans="1:18" ht="11.25" customHeight="1" x14ac:dyDescent="0.25">
      <c r="A1759" s="62" t="s">
        <v>1391</v>
      </c>
      <c r="B1759" s="62" t="str">
        <f>LEFT(Таблица1[[#This Row],[Номер плавки]],7)</f>
        <v>2050934</v>
      </c>
      <c r="C1759" s="62" t="s">
        <v>8</v>
      </c>
      <c r="D1759" s="62" t="s">
        <v>154</v>
      </c>
      <c r="E1759" s="63">
        <v>541</v>
      </c>
      <c r="F1759" s="64">
        <f>(Таблица1[[#This Row],[Предел текучести, Н/мм²]]-SUMIF('Сводный отчет'!$B$7:$B$17,Таблица1[[#This Row],[Профиль / размер]],'Сводный отчет'!$F$7:$F$17))^2</f>
        <v>119.91334182923308</v>
      </c>
      <c r="G1759" s="63">
        <v>634</v>
      </c>
      <c r="H1759" s="64">
        <f>(Таблица1[[#This Row],[Временное сопротивление, Н/мм²]]-SUMIF('Сводный отчет'!$B$7:$B$17,Таблица1[[#This Row],[Профиль / размер]],'Сводный отчет'!$I$7:$I$17))^2</f>
        <v>98.815410253896928</v>
      </c>
      <c r="I1759" s="65">
        <f>Таблица1[[#This Row],[Временное сопротивление, Н/мм²]]/Таблица1[[#This Row],[Предел текучести, Н/мм²]]</f>
        <v>1.1719038817005545</v>
      </c>
      <c r="J1759" s="66">
        <f>(Таблица1[[#This Row],[σв/σт]]-SUMIF('Сводный отчет'!$B$7:$B$17,Таблица1[[#This Row],[Профиль / размер]],'Сводный отчет'!$L$7:$L$17))^2</f>
        <v>2.6191974309618567E-5</v>
      </c>
      <c r="K1759" s="63">
        <v>24</v>
      </c>
      <c r="L1759" s="64">
        <f>(Таблица1[[#This Row],[Относительное удлинение, %]]-SUMIF('Сводный отчет'!$B$7:$B$17,Таблица1[[#This Row],[Профиль / размер]],'Сводный отчет'!$O$7:$O$17))^2</f>
        <v>3.8276404274090425</v>
      </c>
      <c r="M1759" s="63">
        <v>8.1999999999999993</v>
      </c>
      <c r="N175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5.8650289187336613E-2</v>
      </c>
      <c r="O1759" s="67">
        <v>8.5</v>
      </c>
      <c r="P175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8.881580237231633E-2</v>
      </c>
      <c r="Q1759" s="69">
        <v>8.5999999999999993E-2</v>
      </c>
      <c r="R1759" s="70">
        <f>(Таблица1[[#This Row],[fr]]-SUMIF('Сводный отчет'!$B$7:$B$17,Таблица1[[#This Row],[Профиль / размер]],'Сводный отчет'!$X$7:$X$17))^2</f>
        <v>1.068836780707743E-5</v>
      </c>
    </row>
    <row r="1760" spans="1:18" ht="11.25" customHeight="1" x14ac:dyDescent="0.25">
      <c r="A1760" s="62" t="s">
        <v>1392</v>
      </c>
      <c r="B1760" s="62" t="str">
        <f>LEFT(Таблица1[[#This Row],[Номер плавки]],7)</f>
        <v>2050935</v>
      </c>
      <c r="C1760" s="62" t="s">
        <v>8</v>
      </c>
      <c r="D1760" s="62" t="s">
        <v>154</v>
      </c>
      <c r="E1760" s="63">
        <v>561</v>
      </c>
      <c r="F1760" s="64">
        <f>(Таблица1[[#This Row],[Предел текучести, Н/мм²]]-SUMIF('Сводный отчет'!$B$7:$B$17,Таблица1[[#This Row],[Профиль / размер]],'Сводный отчет'!$F$7:$F$17))^2</f>
        <v>81.893539849033886</v>
      </c>
      <c r="G1760" s="63">
        <v>652</v>
      </c>
      <c r="H1760" s="64">
        <f>(Таблица1[[#This Row],[Временное сопротивление, Н/мм²]]-SUMIF('Сводный отчет'!$B$7:$B$17,Таблица1[[#This Row],[Профиль / размер]],'Сводный отчет'!$I$7:$I$17))^2</f>
        <v>64.954024115282621</v>
      </c>
      <c r="I1760" s="65">
        <f>Таблица1[[#This Row],[Временное сопротивление, Н/мм²]]/Таблица1[[#This Row],[Предел текучести, Н/мм²]]</f>
        <v>1.1622103386809268</v>
      </c>
      <c r="J1760" s="66">
        <f>(Таблица1[[#This Row],[σв/σт]]-SUMIF('Сводный отчет'!$B$7:$B$17,Таблица1[[#This Row],[Профиль / размер]],'Сводный отчет'!$L$7:$L$17))^2</f>
        <v>2.0937337035817999E-5</v>
      </c>
      <c r="K1760" s="63">
        <v>20.8</v>
      </c>
      <c r="L1760" s="64">
        <f>(Таблица1[[#This Row],[Относительное удлинение, %]]-SUMIF('Сводный отчет'!$B$7:$B$17,Таблица1[[#This Row],[Профиль / размер]],'Сводный отчет'!$O$7:$O$17))^2</f>
        <v>1.5464523085972168</v>
      </c>
      <c r="M1760" s="63">
        <v>7.4</v>
      </c>
      <c r="N176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1.0861354377021926</v>
      </c>
      <c r="O1760" s="67">
        <v>7.7</v>
      </c>
      <c r="P176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1.2056474855406325</v>
      </c>
      <c r="Q1760" s="69">
        <v>7.2999999999999995E-2</v>
      </c>
      <c r="R1760" s="70">
        <f>(Таблица1[[#This Row],[fr]]-SUMIF('Сводный отчет'!$B$7:$B$17,Таблица1[[#This Row],[Профиль / размер]],'Сводный отчет'!$X$7:$X$17))^2</f>
        <v>9.4686387609058803E-5</v>
      </c>
    </row>
    <row r="1761" spans="1:18" ht="11.25" customHeight="1" x14ac:dyDescent="0.25">
      <c r="A1761" s="62" t="s">
        <v>1393</v>
      </c>
      <c r="B1761" s="62" t="str">
        <f>LEFT(Таблица1[[#This Row],[Номер плавки]],7)</f>
        <v>2050935</v>
      </c>
      <c r="C1761" s="62" t="s">
        <v>8</v>
      </c>
      <c r="D1761" s="62" t="s">
        <v>154</v>
      </c>
      <c r="E1761" s="63">
        <v>552</v>
      </c>
      <c r="F1761" s="64">
        <f>(Таблица1[[#This Row],[Предел текучести, Н/мм²]]-SUMIF('Сводный отчет'!$B$7:$B$17,Таблица1[[#This Row],[Профиль / размер]],'Сводный отчет'!$F$7:$F$17))^2</f>
        <v>2.4507401235144047E-3</v>
      </c>
      <c r="G1761" s="63">
        <v>641</v>
      </c>
      <c r="H1761" s="64">
        <f>(Таблица1[[#This Row],[Временное сопротивление, Н/мм²]]-SUMIF('Сводный отчет'!$B$7:$B$17,Таблица1[[#This Row],[Профиль / размер]],'Сводный отчет'!$I$7:$I$17))^2</f>
        <v>8.6470934222135813</v>
      </c>
      <c r="I1761" s="65">
        <f>Таблица1[[#This Row],[Временное сопротивление, Н/мм²]]/Таблица1[[#This Row],[Предел текучести, Н/мм²]]</f>
        <v>1.161231884057971</v>
      </c>
      <c r="J1761" s="66">
        <f>(Таблица1[[#This Row],[σв/σт]]-SUMIF('Сводный отчет'!$B$7:$B$17,Таблица1[[#This Row],[Профиль / размер]],'Сводный отчет'!$L$7:$L$17))^2</f>
        <v>3.0849005672162578E-5</v>
      </c>
      <c r="K1761" s="63">
        <v>18.5</v>
      </c>
      <c r="L1761" s="64">
        <f>(Таблица1[[#This Row],[Относительное удлинение, %]]-SUMIF('Сводный отчет'!$B$7:$B$17,Таблица1[[#This Row],[Профиль / размер]],'Сводный отчет'!$O$7:$O$17))^2</f>
        <v>12.556848348201219</v>
      </c>
      <c r="M1761" s="63">
        <v>6.9</v>
      </c>
      <c r="N176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2.3783136555239781</v>
      </c>
      <c r="O1761" s="67">
        <v>7.2</v>
      </c>
      <c r="P176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2.5536672875208302</v>
      </c>
      <c r="Q1761" s="69">
        <v>9.9000000000000005E-2</v>
      </c>
      <c r="R1761" s="70">
        <f>(Таблица1[[#This Row],[fr]]-SUMIF('Сводный отчет'!$B$7:$B$17,Таблица1[[#This Row],[Профиль / размер]],'Сводный отчет'!$X$7:$X$17))^2</f>
        <v>2.6469034800509641E-4</v>
      </c>
    </row>
    <row r="1762" spans="1:18" ht="11.25" customHeight="1" x14ac:dyDescent="0.25">
      <c r="A1762" s="62" t="s">
        <v>1394</v>
      </c>
      <c r="B1762" s="62" t="str">
        <f>LEFT(Таблица1[[#This Row],[Номер плавки]],7)</f>
        <v>2050935</v>
      </c>
      <c r="C1762" s="62" t="s">
        <v>8</v>
      </c>
      <c r="D1762" s="62" t="s">
        <v>154</v>
      </c>
      <c r="E1762" s="63">
        <v>560</v>
      </c>
      <c r="F1762" s="64">
        <f>(Таблица1[[#This Row],[Предел текучести, Н/мм²]]-SUMIF('Сводный отчет'!$B$7:$B$17,Таблица1[[#This Row],[Профиль / размер]],'Сводный отчет'!$F$7:$F$17))^2</f>
        <v>64.794529948043845</v>
      </c>
      <c r="G1762" s="63">
        <v>650</v>
      </c>
      <c r="H1762" s="64">
        <f>(Таблица1[[#This Row],[Временное сопротивление, Н/мм²]]-SUMIF('Сводный отчет'!$B$7:$B$17,Таблица1[[#This Row],[Профиль / размер]],'Сводный отчет'!$I$7:$I$17))^2</f>
        <v>36.716400352906426</v>
      </c>
      <c r="I1762" s="65">
        <f>Таблица1[[#This Row],[Временное сопротивление, Н/мм²]]/Таблица1[[#This Row],[Предел текучести, Н/мм²]]</f>
        <v>1.1607142857142858</v>
      </c>
      <c r="J1762" s="66">
        <f>(Таблица1[[#This Row],[σв/σт]]-SUMIF('Сводный отчет'!$B$7:$B$17,Таблица1[[#This Row],[Профиль / размер]],'Сводный отчет'!$L$7:$L$17))^2</f>
        <v>3.6866590860386201E-5</v>
      </c>
      <c r="K1762" s="63">
        <v>21.3</v>
      </c>
      <c r="L1762" s="64">
        <f>(Таблица1[[#This Row],[Относительное удлинение, %]]-SUMIF('Сводный отчет'!$B$7:$B$17,Таблица1[[#This Row],[Профиль / размер]],'Сводный отчет'!$O$7:$O$17))^2</f>
        <v>0.55288795216156494</v>
      </c>
      <c r="M1762" s="63">
        <v>6.5</v>
      </c>
      <c r="N176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3.7720562297814078</v>
      </c>
      <c r="O1762" s="67">
        <v>7.8</v>
      </c>
      <c r="P176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0.99604352514459371</v>
      </c>
      <c r="Q1762" s="69">
        <v>7.8E-2</v>
      </c>
      <c r="R1762" s="70">
        <f>(Таблица1[[#This Row],[fr]]-SUMIF('Сводный отчет'!$B$7:$B$17,Таблица1[[#This Row],[Профиль / размер]],'Сводный отчет'!$X$7:$X$17))^2</f>
        <v>2.237945691598901E-5</v>
      </c>
    </row>
    <row r="1763" spans="1:18" ht="11.25" customHeight="1" x14ac:dyDescent="0.25">
      <c r="A1763" s="62" t="s">
        <v>1395</v>
      </c>
      <c r="B1763" s="62" t="str">
        <f>LEFT(Таблица1[[#This Row],[Номер плавки]],7)</f>
        <v>2050936</v>
      </c>
      <c r="C1763" s="62" t="s">
        <v>8</v>
      </c>
      <c r="D1763" s="62" t="s">
        <v>154</v>
      </c>
      <c r="E1763" s="63">
        <v>574</v>
      </c>
      <c r="F1763" s="64">
        <f>(Таблица1[[#This Row],[Предел текучести, Н/мм²]]-SUMIF('Сводный отчет'!$B$7:$B$17,Таблица1[[#This Row],[Профиль / размер]],'Сводный отчет'!$F$7:$F$17))^2</f>
        <v>486.18066856190438</v>
      </c>
      <c r="G1763" s="63">
        <v>673</v>
      </c>
      <c r="H1763" s="64">
        <f>(Таблица1[[#This Row],[Временное сопротивление, Н/мм²]]-SUMIF('Сводный отчет'!$B$7:$B$17,Таблица1[[#This Row],[Профиль / размер]],'Сводный отчет'!$I$7:$I$17))^2</f>
        <v>844.44907362023264</v>
      </c>
      <c r="I1763" s="65">
        <f>Таблица1[[#This Row],[Временное сопротивление, Н/мм²]]/Таблица1[[#This Row],[Предел текучести, Н/мм²]]</f>
        <v>1.1724738675958188</v>
      </c>
      <c r="J1763" s="66">
        <f>(Таблица1[[#This Row],[σв/σт]]-SUMIF('Сводный отчет'!$B$7:$B$17,Таблица1[[#This Row],[Профиль / размер]],'Сводный отчет'!$L$7:$L$17))^2</f>
        <v>3.2351016715482482E-5</v>
      </c>
      <c r="K1763" s="63">
        <v>19.8</v>
      </c>
      <c r="L1763" s="64">
        <f>(Таблица1[[#This Row],[Относительное удлинение, %]]-SUMIF('Сводный отчет'!$B$7:$B$17,Таблица1[[#This Row],[Профиль / размер]],'Сводный отчет'!$O$7:$O$17))^2</f>
        <v>5.0335810214685202</v>
      </c>
      <c r="M1763" s="63">
        <v>8.3000000000000007</v>
      </c>
      <c r="N176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2.0214645622978932E-2</v>
      </c>
      <c r="O1763" s="67">
        <v>8.6</v>
      </c>
      <c r="P176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3.9211841976276904E-2</v>
      </c>
      <c r="Q1763" s="69">
        <v>8.4000000000000005E-2</v>
      </c>
      <c r="R1763" s="70">
        <f>(Таблица1[[#This Row],[fr]]-SUMIF('Сводный отчет'!$B$7:$B$17,Таблица1[[#This Row],[Профиль / размер]],'Сводный отчет'!$X$7:$X$17))^2</f>
        <v>1.6111400843053715E-6</v>
      </c>
    </row>
    <row r="1764" spans="1:18" ht="11.25" customHeight="1" x14ac:dyDescent="0.25">
      <c r="A1764" s="62" t="s">
        <v>1396</v>
      </c>
      <c r="B1764" s="62" t="str">
        <f>LEFT(Таблица1[[#This Row],[Номер плавки]],7)</f>
        <v>2050936</v>
      </c>
      <c r="C1764" s="62" t="s">
        <v>8</v>
      </c>
      <c r="D1764" s="62" t="s">
        <v>154</v>
      </c>
      <c r="E1764" s="63">
        <v>581</v>
      </c>
      <c r="F1764" s="64">
        <f>(Таблица1[[#This Row],[Предел текучести, Н/мм²]]-SUMIF('Сводный отчет'!$B$7:$B$17,Таблица1[[#This Row],[Профиль / размер]],'Сводный отчет'!$F$7:$F$17))^2</f>
        <v>843.87373786883472</v>
      </c>
      <c r="G1764" s="63">
        <v>672</v>
      </c>
      <c r="H1764" s="64">
        <f>(Таблица1[[#This Row],[Временное сопротивление, Н/мм²]]-SUMIF('Сводный отчет'!$B$7:$B$17,Таблица1[[#This Row],[Профиль / размер]],'Сводный отчет'!$I$7:$I$17))^2</f>
        <v>787.33026173904454</v>
      </c>
      <c r="I1764" s="65">
        <f>Таблица1[[#This Row],[Временное сопротивление, Н/мм²]]/Таблица1[[#This Row],[Предел текучести, Н/мм²]]</f>
        <v>1.1566265060240963</v>
      </c>
      <c r="J1764" s="66">
        <f>(Таблица1[[#This Row],[σв/σт]]-SUMIF('Сводный отчет'!$B$7:$B$17,Таблица1[[#This Row],[Профиль / размер]],'Сводный отчет'!$L$7:$L$17))^2</f>
        <v>1.0321678443461347E-4</v>
      </c>
      <c r="K1764" s="63">
        <v>21.5</v>
      </c>
      <c r="L1764" s="64">
        <f>(Таблица1[[#This Row],[Относительное удлинение, %]]-SUMIF('Сводный отчет'!$B$7:$B$17,Таблица1[[#This Row],[Профиль / размер]],'Сводный отчет'!$O$7:$O$17))^2</f>
        <v>0.29546220958730507</v>
      </c>
      <c r="M1764" s="63">
        <v>8.6</v>
      </c>
      <c r="N176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2.4907714929907614E-2</v>
      </c>
      <c r="O1764" s="67">
        <v>8.9</v>
      </c>
      <c r="P176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1.0399960788158132E-2</v>
      </c>
      <c r="Q1764" s="69">
        <v>8.5999999999999993E-2</v>
      </c>
      <c r="R1764" s="70">
        <f>(Таблица1[[#This Row],[fr]]-SUMIF('Сводный отчет'!$B$7:$B$17,Таблица1[[#This Row],[Профиль / размер]],'Сводный отчет'!$X$7:$X$17))^2</f>
        <v>1.068836780707743E-5</v>
      </c>
    </row>
    <row r="1765" spans="1:18" ht="11.25" customHeight="1" x14ac:dyDescent="0.25">
      <c r="A1765" s="62" t="s">
        <v>1397</v>
      </c>
      <c r="B1765" s="62" t="str">
        <f>LEFT(Таблица1[[#This Row],[Номер плавки]],7)</f>
        <v>2050936</v>
      </c>
      <c r="C1765" s="62" t="s">
        <v>8</v>
      </c>
      <c r="D1765" s="62" t="s">
        <v>154</v>
      </c>
      <c r="E1765" s="63">
        <v>571</v>
      </c>
      <c r="F1765" s="64">
        <f>(Таблица1[[#This Row],[Предел текучести, Н/мм²]]-SUMIF('Сводный отчет'!$B$7:$B$17,Таблица1[[#This Row],[Профиль / размер]],'Сводный отчет'!$F$7:$F$17))^2</f>
        <v>362.88363885893426</v>
      </c>
      <c r="G1765" s="63">
        <v>663</v>
      </c>
      <c r="H1765" s="64">
        <f>(Таблица1[[#This Row],[Временное сопротивление, Н/мм²]]-SUMIF('Сводный отчет'!$B$7:$B$17,Таблица1[[#This Row],[Профиль / размер]],'Сводный отчет'!$I$7:$I$17))^2</f>
        <v>363.26095480835164</v>
      </c>
      <c r="I1765" s="65">
        <f>Таблица1[[#This Row],[Временное сопротивление, Н/мм²]]/Таблица1[[#This Row],[Предел текучести, Н/мм²]]</f>
        <v>1.1611208406304729</v>
      </c>
      <c r="J1765" s="66">
        <f>(Таблица1[[#This Row],[σв/σт]]-SUMIF('Сводный отчет'!$B$7:$B$17,Таблица1[[#This Row],[Профиль / размер]],'Сводный отчет'!$L$7:$L$17))^2</f>
        <v>3.2094848486576458E-5</v>
      </c>
      <c r="K1765" s="63">
        <v>21.8</v>
      </c>
      <c r="L1765" s="64">
        <f>(Таблица1[[#This Row],[Относительное удлинение, %]]-SUMIF('Сводный отчет'!$B$7:$B$17,Таблица1[[#This Row],[Профиль / размер]],'Сводный отчет'!$O$7:$O$17))^2</f>
        <v>5.9323595725913225E-2</v>
      </c>
      <c r="M1765" s="63">
        <v>6.6</v>
      </c>
      <c r="N176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3.3936205862170516</v>
      </c>
      <c r="O1765" s="67">
        <v>7.9</v>
      </c>
      <c r="P176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0.80643956474855305</v>
      </c>
      <c r="Q1765" s="69">
        <v>0.1</v>
      </c>
      <c r="R1765" s="70">
        <f>(Таблица1[[#This Row],[fr]]-SUMIF('Сводный отчет'!$B$7:$B$17,Таблица1[[#This Row],[Профиль / размер]],'Сводный отчет'!$X$7:$X$17))^2</f>
        <v>2.982289618664825E-4</v>
      </c>
    </row>
    <row r="1766" spans="1:18" ht="11.25" customHeight="1" x14ac:dyDescent="0.25">
      <c r="A1766" s="62" t="s">
        <v>1398</v>
      </c>
      <c r="B1766" s="62" t="str">
        <f>LEFT(Таблица1[[#This Row],[Номер плавки]],7)</f>
        <v>2050937</v>
      </c>
      <c r="C1766" s="62" t="s">
        <v>8</v>
      </c>
      <c r="D1766" s="62" t="s">
        <v>154</v>
      </c>
      <c r="E1766" s="63">
        <v>551</v>
      </c>
      <c r="F1766" s="64">
        <f>(Таблица1[[#This Row],[Предел текучести, Н/мм²]]-SUMIF('Сводный отчет'!$B$7:$B$17,Таблица1[[#This Row],[Профиль / размер]],'Сводный отчет'!$F$7:$F$17))^2</f>
        <v>0.90344083913347395</v>
      </c>
      <c r="G1766" s="63">
        <v>639</v>
      </c>
      <c r="H1766" s="64">
        <f>(Таблица1[[#This Row],[Временное сопротивление, Н/мм²]]-SUMIF('Сводный отчет'!$B$7:$B$17,Таблица1[[#This Row],[Профиль / размер]],'Сводный отчет'!$I$7:$I$17))^2</f>
        <v>24.409469659837391</v>
      </c>
      <c r="I1766" s="65">
        <f>Таблица1[[#This Row],[Временное сопротивление, Н/мм²]]/Таблица1[[#This Row],[Предел текучести, Н/мм²]]</f>
        <v>1.1597096188747731</v>
      </c>
      <c r="J1766" s="66">
        <f>(Таблица1[[#This Row],[σв/σт]]-SUMIF('Сводный отчет'!$B$7:$B$17,Таблица1[[#This Row],[Профиль / размер]],'Сводный отчет'!$L$7:$L$17))^2</f>
        <v>5.0076191352102335E-5</v>
      </c>
      <c r="K1766" s="63">
        <v>23.2</v>
      </c>
      <c r="L1766" s="64">
        <f>(Таблица1[[#This Row],[Относительное удлинение, %]]-SUMIF('Сводный отчет'!$B$7:$B$17,Таблица1[[#This Row],[Профиль / размер]],'Сводный отчет'!$O$7:$O$17))^2</f>
        <v>1.3373433977060849</v>
      </c>
      <c r="M1766" s="63">
        <v>6.8</v>
      </c>
      <c r="N176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2.6967492990883368</v>
      </c>
      <c r="O1766" s="67">
        <v>7.1</v>
      </c>
      <c r="P176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2.8832712479168716</v>
      </c>
      <c r="Q1766" s="69">
        <v>7.5999999999999998E-2</v>
      </c>
      <c r="R1766" s="70">
        <f>(Таблица1[[#This Row],[fr]]-SUMIF('Сводный отчет'!$B$7:$B$17,Таблица1[[#This Row],[Профиль / размер]],'Сводный отчет'!$X$7:$X$17))^2</f>
        <v>4.5302229193216917E-5</v>
      </c>
    </row>
    <row r="1767" spans="1:18" ht="11.25" customHeight="1" x14ac:dyDescent="0.25">
      <c r="A1767" s="62" t="s">
        <v>1399</v>
      </c>
      <c r="B1767" s="62" t="str">
        <f>LEFT(Таблица1[[#This Row],[Номер плавки]],7)</f>
        <v>2050937</v>
      </c>
      <c r="C1767" s="62" t="s">
        <v>8</v>
      </c>
      <c r="D1767" s="62" t="s">
        <v>154</v>
      </c>
      <c r="E1767" s="63">
        <v>560</v>
      </c>
      <c r="F1767" s="64">
        <f>(Таблица1[[#This Row],[Предел текучести, Н/мм²]]-SUMIF('Сводный отчет'!$B$7:$B$17,Таблица1[[#This Row],[Профиль / размер]],'Сводный отчет'!$F$7:$F$17))^2</f>
        <v>64.794529948043845</v>
      </c>
      <c r="G1767" s="63">
        <v>652</v>
      </c>
      <c r="H1767" s="64">
        <f>(Таблица1[[#This Row],[Временное сопротивление, Н/мм²]]-SUMIF('Сводный отчет'!$B$7:$B$17,Таблица1[[#This Row],[Профиль / размер]],'Сводный отчет'!$I$7:$I$17))^2</f>
        <v>64.954024115282621</v>
      </c>
      <c r="I1767" s="65">
        <f>Таблица1[[#This Row],[Временное сопротивление, Н/мм²]]/Таблица1[[#This Row],[Предел текучести, Н/мм²]]</f>
        <v>1.1642857142857144</v>
      </c>
      <c r="J1767" s="66">
        <f>(Таблица1[[#This Row],[σв/σт]]-SUMIF('Сводный отчет'!$B$7:$B$17,Таблица1[[#This Row],[Профиль / размер]],'Сводный отчет'!$L$7:$L$17))^2</f>
        <v>6.2517895892858087E-6</v>
      </c>
      <c r="K1767" s="63">
        <v>21</v>
      </c>
      <c r="L1767" s="64">
        <f>(Таблица1[[#This Row],[Относительное удлинение, %]]-SUMIF('Сводный отчет'!$B$7:$B$17,Таблица1[[#This Row],[Профиль / размер]],'Сводный отчет'!$O$7:$O$17))^2</f>
        <v>1.0890265660229574</v>
      </c>
      <c r="M1767" s="63">
        <v>6.4</v>
      </c>
      <c r="N176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4.170491873345763</v>
      </c>
      <c r="O1767" s="67">
        <v>7.7</v>
      </c>
      <c r="P176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1.2056474855406325</v>
      </c>
      <c r="Q1767" s="69">
        <v>8.3000000000000004E-2</v>
      </c>
      <c r="R1767" s="70">
        <f>(Таблица1[[#This Row],[fr]]-SUMIF('Сводный отчет'!$B$7:$B$17,Таблица1[[#This Row],[Профиль / размер]],'Сводный отчет'!$X$7:$X$17))^2</f>
        <v>7.2526222919302336E-8</v>
      </c>
    </row>
    <row r="1768" spans="1:18" ht="11.25" customHeight="1" x14ac:dyDescent="0.25">
      <c r="A1768" s="62" t="s">
        <v>1400</v>
      </c>
      <c r="B1768" s="62" t="str">
        <f>LEFT(Таблица1[[#This Row],[Номер плавки]],7)</f>
        <v>2050937</v>
      </c>
      <c r="C1768" s="62" t="s">
        <v>8</v>
      </c>
      <c r="D1768" s="62" t="s">
        <v>154</v>
      </c>
      <c r="E1768" s="63">
        <v>554</v>
      </c>
      <c r="F1768" s="64">
        <f>(Таблица1[[#This Row],[Предел текучести, Н/мм²]]-SUMIF('Сводный отчет'!$B$7:$B$17,Таблица1[[#This Row],[Профиль / размер]],'Сводный отчет'!$F$7:$F$17))^2</f>
        <v>4.2004705421035951</v>
      </c>
      <c r="G1768" s="63">
        <v>647</v>
      </c>
      <c r="H1768" s="64">
        <f>(Таблица1[[#This Row],[Временное сопротивление, Н/мм²]]-SUMIF('Сводный отчет'!$B$7:$B$17,Таблица1[[#This Row],[Профиль / размер]],'Сводный отчет'!$I$7:$I$17))^2</f>
        <v>9.3599647093421456</v>
      </c>
      <c r="I1768" s="65">
        <f>Таблица1[[#This Row],[Временное сопротивление, Н/мм²]]/Таблица1[[#This Row],[Предел текучести, Н/мм²]]</f>
        <v>1.167870036101083</v>
      </c>
      <c r="J1768" s="66">
        <f>(Таблица1[[#This Row],[σв/σт]]-SUMIF('Сводный отчет'!$B$7:$B$17,Таблица1[[#This Row],[Профиль / размер]],'Сводный отчет'!$L$7:$L$17))^2</f>
        <v>1.1749777866448153E-6</v>
      </c>
      <c r="K1768" s="63">
        <v>23.2</v>
      </c>
      <c r="L1768" s="64">
        <f>(Таблица1[[#This Row],[Относительное удлинение, %]]-SUMIF('Сводный отчет'!$B$7:$B$17,Таблица1[[#This Row],[Профиль / размер]],'Сводный отчет'!$O$7:$O$17))^2</f>
        <v>1.3373433977060849</v>
      </c>
      <c r="M1768" s="63">
        <v>8</v>
      </c>
      <c r="N176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0.19552157631605055</v>
      </c>
      <c r="O1768" s="67">
        <v>8.3000000000000007</v>
      </c>
      <c r="P176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0.24802372316439475</v>
      </c>
      <c r="Q1768" s="69">
        <v>8.4000000000000005E-2</v>
      </c>
      <c r="R1768" s="70">
        <f>(Таблица1[[#This Row],[fr]]-SUMIF('Сводный отчет'!$B$7:$B$17,Таблица1[[#This Row],[Профиль / размер]],'Сводный отчет'!$X$7:$X$17))^2</f>
        <v>1.6111400843053715E-6</v>
      </c>
    </row>
    <row r="1769" spans="1:18" ht="11.25" customHeight="1" x14ac:dyDescent="0.25">
      <c r="A1769" s="62" t="s">
        <v>1401</v>
      </c>
      <c r="B1769" s="62" t="str">
        <f>LEFT(Таблица1[[#This Row],[Номер плавки]],7)</f>
        <v>2064070</v>
      </c>
      <c r="C1769" s="62" t="s">
        <v>8</v>
      </c>
      <c r="D1769" s="62" t="s">
        <v>171</v>
      </c>
      <c r="E1769" s="63">
        <v>562</v>
      </c>
      <c r="F1769" s="64">
        <f>(Таблица1[[#This Row],[Предел текучести, Н/мм²]]-SUMIF('Сводный отчет'!$B$7:$B$17,Таблица1[[#This Row],[Профиль / размер]],'Сводный отчет'!$F$7:$F$17))^2</f>
        <v>250.78097285675912</v>
      </c>
      <c r="G1769" s="63">
        <v>660</v>
      </c>
      <c r="H1769" s="64">
        <f>(Таблица1[[#This Row],[Временное сопротивление, Н/мм²]]-SUMIF('Сводный отчет'!$B$7:$B$17,Таблица1[[#This Row],[Профиль / размер]],'Сводный отчет'!$I$7:$I$17))^2</f>
        <v>523.73447997850008</v>
      </c>
      <c r="I1769" s="65">
        <f>Таблица1[[#This Row],[Временное сопротивление, Н/мм²]]/Таблица1[[#This Row],[Предел текучести, Н/мм²]]</f>
        <v>1.1743772241992882</v>
      </c>
      <c r="J1769" s="66">
        <f>(Таблица1[[#This Row],[σв/σт]]-SUMIF('Сводный отчет'!$B$7:$B$17,Таблица1[[#This Row],[Профиль / размер]],'Сводный отчет'!$L$7:$L$17))^2</f>
        <v>6.0276873016560577E-5</v>
      </c>
      <c r="K1769" s="63">
        <v>20.6</v>
      </c>
      <c r="L1769" s="64">
        <f>(Таблица1[[#This Row],[Относительное удлинение, %]]-SUMIF('Сводный отчет'!$B$7:$B$17,Таблица1[[#This Row],[Профиль / размер]],'Сводный отчет'!$O$7:$O$17))^2</f>
        <v>0.17681335662456152</v>
      </c>
      <c r="M1769" s="63">
        <v>8.6</v>
      </c>
      <c r="N176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0.24348562214458663</v>
      </c>
      <c r="O1769" s="67">
        <v>8.9</v>
      </c>
      <c r="P176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0.27176565439397893</v>
      </c>
      <c r="Q1769" s="69">
        <v>0.1</v>
      </c>
      <c r="R1769" s="70">
        <f>(Таблица1[[#This Row],[fr]]-SUMIF('Сводный отчет'!$B$7:$B$17,Таблица1[[#This Row],[Профиль / размер]],'Сводный отчет'!$X$7:$X$17))^2</f>
        <v>3.2636495565708222E-4</v>
      </c>
    </row>
    <row r="1770" spans="1:18" ht="11.25" customHeight="1" x14ac:dyDescent="0.25">
      <c r="A1770" s="62" t="s">
        <v>1402</v>
      </c>
      <c r="B1770" s="62" t="str">
        <f>LEFT(Таблица1[[#This Row],[Номер плавки]],7)</f>
        <v>2064070</v>
      </c>
      <c r="C1770" s="62" t="s">
        <v>8</v>
      </c>
      <c r="D1770" s="62" t="s">
        <v>171</v>
      </c>
      <c r="E1770" s="63">
        <v>542</v>
      </c>
      <c r="F1770" s="64">
        <f>(Таблица1[[#This Row],[Предел текучести, Н/мм²]]-SUMIF('Сводный отчет'!$B$7:$B$17,Таблица1[[#This Row],[Профиль / размер]],'Сводный отчет'!$F$7:$F$17))^2</f>
        <v>17.338349905939218</v>
      </c>
      <c r="G1770" s="63">
        <v>631</v>
      </c>
      <c r="H1770" s="64">
        <f>(Таблица1[[#This Row],[Временное сопротивление, Н/мм²]]-SUMIF('Сводный отчет'!$B$7:$B$17,Таблица1[[#This Row],[Профиль / размер]],'Сводный отчет'!$I$7:$I$17))^2</f>
        <v>37.390217683418527</v>
      </c>
      <c r="I1770" s="65">
        <f>Таблица1[[#This Row],[Временное сопротивление, Н/мм²]]/Таблица1[[#This Row],[Предел текучести, Н/мм²]]</f>
        <v>1.1642066420664208</v>
      </c>
      <c r="J1770" s="66">
        <f>(Таблица1[[#This Row],[σв/σт]]-SUMIF('Сводный отчет'!$B$7:$B$17,Таблица1[[#This Row],[Профиль / размер]],'Сводный отчет'!$L$7:$L$17))^2</f>
        <v>5.7925126366397705E-6</v>
      </c>
      <c r="K1770" s="63">
        <v>21.6</v>
      </c>
      <c r="L1770" s="64">
        <f>(Таблица1[[#This Row],[Относительное удлинение, %]]-SUMIF('Сводный отчет'!$B$7:$B$17,Таблица1[[#This Row],[Профиль / размер]],'Сводный отчет'!$O$7:$O$17))^2</f>
        <v>0.33582975006718868</v>
      </c>
      <c r="M1770" s="63">
        <v>7.9</v>
      </c>
      <c r="N177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1.424305294275735</v>
      </c>
      <c r="O1770" s="67">
        <v>8.1999999999999993</v>
      </c>
      <c r="P177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1.4916017199677505</v>
      </c>
      <c r="Q1770" s="69">
        <v>9.0999999999999998E-2</v>
      </c>
      <c r="R1770" s="70">
        <f>(Таблица1[[#This Row],[fr]]-SUMIF('Сводный отчет'!$B$7:$B$17,Таблица1[[#This Row],[Профиль / размер]],'Сводный отчет'!$X$7:$X$17))^2</f>
        <v>8.2184627788229209E-5</v>
      </c>
    </row>
    <row r="1771" spans="1:18" ht="11.25" customHeight="1" x14ac:dyDescent="0.25">
      <c r="A1771" s="62" t="s">
        <v>1402</v>
      </c>
      <c r="B1771" s="62" t="str">
        <f>LEFT(Таблица1[[#This Row],[Номер плавки]],7)</f>
        <v>2064070</v>
      </c>
      <c r="C1771" s="62" t="s">
        <v>8</v>
      </c>
      <c r="D1771" s="62" t="s">
        <v>171</v>
      </c>
      <c r="E1771" s="63">
        <v>539</v>
      </c>
      <c r="F1771" s="64">
        <f>(Таблица1[[#This Row],[Предел текучести, Н/мм²]]-SUMIF('Сводный отчет'!$B$7:$B$17,Таблица1[[#This Row],[Профиль / размер]],'Сводный отчет'!$F$7:$F$17))^2</f>
        <v>51.321956463316234</v>
      </c>
      <c r="G1771" s="63">
        <v>633</v>
      </c>
      <c r="H1771" s="64">
        <f>(Таблица1[[#This Row],[Временное сопротивление, Н/мм²]]-SUMIF('Сводный отчет'!$B$7:$B$17,Таблица1[[#This Row],[Профиль / размер]],'Сводный отчет'!$I$7:$I$17))^2</f>
        <v>16.931201289975874</v>
      </c>
      <c r="I1771" s="65">
        <f>Таблица1[[#This Row],[Временное сопротивление, Н/мм²]]/Таблица1[[#This Row],[Предел текучести, Н/мм²]]</f>
        <v>1.1743970315398886</v>
      </c>
      <c r="J1771" s="66">
        <f>(Таблица1[[#This Row],[σв/σт]]-SUMIF('Сводный отчет'!$B$7:$B$17,Таблица1[[#This Row],[Профиль / размер]],'Сводный отчет'!$L$7:$L$17))^2</f>
        <v>6.0584826530129083E-5</v>
      </c>
      <c r="K1771" s="63">
        <v>21.1</v>
      </c>
      <c r="L1771" s="64">
        <f>(Таблица1[[#This Row],[Относительное удлинение, %]]-SUMIF('Сводный отчет'!$B$7:$B$17,Таблица1[[#This Row],[Профиль / размер]],'Сводный отчет'!$O$7:$O$17))^2</f>
        <v>6.3215533458751017E-3</v>
      </c>
      <c r="M1771" s="63">
        <v>10.6</v>
      </c>
      <c r="N177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2.2697151303413006</v>
      </c>
      <c r="O1771" s="67">
        <v>10.9</v>
      </c>
      <c r="P177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2.1865197527546392</v>
      </c>
      <c r="Q1771" s="69">
        <v>6.7000000000000004E-2</v>
      </c>
      <c r="R1771" s="70">
        <f>(Таблица1[[#This Row],[fr]]-SUMIF('Сводный отчет'!$B$7:$B$17,Таблица1[[#This Row],[Профиль / размер]],'Сводный отчет'!$X$7:$X$17))^2</f>
        <v>2.2303708680462183E-4</v>
      </c>
    </row>
    <row r="1772" spans="1:18" ht="11.25" customHeight="1" x14ac:dyDescent="0.25">
      <c r="A1772" s="62" t="s">
        <v>1403</v>
      </c>
      <c r="B1772" s="62" t="str">
        <f>LEFT(Таблица1[[#This Row],[Номер плавки]],7)</f>
        <v>2064072</v>
      </c>
      <c r="C1772" s="62" t="s">
        <v>8</v>
      </c>
      <c r="D1772" s="62" t="s">
        <v>171</v>
      </c>
      <c r="E1772" s="63">
        <v>548</v>
      </c>
      <c r="F1772" s="64">
        <f>(Таблица1[[#This Row],[Предел текучести, Н/мм²]]-SUMIF('Сводный отчет'!$B$7:$B$17,Таблица1[[#This Row],[Профиль / размер]],'Сводный отчет'!$F$7:$F$17))^2</f>
        <v>3.3711367911851857</v>
      </c>
      <c r="G1772" s="63">
        <v>643</v>
      </c>
      <c r="H1772" s="64">
        <f>(Таблица1[[#This Row],[Временное сопротивление, Н/мм²]]-SUMIF('Сводный отчет'!$B$7:$B$17,Таблица1[[#This Row],[Профиль / размер]],'Сводный отчет'!$I$7:$I$17))^2</f>
        <v>34.63611932276261</v>
      </c>
      <c r="I1772" s="65">
        <f>Таблица1[[#This Row],[Временное сопротивление, Н/мм²]]/Таблица1[[#This Row],[Предел текучести, Н/мм²]]</f>
        <v>1.1733576642335766</v>
      </c>
      <c r="J1772" s="66">
        <f>(Таблица1[[#This Row],[σв/σт]]-SUMIF('Сводный отчет'!$B$7:$B$17,Таблица1[[#This Row],[Профиль / размер]],'Сводный отчет'!$L$7:$L$17))^2</f>
        <v>4.5485019108101415E-5</v>
      </c>
      <c r="K1772" s="63">
        <v>22.1</v>
      </c>
      <c r="L1772" s="64">
        <f>(Таблица1[[#This Row],[Относительное удлинение, %]]-SUMIF('Сводный отчет'!$B$7:$B$17,Таблица1[[#This Row],[Профиль / размер]],'Сводный отчет'!$O$7:$O$17))^2</f>
        <v>1.1653379467885023</v>
      </c>
      <c r="M1772" s="63">
        <v>8.6999999999999993</v>
      </c>
      <c r="N177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0.15479709755442259</v>
      </c>
      <c r="O1772" s="67">
        <v>9</v>
      </c>
      <c r="P177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0.17750335931201222</v>
      </c>
      <c r="Q1772" s="69">
        <v>0.09</v>
      </c>
      <c r="R1772" s="70">
        <f>(Таблица1[[#This Row],[fr]]-SUMIF('Сводный отчет'!$B$7:$B$17,Таблица1[[#This Row],[Профиль / размер]],'Сводный отчет'!$X$7:$X$17))^2</f>
        <v>6.5053480247245565E-5</v>
      </c>
    </row>
    <row r="1773" spans="1:18" ht="11.25" customHeight="1" x14ac:dyDescent="0.25">
      <c r="A1773" s="62" t="s">
        <v>1404</v>
      </c>
      <c r="B1773" s="62" t="str">
        <f>LEFT(Таблица1[[#This Row],[Номер плавки]],7)</f>
        <v>2064075</v>
      </c>
      <c r="C1773" s="62" t="s">
        <v>8</v>
      </c>
      <c r="D1773" s="62" t="s">
        <v>171</v>
      </c>
      <c r="E1773" s="63">
        <v>553</v>
      </c>
      <c r="F1773" s="64">
        <f>(Таблица1[[#This Row],[Предел текучести, Н/мм²]]-SUMIF('Сводный отчет'!$B$7:$B$17,Таблица1[[#This Row],[Профиль / размер]],'Сводный отчет'!$F$7:$F$17))^2</f>
        <v>46.731792528890161</v>
      </c>
      <c r="G1773" s="63">
        <v>639</v>
      </c>
      <c r="H1773" s="64">
        <f>(Таблица1[[#This Row],[Временное сопротивление, Н/мм²]]-SUMIF('Сводный отчет'!$B$7:$B$17,Таблица1[[#This Row],[Профиль / размер]],'Сводный отчет'!$I$7:$I$17))^2</f>
        <v>3.5541521096479158</v>
      </c>
      <c r="I1773" s="65">
        <f>Таблица1[[#This Row],[Временное сопротивление, Н/мм²]]/Таблица1[[#This Row],[Предел текучести, Н/мм²]]</f>
        <v>1.1555153707052441</v>
      </c>
      <c r="J1773" s="66">
        <f>(Таблица1[[#This Row],[σв/σт]]-SUMIF('Сводный отчет'!$B$7:$B$17,Таблица1[[#This Row],[Профиль / размер]],'Сводный отчет'!$L$7:$L$17))^2</f>
        <v>1.2316638742514448E-4</v>
      </c>
      <c r="K1773" s="63">
        <v>21.6</v>
      </c>
      <c r="L1773" s="64">
        <f>(Таблица1[[#This Row],[Относительное удлинение, %]]-SUMIF('Сводный отчет'!$B$7:$B$17,Таблица1[[#This Row],[Профиль / размер]],'Сводный отчет'!$O$7:$O$17))^2</f>
        <v>0.33582975006718868</v>
      </c>
      <c r="M1773" s="63">
        <v>11</v>
      </c>
      <c r="N177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3.6349610319806445</v>
      </c>
      <c r="O1773" s="67">
        <v>11.3</v>
      </c>
      <c r="P177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3.5294705724267725</v>
      </c>
      <c r="Q1773" s="69">
        <v>6.6000000000000003E-2</v>
      </c>
      <c r="R1773" s="70">
        <f>(Таблица1[[#This Row],[fr]]-SUMIF('Сводный отчет'!$B$7:$B$17,Таблица1[[#This Row],[Профиль / размер]],'Сводный отчет'!$X$7:$X$17))^2</f>
        <v>2.5390593926363818E-4</v>
      </c>
    </row>
    <row r="1774" spans="1:18" ht="11.25" customHeight="1" x14ac:dyDescent="0.25">
      <c r="A1774" s="62" t="s">
        <v>1405</v>
      </c>
      <c r="B1774" s="62" t="str">
        <f>LEFT(Таблица1[[#This Row],[Номер плавки]],7)</f>
        <v>2064077</v>
      </c>
      <c r="C1774" s="62" t="s">
        <v>8</v>
      </c>
      <c r="D1774" s="62" t="s">
        <v>171</v>
      </c>
      <c r="E1774" s="63">
        <v>550</v>
      </c>
      <c r="F1774" s="64">
        <f>(Таблица1[[#This Row],[Предел текучести, Н/мм²]]-SUMIF('Сводный отчет'!$B$7:$B$17,Таблица1[[#This Row],[Профиль / размер]],'Сводный отчет'!$F$7:$F$17))^2</f>
        <v>14.715399086267176</v>
      </c>
      <c r="G1774" s="63">
        <v>645</v>
      </c>
      <c r="H1774" s="64">
        <f>(Таблица1[[#This Row],[Временное сопротивление, Н/мм²]]-SUMIF('Сводный отчет'!$B$7:$B$17,Таблица1[[#This Row],[Профиль / размер]],'Сводный отчет'!$I$7:$I$17))^2</f>
        <v>62.177102929319958</v>
      </c>
      <c r="I1774" s="65">
        <f>Таблица1[[#This Row],[Временное сопротивление, Н/мм²]]/Таблица1[[#This Row],[Предел текучести, Н/мм²]]</f>
        <v>1.1727272727272726</v>
      </c>
      <c r="J1774" s="66">
        <f>(Таблица1[[#This Row],[σв/σт]]-SUMIF('Сводный отчет'!$B$7:$B$17,Таблица1[[#This Row],[Профиль / размер]],'Сводный отчет'!$L$7:$L$17))^2</f>
        <v>3.7379366347008362E-5</v>
      </c>
      <c r="K1774" s="63">
        <v>19.899999999999999</v>
      </c>
      <c r="L1774" s="64">
        <f>(Таблица1[[#This Row],[Относительное удлинение, %]]-SUMIF('Сводный отчет'!$B$7:$B$17,Таблица1[[#This Row],[Профиль / размер]],'Сводный отчет'!$O$7:$O$17))^2</f>
        <v>1.2555018812147289</v>
      </c>
      <c r="M1774" s="63">
        <v>10</v>
      </c>
      <c r="N177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0.82184627788228704</v>
      </c>
      <c r="O1774" s="67">
        <v>10.3</v>
      </c>
      <c r="P177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0.77209352324644176</v>
      </c>
      <c r="Q1774" s="69">
        <v>7.8E-2</v>
      </c>
      <c r="R1774" s="70">
        <f>(Таблица1[[#This Row],[fr]]-SUMIF('Сводный отчет'!$B$7:$B$17,Таблица1[[#This Row],[Профиль / размер]],'Сводный отчет'!$X$7:$X$17))^2</f>
        <v>1.5479709755441962E-5</v>
      </c>
    </row>
    <row r="1775" spans="1:18" ht="11.25" customHeight="1" x14ac:dyDescent="0.25">
      <c r="A1775" s="62" t="s">
        <v>1406</v>
      </c>
      <c r="B1775" s="62" t="str">
        <f>LEFT(Таблица1[[#This Row],[Номер плавки]],7)</f>
        <v>2064081</v>
      </c>
      <c r="C1775" s="62" t="s">
        <v>8</v>
      </c>
      <c r="D1775" s="62" t="s">
        <v>171</v>
      </c>
      <c r="E1775" s="63">
        <v>538</v>
      </c>
      <c r="F1775" s="64">
        <f>(Таблица1[[#This Row],[Предел текучести, Н/мм²]]-SUMIF('Сводный отчет'!$B$7:$B$17,Таблица1[[#This Row],[Профиль / размер]],'Сводный отчет'!$F$7:$F$17))^2</f>
        <v>66.649825315775232</v>
      </c>
      <c r="G1775" s="63">
        <v>623</v>
      </c>
      <c r="H1775" s="64">
        <f>(Таблица1[[#This Row],[Временное сопротивление, Н/мм²]]-SUMIF('Сводный отчет'!$B$7:$B$17,Таблица1[[#This Row],[Профиль / размер]],'Сводный отчет'!$I$7:$I$17))^2</f>
        <v>199.22628325718915</v>
      </c>
      <c r="I1775" s="65">
        <f>Таблица1[[#This Row],[Временное сопротивление, Н/мм²]]/Таблица1[[#This Row],[Предел текучести, Н/мм²]]</f>
        <v>1.1579925650557621</v>
      </c>
      <c r="J1775" s="66">
        <f>(Таблица1[[#This Row],[σв/σт]]-SUMIF('Сводный отчет'!$B$7:$B$17,Таблица1[[#This Row],[Профиль / размер]],'Сводный отчет'!$L$7:$L$17))^2</f>
        <v>7.4318898602547721E-5</v>
      </c>
      <c r="K1775" s="63">
        <v>21.7</v>
      </c>
      <c r="L1775" s="64">
        <f>(Таблица1[[#This Row],[Относительное удлинение, %]]-SUMIF('Сводный отчет'!$B$7:$B$17,Таблица1[[#This Row],[Профиль / размер]],'Сводный отчет'!$O$7:$O$17))^2</f>
        <v>0.46173138941144853</v>
      </c>
      <c r="M1775" s="63">
        <v>8.6999999999999993</v>
      </c>
      <c r="N177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0.15479709755442259</v>
      </c>
      <c r="O1775" s="67">
        <v>9</v>
      </c>
      <c r="P177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0.17750335931201222</v>
      </c>
      <c r="Q1775" s="69">
        <v>9.9000000000000005E-2</v>
      </c>
      <c r="R1775" s="70">
        <f>(Таблица1[[#This Row],[fr]]-SUMIF('Сводный отчет'!$B$7:$B$17,Таблица1[[#This Row],[Профиль / размер]],'Сводный отчет'!$X$7:$X$17))^2</f>
        <v>2.9123380811609852E-4</v>
      </c>
    </row>
    <row r="1776" spans="1:18" ht="11.25" customHeight="1" x14ac:dyDescent="0.25">
      <c r="A1776" s="62" t="s">
        <v>1406</v>
      </c>
      <c r="B1776" s="62" t="str">
        <f>LEFT(Таблица1[[#This Row],[Номер плавки]],7)</f>
        <v>2064081</v>
      </c>
      <c r="C1776" s="62" t="s">
        <v>8</v>
      </c>
      <c r="D1776" s="62" t="s">
        <v>171</v>
      </c>
      <c r="E1776" s="63">
        <v>541</v>
      </c>
      <c r="F1776" s="64">
        <f>(Таблица1[[#This Row],[Предел текучести, Н/мм²]]-SUMIF('Сводный отчет'!$B$7:$B$17,Таблица1[[#This Row],[Профиль / размер]],'Сводный отчет'!$F$7:$F$17))^2</f>
        <v>26.666218758398223</v>
      </c>
      <c r="G1776" s="63">
        <v>631</v>
      </c>
      <c r="H1776" s="64">
        <f>(Таблица1[[#This Row],[Временное сопротивление, Н/мм²]]-SUMIF('Сводный отчет'!$B$7:$B$17,Таблица1[[#This Row],[Профиль / размер]],'Сводный отчет'!$I$7:$I$17))^2</f>
        <v>37.390217683418527</v>
      </c>
      <c r="I1776" s="65">
        <f>Таблица1[[#This Row],[Временное сопротивление, Н/мм²]]/Таблица1[[#This Row],[Предел текучести, Н/мм²]]</f>
        <v>1.1663585951940851</v>
      </c>
      <c r="J1776" s="66">
        <f>(Таблица1[[#This Row],[σв/σт]]-SUMIF('Сводный отчет'!$B$7:$B$17,Таблица1[[#This Row],[Профиль / размер]],'Сводный отчет'!$L$7:$L$17))^2</f>
        <v>6.4928547304563067E-8</v>
      </c>
      <c r="K1776" s="63">
        <v>21.7</v>
      </c>
      <c r="L1776" s="64">
        <f>(Таблица1[[#This Row],[Относительное удлинение, %]]-SUMIF('Сводный отчет'!$B$7:$B$17,Таблица1[[#This Row],[Профиль / размер]],'Сводный отчет'!$O$7:$O$17))^2</f>
        <v>0.46173138941144853</v>
      </c>
      <c r="M1776" s="63">
        <v>10.8</v>
      </c>
      <c r="N177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2.9123380811609754</v>
      </c>
      <c r="O1776" s="67">
        <v>11.1</v>
      </c>
      <c r="P177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2.8179951625907029</v>
      </c>
      <c r="Q1776" s="69">
        <v>6.8000000000000005E-2</v>
      </c>
      <c r="R1776" s="70">
        <f>(Таблица1[[#This Row],[fr]]-SUMIF('Сводный отчет'!$B$7:$B$17,Таблица1[[#This Row],[Профиль / размер]],'Сводный отчет'!$X$7:$X$17))^2</f>
        <v>1.9416823434560544E-4</v>
      </c>
    </row>
    <row r="1777" spans="1:18" ht="11.25" customHeight="1" x14ac:dyDescent="0.25">
      <c r="A1777" s="62" t="s">
        <v>1407</v>
      </c>
      <c r="B1777" s="62" t="str">
        <f>LEFT(Таблица1[[#This Row],[Номер плавки]],7)</f>
        <v>2064081</v>
      </c>
      <c r="C1777" s="62" t="s">
        <v>8</v>
      </c>
      <c r="D1777" s="62" t="s">
        <v>171</v>
      </c>
      <c r="E1777" s="63">
        <v>535</v>
      </c>
      <c r="F1777" s="64">
        <f>(Таблица1[[#This Row],[Предел текучести, Н/мм²]]-SUMIF('Сводный отчет'!$B$7:$B$17,Таблица1[[#This Row],[Профиль / размер]],'Сводный отчет'!$F$7:$F$17))^2</f>
        <v>124.63343187315225</v>
      </c>
      <c r="G1777" s="63">
        <v>625</v>
      </c>
      <c r="H1777" s="64">
        <f>(Таблица1[[#This Row],[Временное сопротивление, Н/мм²]]-SUMIF('Сводный отчет'!$B$7:$B$17,Таблица1[[#This Row],[Профиль / размер]],'Сводный отчет'!$I$7:$I$17))^2</f>
        <v>146.7672668637465</v>
      </c>
      <c r="I1777" s="65">
        <f>Таблица1[[#This Row],[Временное сопротивление, Н/мм²]]/Таблица1[[#This Row],[Предел текучести, Н/мм²]]</f>
        <v>1.1682242990654206</v>
      </c>
      <c r="J1777" s="66">
        <f>(Таблица1[[#This Row],[σв/σт]]-SUMIF('Сводный отчет'!$B$7:$B$17,Таблица1[[#This Row],[Профиль / размер]],'Сводный отчет'!$L$7:$L$17))^2</f>
        <v>2.5949764650997388E-6</v>
      </c>
      <c r="K1777" s="63">
        <v>22.1</v>
      </c>
      <c r="L1777" s="64">
        <f>(Таблица1[[#This Row],[Относительное удлинение, %]]-SUMIF('Сводный отчет'!$B$7:$B$17,Таблица1[[#This Row],[Профиль / размер]],'Сводный отчет'!$O$7:$O$17))^2</f>
        <v>1.1653379467885023</v>
      </c>
      <c r="M1777" s="63">
        <v>8.4</v>
      </c>
      <c r="N177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0.48086267132491423</v>
      </c>
      <c r="O1777" s="67">
        <v>8.6999999999999993</v>
      </c>
      <c r="P177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0.52029024455791439</v>
      </c>
      <c r="Q1777" s="69">
        <v>9.6000000000000002E-2</v>
      </c>
      <c r="R1777" s="70">
        <f>(Таблица1[[#This Row],[fr]]-SUMIF('Сводный отчет'!$B$7:$B$17,Таблица1[[#This Row],[Профиль / размер]],'Сводный отчет'!$X$7:$X$17))^2</f>
        <v>1.9784036549314751E-4</v>
      </c>
    </row>
    <row r="1778" spans="1:18" ht="11.25" customHeight="1" x14ac:dyDescent="0.25">
      <c r="A1778" s="62" t="s">
        <v>1408</v>
      </c>
      <c r="B1778" s="62" t="str">
        <f>LEFT(Таблица1[[#This Row],[Номер плавки]],7)</f>
        <v>2064083</v>
      </c>
      <c r="C1778" s="62" t="s">
        <v>8</v>
      </c>
      <c r="D1778" s="62" t="s">
        <v>171</v>
      </c>
      <c r="E1778" s="63">
        <v>543</v>
      </c>
      <c r="F1778" s="64">
        <f>(Таблица1[[#This Row],[Предел текучести, Н/мм²]]-SUMIF('Сводный отчет'!$B$7:$B$17,Таблица1[[#This Row],[Профиль / размер]],'Сводный отчет'!$F$7:$F$17))^2</f>
        <v>10.010481053480213</v>
      </c>
      <c r="G1778" s="63">
        <v>631</v>
      </c>
      <c r="H1778" s="64">
        <f>(Таблица1[[#This Row],[Временное сопротивление, Н/мм²]]-SUMIF('Сводный отчет'!$B$7:$B$17,Таблица1[[#This Row],[Профиль / размер]],'Сводный отчет'!$I$7:$I$17))^2</f>
        <v>37.390217683418527</v>
      </c>
      <c r="I1778" s="65">
        <f>Таблица1[[#This Row],[Временное сопротивление, Н/мм²]]/Таблица1[[#This Row],[Предел текучести, Н/мм²]]</f>
        <v>1.1620626151012892</v>
      </c>
      <c r="J1778" s="66">
        <f>(Таблица1[[#This Row],[σв/σт]]-SUMIF('Сводный отчет'!$B$7:$B$17,Таблица1[[#This Row],[Профиль / размер]],'Сводный отчет'!$L$7:$L$17))^2</f>
        <v>2.0709697812604457E-5</v>
      </c>
      <c r="K1778" s="63">
        <v>22.7</v>
      </c>
      <c r="L1778" s="64">
        <f>(Таблица1[[#This Row],[Относительное удлинение, %]]-SUMIF('Сводный отчет'!$B$7:$B$17,Таблица1[[#This Row],[Профиль / размер]],'Сводный отчет'!$O$7:$O$17))^2</f>
        <v>2.8207477828540712</v>
      </c>
      <c r="M1778" s="63">
        <v>7.8</v>
      </c>
      <c r="N177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1.6729938188659006</v>
      </c>
      <c r="O1778" s="67">
        <v>8.1</v>
      </c>
      <c r="P177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1.7458640150497167</v>
      </c>
      <c r="Q1778" s="69">
        <v>7.5999999999999998E-2</v>
      </c>
      <c r="R1778" s="70">
        <f>(Таблица1[[#This Row],[fr]]-SUMIF('Сводный отчет'!$B$7:$B$17,Таблица1[[#This Row],[Профиль / размер]],'Сводный отчет'!$X$7:$X$17))^2</f>
        <v>3.5217414673474708E-5</v>
      </c>
    </row>
    <row r="1779" spans="1:18" ht="11.25" customHeight="1" x14ac:dyDescent="0.25">
      <c r="A1779" s="62" t="s">
        <v>1409</v>
      </c>
      <c r="B1779" s="62" t="str">
        <f>LEFT(Таблица1[[#This Row],[Номер плавки]],7)</f>
        <v>2064085</v>
      </c>
      <c r="C1779" s="62" t="s">
        <v>8</v>
      </c>
      <c r="D1779" s="62" t="s">
        <v>171</v>
      </c>
      <c r="E1779" s="63">
        <v>543</v>
      </c>
      <c r="F1779" s="64">
        <f>(Таблица1[[#This Row],[Предел текучести, Н/мм²]]-SUMIF('Сводный отчет'!$B$7:$B$17,Таблица1[[#This Row],[Профиль / размер]],'Сводный отчет'!$F$7:$F$17))^2</f>
        <v>10.010481053480213</v>
      </c>
      <c r="G1779" s="63">
        <v>637</v>
      </c>
      <c r="H1779" s="64">
        <f>(Таблица1[[#This Row],[Временное сопротивление, Н/мм²]]-SUMIF('Сводный отчет'!$B$7:$B$17,Таблица1[[#This Row],[Профиль / размер]],'Сводный отчет'!$I$7:$I$17))^2</f>
        <v>1.3168503090568762E-2</v>
      </c>
      <c r="I1779" s="65">
        <f>Таблица1[[#This Row],[Временное сопротивление, Н/мм²]]/Таблица1[[#This Row],[Предел текучести, Н/мм²]]</f>
        <v>1.1731123388581952</v>
      </c>
      <c r="J1779" s="66">
        <f>(Таблица1[[#This Row],[σв/σт]]-SUMIF('Сводный отчет'!$B$7:$B$17,Таблица1[[#This Row],[Профиль / размер]],'Сводный отчет'!$L$7:$L$17))^2</f>
        <v>4.2236128282740686E-5</v>
      </c>
      <c r="K1779" s="63">
        <v>23.1</v>
      </c>
      <c r="L1779" s="64">
        <f>(Таблица1[[#This Row],[Относительное удлинение, %]]-SUMIF('Сводный отчет'!$B$7:$B$17,Таблица1[[#This Row],[Профиль / размер]],'Сводный отчет'!$O$7:$O$17))^2</f>
        <v>4.3243543402311291</v>
      </c>
      <c r="M1779" s="63">
        <v>11.4</v>
      </c>
      <c r="N177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5.3202069336199891</v>
      </c>
      <c r="O1779" s="67">
        <v>11.7</v>
      </c>
      <c r="P177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5.1924213920988986</v>
      </c>
      <c r="Q1779" s="69">
        <v>7.3999999999999996E-2</v>
      </c>
      <c r="R1779" s="70">
        <f>(Таблица1[[#This Row],[fr]]-SUMIF('Сводный отчет'!$B$7:$B$17,Таблица1[[#This Row],[Профиль / размер]],'Сводный отчет'!$X$7:$X$17))^2</f>
        <v>6.2955119591507469E-5</v>
      </c>
    </row>
    <row r="1780" spans="1:18" ht="11.25" customHeight="1" x14ac:dyDescent="0.25">
      <c r="A1780" s="62" t="s">
        <v>1410</v>
      </c>
      <c r="B1780" s="62" t="str">
        <f>LEFT(Таблица1[[#This Row],[Номер плавки]],7)</f>
        <v>2064085</v>
      </c>
      <c r="C1780" s="62" t="s">
        <v>8</v>
      </c>
      <c r="D1780" s="62" t="s">
        <v>171</v>
      </c>
      <c r="E1780" s="63">
        <v>545</v>
      </c>
      <c r="F1780" s="64">
        <f>(Таблица1[[#This Row],[Предел текучести, Н/мм²]]-SUMIF('Сводный отчет'!$B$7:$B$17,Таблица1[[#This Row],[Профиль / размер]],'Сводный отчет'!$F$7:$F$17))^2</f>
        <v>1.3547433485622014</v>
      </c>
      <c r="G1780" s="63">
        <v>632</v>
      </c>
      <c r="H1780" s="64">
        <f>(Таблица1[[#This Row],[Временное сопротивление, Н/мм²]]-SUMIF('Сводный отчет'!$B$7:$B$17,Таблица1[[#This Row],[Профиль / размер]],'Сводный отчет'!$I$7:$I$17))^2</f>
        <v>26.160709486697201</v>
      </c>
      <c r="I1780" s="65">
        <f>Таблица1[[#This Row],[Временное сопротивление, Н/мм²]]/Таблица1[[#This Row],[Предел текучести, Н/мм²]]</f>
        <v>1.1596330275229358</v>
      </c>
      <c r="J1780" s="66">
        <f>(Таблица1[[#This Row],[σв/σт]]-SUMIF('Сводный отчет'!$B$7:$B$17,Таблица1[[#This Row],[Профиль / размер]],'Сводный отчет'!$L$7:$L$17))^2</f>
        <v>4.872568369658181E-5</v>
      </c>
      <c r="K1780" s="63">
        <v>20.9</v>
      </c>
      <c r="L1780" s="64">
        <f>(Таблица1[[#This Row],[Относительное удлинение, %]]-SUMIF('Сводный отчет'!$B$7:$B$17,Таблица1[[#This Row],[Профиль / размер]],'Сводный отчет'!$O$7:$O$17))^2</f>
        <v>1.4518274657350349E-2</v>
      </c>
      <c r="M1780" s="63">
        <v>9.1999999999999993</v>
      </c>
      <c r="N178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1.1354474603600711E-2</v>
      </c>
      <c r="O1780" s="67">
        <v>9.5</v>
      </c>
      <c r="P178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6.1918839021769595E-3</v>
      </c>
      <c r="Q1780" s="69">
        <v>7.6999999999999999E-2</v>
      </c>
      <c r="R1780" s="70">
        <f>(Таблица1[[#This Row],[fr]]-SUMIF('Сводный отчет'!$B$7:$B$17,Таблица1[[#This Row],[Профиль / размер]],'Сводный отчет'!$X$7:$X$17))^2</f>
        <v>2.4348562214458333E-5</v>
      </c>
    </row>
    <row r="1781" spans="1:18" ht="11.25" customHeight="1" x14ac:dyDescent="0.25">
      <c r="A1781" s="62" t="s">
        <v>1411</v>
      </c>
      <c r="B1781" s="62" t="str">
        <f>LEFT(Таблица1[[#This Row],[Номер плавки]],7)</f>
        <v>2064089</v>
      </c>
      <c r="C1781" s="62" t="s">
        <v>8</v>
      </c>
      <c r="D1781" s="62" t="s">
        <v>171</v>
      </c>
      <c r="E1781" s="63">
        <v>530</v>
      </c>
      <c r="F1781" s="64">
        <f>(Таблица1[[#This Row],[Предел текучести, Н/мм²]]-SUMIF('Сводный отчет'!$B$7:$B$17,Таблица1[[#This Row],[Профиль / размер]],'Сводный отчет'!$F$7:$F$17))^2</f>
        <v>261.27277613544726</v>
      </c>
      <c r="G1781" s="63">
        <v>621</v>
      </c>
      <c r="H1781" s="64">
        <f>(Таблица1[[#This Row],[Временное сопротивление, Н/мм²]]-SUMIF('Сводный отчет'!$B$7:$B$17,Таблица1[[#This Row],[Профиль / размер]],'Сводный отчет'!$I$7:$I$17))^2</f>
        <v>259.6852996506318</v>
      </c>
      <c r="I1781" s="65">
        <f>Таблица1[[#This Row],[Временное сопротивление, Н/мм²]]/Таблица1[[#This Row],[Предел текучести, Н/мм²]]</f>
        <v>1.1716981132075472</v>
      </c>
      <c r="J1781" s="66">
        <f>(Таблица1[[#This Row],[σв/σт]]-SUMIF('Сводный отчет'!$B$7:$B$17,Таблица1[[#This Row],[Профиль / размер]],'Сводный отчет'!$L$7:$L$17))^2</f>
        <v>2.5854247376633572E-5</v>
      </c>
      <c r="K1781" s="63">
        <v>21.8</v>
      </c>
      <c r="L1781" s="64">
        <f>(Таблица1[[#This Row],[Относительное удлинение, %]]-SUMIF('Сводный отчет'!$B$7:$B$17,Таблица1[[#This Row],[Профиль / размер]],'Сводный отчет'!$O$7:$O$17))^2</f>
        <v>0.60763302875571301</v>
      </c>
      <c r="M1781" s="63">
        <v>9.6</v>
      </c>
      <c r="N178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0.25660037624294357</v>
      </c>
      <c r="O1781" s="67">
        <v>9.9</v>
      </c>
      <c r="P178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0.22914270357430908</v>
      </c>
      <c r="Q1781" s="69">
        <v>6.9000000000000006E-2</v>
      </c>
      <c r="R1781" s="70">
        <f>(Таблица1[[#This Row],[fr]]-SUMIF('Сводный отчет'!$B$7:$B$17,Таблица1[[#This Row],[Профиль / размер]],'Сводный отчет'!$X$7:$X$17))^2</f>
        <v>1.6729938188658907E-4</v>
      </c>
    </row>
    <row r="1782" spans="1:18" ht="11.25" customHeight="1" x14ac:dyDescent="0.25">
      <c r="A1782" s="62" t="s">
        <v>1412</v>
      </c>
      <c r="B1782" s="62" t="str">
        <f>LEFT(Таблица1[[#This Row],[Номер плавки]],7)</f>
        <v>2064089</v>
      </c>
      <c r="C1782" s="62" t="s">
        <v>8</v>
      </c>
      <c r="D1782" s="62" t="s">
        <v>171</v>
      </c>
      <c r="E1782" s="63">
        <v>532</v>
      </c>
      <c r="F1782" s="64">
        <f>(Таблица1[[#This Row],[Предел текучести, Н/мм²]]-SUMIF('Сводный отчет'!$B$7:$B$17,Таблица1[[#This Row],[Профиль / размер]],'Сводный отчет'!$F$7:$F$17))^2</f>
        <v>200.61703843052928</v>
      </c>
      <c r="G1782" s="63">
        <v>623</v>
      </c>
      <c r="H1782" s="64">
        <f>(Таблица1[[#This Row],[Временное сопротивление, Н/мм²]]-SUMIF('Сводный отчет'!$B$7:$B$17,Таблица1[[#This Row],[Профиль / размер]],'Сводный отчет'!$I$7:$I$17))^2</f>
        <v>199.22628325718915</v>
      </c>
      <c r="I1782" s="65">
        <f>Таблица1[[#This Row],[Временное сопротивление, Н/мм²]]/Таблица1[[#This Row],[Предел текучести, Н/мм²]]</f>
        <v>1.1710526315789473</v>
      </c>
      <c r="J1782" s="66">
        <f>(Таблица1[[#This Row],[σв/σт]]-SUMIF('Сводный отчет'!$B$7:$B$17,Таблица1[[#This Row],[Профиль / размер]],'Сводный отчет'!$L$7:$L$17))^2</f>
        <v>1.9706723732181411E-5</v>
      </c>
      <c r="K1782" s="63">
        <v>18.7</v>
      </c>
      <c r="L1782" s="64">
        <f>(Таблица1[[#This Row],[Относительное удлинение, %]]-SUMIF('Сводный отчет'!$B$7:$B$17,Таблица1[[#This Row],[Профиль / размер]],'Сводный отчет'!$O$7:$O$17))^2</f>
        <v>5.3846822090835795</v>
      </c>
      <c r="M1782" s="63">
        <v>9.3000000000000007</v>
      </c>
      <c r="N178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4.2665950013436919E-2</v>
      </c>
      <c r="O1782" s="67">
        <v>9.6</v>
      </c>
      <c r="P178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3.1929588820209777E-2</v>
      </c>
      <c r="Q1782" s="69">
        <v>9.5000000000000001E-2</v>
      </c>
      <c r="R1782" s="70">
        <f>(Таблица1[[#This Row],[fr]]-SUMIF('Сводный отчет'!$B$7:$B$17,Таблица1[[#This Row],[Профиль / размер]],'Сводный отчет'!$X$7:$X$17))^2</f>
        <v>1.7070921795216384E-4</v>
      </c>
    </row>
    <row r="1783" spans="1:18" ht="11.25" customHeight="1" x14ac:dyDescent="0.25">
      <c r="A1783" s="62" t="s">
        <v>1412</v>
      </c>
      <c r="B1783" s="62" t="str">
        <f>LEFT(Таблица1[[#This Row],[Номер плавки]],7)</f>
        <v>2064089</v>
      </c>
      <c r="C1783" s="62" t="s">
        <v>8</v>
      </c>
      <c r="D1783" s="62" t="s">
        <v>171</v>
      </c>
      <c r="E1783" s="63">
        <v>540</v>
      </c>
      <c r="F1783" s="64">
        <f>(Таблица1[[#This Row],[Предел текучести, Н/мм²]]-SUMIF('Сводный отчет'!$B$7:$B$17,Таблица1[[#This Row],[Профиль / размер]],'Сводный отчет'!$F$7:$F$17))^2</f>
        <v>37.994087610857228</v>
      </c>
      <c r="G1783" s="63">
        <v>635</v>
      </c>
      <c r="H1783" s="64">
        <f>(Таблица1[[#This Row],[Временное сопротивление, Н/мм²]]-SUMIF('Сводный отчет'!$B$7:$B$17,Таблица1[[#This Row],[Профиль / размер]],'Сводный отчет'!$I$7:$I$17))^2</f>
        <v>4.4721848965332214</v>
      </c>
      <c r="I1783" s="65">
        <f>Таблица1[[#This Row],[Временное сопротивление, Н/мм²]]/Таблица1[[#This Row],[Предел текучести, Н/мм²]]</f>
        <v>1.1759259259259258</v>
      </c>
      <c r="J1783" s="66">
        <f>(Таблица1[[#This Row],[σв/σт]]-SUMIF('Сводный отчет'!$B$7:$B$17,Таблица1[[#This Row],[Профиль / размер]],'Сводный отчет'!$L$7:$L$17))^2</f>
        <v>8.6723027352726654E-5</v>
      </c>
      <c r="K1783" s="63">
        <v>21.5</v>
      </c>
      <c r="L1783" s="64">
        <f>(Таблица1[[#This Row],[Относительное удлинение, %]]-SUMIF('Сводный отчет'!$B$7:$B$17,Таблица1[[#This Row],[Профиль / размер]],'Сводный отчет'!$O$7:$O$17))^2</f>
        <v>0.22992811072292463</v>
      </c>
      <c r="M1783" s="63">
        <v>7</v>
      </c>
      <c r="N178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4.3825020155872139</v>
      </c>
      <c r="O1783" s="67">
        <v>7.3</v>
      </c>
      <c r="P178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4.4999623757054525</v>
      </c>
      <c r="Q1783" s="69">
        <v>8.8999999999999996E-2</v>
      </c>
      <c r="R1783" s="70">
        <f>(Таблица1[[#This Row],[fr]]-SUMIF('Сводный отчет'!$B$7:$B$17,Таблица1[[#This Row],[Профиль / размер]],'Сводный отчет'!$X$7:$X$17))^2</f>
        <v>4.9922332706261922E-5</v>
      </c>
    </row>
    <row r="1784" spans="1:18" ht="11.25" customHeight="1" x14ac:dyDescent="0.25">
      <c r="A1784" s="62" t="s">
        <v>1413</v>
      </c>
      <c r="B1784" s="62" t="str">
        <f>LEFT(Таблица1[[#This Row],[Номер плавки]],7)</f>
        <v>2064091</v>
      </c>
      <c r="C1784" s="62" t="s">
        <v>8</v>
      </c>
      <c r="D1784" s="62" t="s">
        <v>171</v>
      </c>
      <c r="E1784" s="63">
        <v>521</v>
      </c>
      <c r="F1784" s="64">
        <f>(Таблица1[[#This Row],[Предел текучести, Н/мм²]]-SUMIF('Сводный отчет'!$B$7:$B$17,Таблица1[[#This Row],[Профиль / размер]],'Сводный отчет'!$F$7:$F$17))^2</f>
        <v>633.22359580757836</v>
      </c>
      <c r="G1784" s="63">
        <v>624</v>
      </c>
      <c r="H1784" s="64">
        <f>(Таблица1[[#This Row],[Временное сопротивление, Н/мм²]]-SUMIF('Сводный отчет'!$B$7:$B$17,Таблица1[[#This Row],[Профиль / размер]],'Сводный отчет'!$I$7:$I$17))^2</f>
        <v>171.99677506046783</v>
      </c>
      <c r="I1784" s="65">
        <f>Таблица1[[#This Row],[Временное сопротивление, Н/мм²]]/Таблица1[[#This Row],[Предел текучести, Н/мм²]]</f>
        <v>1.1976967370441458</v>
      </c>
      <c r="J1784" s="66">
        <f>(Таблица1[[#This Row],[σв/σт]]-SUMIF('Сводный отчет'!$B$7:$B$17,Таблица1[[#This Row],[Профиль / размер]],'Сводный отчет'!$L$7:$L$17))^2</f>
        <v>9.6617346873974881E-4</v>
      </c>
      <c r="K1784" s="63">
        <v>21.1</v>
      </c>
      <c r="L1784" s="64">
        <f>(Таблица1[[#This Row],[Относительное удлинение, %]]-SUMIF('Сводный отчет'!$B$7:$B$17,Таблица1[[#This Row],[Профиль / размер]],'Сводный отчет'!$O$7:$O$17))^2</f>
        <v>6.3215533458751017E-3</v>
      </c>
      <c r="M1784" s="63">
        <v>8.5</v>
      </c>
      <c r="N178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0.3521741467347505</v>
      </c>
      <c r="O1784" s="67">
        <v>8.8000000000000007</v>
      </c>
      <c r="P178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0.38602794947594543</v>
      </c>
      <c r="Q1784" s="69">
        <v>8.5000000000000006E-2</v>
      </c>
      <c r="R1784" s="70">
        <f>(Таблица1[[#This Row],[fr]]-SUMIF('Сводный отчет'!$B$7:$B$17,Таблица1[[#This Row],[Профиль / размер]],'Сводный отчет'!$X$7:$X$17))^2</f>
        <v>9.3977425423274657E-6</v>
      </c>
    </row>
    <row r="1785" spans="1:18" ht="11.25" customHeight="1" x14ac:dyDescent="0.25">
      <c r="A1785" s="62" t="s">
        <v>1413</v>
      </c>
      <c r="B1785" s="62" t="str">
        <f>LEFT(Таблица1[[#This Row],[Номер плавки]],7)</f>
        <v>2064091</v>
      </c>
      <c r="C1785" s="62" t="s">
        <v>8</v>
      </c>
      <c r="D1785" s="62" t="s">
        <v>171</v>
      </c>
      <c r="E1785" s="63">
        <v>528</v>
      </c>
      <c r="F1785" s="64">
        <f>(Таблица1[[#This Row],[Предел текучести, Н/мм²]]-SUMIF('Сводный отчет'!$B$7:$B$17,Таблица1[[#This Row],[Профиль / размер]],'Сводный отчет'!$F$7:$F$17))^2</f>
        <v>329.92851384036527</v>
      </c>
      <c r="G1785" s="63">
        <v>627</v>
      </c>
      <c r="H1785" s="64">
        <f>(Таблица1[[#This Row],[Временное сопротивление, Н/мм²]]-SUMIF('Сводный отчет'!$B$7:$B$17,Таблица1[[#This Row],[Профиль / размер]],'Сводный отчет'!$I$7:$I$17))^2</f>
        <v>102.30825047030383</v>
      </c>
      <c r="I1785" s="65">
        <f>Таблица1[[#This Row],[Временное сопротивление, Н/мм²]]/Таблица1[[#This Row],[Предел текучести, Н/мм²]]</f>
        <v>1.1875</v>
      </c>
      <c r="J1785" s="66">
        <f>(Таблица1[[#This Row],[σв/σт]]-SUMIF('Сводный отчет'!$B$7:$B$17,Таблица1[[#This Row],[Профиль / размер]],'Сводный отчет'!$L$7:$L$17))^2</f>
        <v>4.3624980888037771E-4</v>
      </c>
      <c r="K1785" s="63">
        <v>20.9</v>
      </c>
      <c r="L1785" s="64">
        <f>(Таблица1[[#This Row],[Относительное удлинение, %]]-SUMIF('Сводный отчет'!$B$7:$B$17,Таблица1[[#This Row],[Профиль / размер]],'Сводный отчет'!$O$7:$O$17))^2</f>
        <v>1.4518274657350349E-2</v>
      </c>
      <c r="M1785" s="63">
        <v>7.2</v>
      </c>
      <c r="N178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3.5851249664068847</v>
      </c>
      <c r="O1785" s="67">
        <v>7.5</v>
      </c>
      <c r="P178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3.6914377855415181</v>
      </c>
      <c r="Q1785" s="69">
        <v>6.9000000000000006E-2</v>
      </c>
      <c r="R1785" s="70">
        <f>(Таблица1[[#This Row],[fr]]-SUMIF('Сводный отчет'!$B$7:$B$17,Таблица1[[#This Row],[Профиль / размер]],'Сводный отчет'!$X$7:$X$17))^2</f>
        <v>1.6729938188658907E-4</v>
      </c>
    </row>
    <row r="1786" spans="1:18" ht="11.25" customHeight="1" x14ac:dyDescent="0.25">
      <c r="A1786" s="62" t="s">
        <v>1414</v>
      </c>
      <c r="B1786" s="62" t="str">
        <f>LEFT(Таблица1[[#This Row],[Номер плавки]],7)</f>
        <v>2064108</v>
      </c>
      <c r="C1786" s="62" t="s">
        <v>8</v>
      </c>
      <c r="D1786" s="62" t="s">
        <v>202</v>
      </c>
      <c r="E1786" s="63">
        <v>558</v>
      </c>
      <c r="F1786" s="64">
        <f>(Таблица1[[#This Row],[Предел текучести, Н/мм²]]-SUMIF('Сводный отчет'!$B$7:$B$17,Таблица1[[#This Row],[Профиль / размер]],'Сводный отчет'!$F$7:$F$17))^2</f>
        <v>215.29918639053204</v>
      </c>
      <c r="G1786" s="63">
        <v>646</v>
      </c>
      <c r="H1786" s="64">
        <f>(Таблица1[[#This Row],[Временное сопротивление, Н/мм²]]-SUMIF('Сводный отчет'!$B$7:$B$17,Таблица1[[#This Row],[Профиль / размер]],'Сводный отчет'!$I$7:$I$17))^2</f>
        <v>151.00628698224872</v>
      </c>
      <c r="I1786" s="65">
        <f>Таблица1[[#This Row],[Временное сопротивление, Н/мм²]]/Таблица1[[#This Row],[Предел текучести, Н/мм²]]</f>
        <v>1.1577060931899641</v>
      </c>
      <c r="J1786" s="66">
        <f>(Таблица1[[#This Row],[σв/σт]]-SUMIF('Сводный отчет'!$B$7:$B$17,Таблица1[[#This Row],[Профиль / размер]],'Сводный отчет'!$L$7:$L$17))^2</f>
        <v>7.5888426003699685E-5</v>
      </c>
      <c r="K1786" s="63">
        <v>19.600000000000001</v>
      </c>
      <c r="L1786" s="64">
        <f>(Таблица1[[#This Row],[Относительное удлинение, %]]-SUMIF('Сводный отчет'!$B$7:$B$17,Таблица1[[#This Row],[Профиль / размер]],'Сводный отчет'!$O$7:$O$17))^2</f>
        <v>1.0854033376479415</v>
      </c>
      <c r="M1786" s="63">
        <v>9.6</v>
      </c>
      <c r="N178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5.8480260724852892E-2</v>
      </c>
      <c r="O1786" s="67">
        <v>9.9</v>
      </c>
      <c r="P178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5.5723234097632475E-2</v>
      </c>
      <c r="Q1786" s="69">
        <v>9.0999999999999998E-2</v>
      </c>
      <c r="R1786" s="70">
        <f>(Таблица1[[#This Row],[fr]]-SUMIF('Сводный отчет'!$B$7:$B$17,Таблица1[[#This Row],[Профиль / размер]],'Сводный отчет'!$X$7:$X$17))^2</f>
        <v>5.056030417899474E-5</v>
      </c>
    </row>
    <row r="1787" spans="1:18" ht="11.25" customHeight="1" x14ac:dyDescent="0.25">
      <c r="A1787" s="62" t="s">
        <v>1415</v>
      </c>
      <c r="B1787" s="62" t="str">
        <f>LEFT(Таблица1[[#This Row],[Номер плавки]],7)</f>
        <v>2064112</v>
      </c>
      <c r="C1787" s="62" t="s">
        <v>8</v>
      </c>
      <c r="D1787" s="62" t="s">
        <v>202</v>
      </c>
      <c r="E1787" s="63">
        <v>540</v>
      </c>
      <c r="F1787" s="64">
        <f>(Таблица1[[#This Row],[Предел текучести, Н/мм²]]-SUMIF('Сводный отчет'!$B$7:$B$17,Таблица1[[#This Row],[Профиль / размер]],'Сводный отчет'!$F$7:$F$17))^2</f>
        <v>11.068417159763429</v>
      </c>
      <c r="G1787" s="63">
        <v>633</v>
      </c>
      <c r="H1787" s="64">
        <f>(Таблица1[[#This Row],[Временное сопротивление, Н/мм²]]-SUMIF('Сводный отчет'!$B$7:$B$17,Таблица1[[#This Row],[Профиль / размер]],'Сводный отчет'!$I$7:$I$17))^2</f>
        <v>0.50628698224850821</v>
      </c>
      <c r="I1787" s="65">
        <f>Таблица1[[#This Row],[Временное сопротивление, Н/мм²]]/Таблица1[[#This Row],[Предел текучести, Н/мм²]]</f>
        <v>1.1722222222222223</v>
      </c>
      <c r="J1787" s="66">
        <f>(Таблица1[[#This Row],[σв/σт]]-SUMIF('Сводный отчет'!$B$7:$B$17,Таблица1[[#This Row],[Профиль / размер]],'Сводный отчет'!$L$7:$L$17))^2</f>
        <v>3.3694921754419319E-5</v>
      </c>
      <c r="K1787" s="63">
        <v>18.8</v>
      </c>
      <c r="L1787" s="64">
        <f>(Таблица1[[#This Row],[Относительное удлинение, %]]-SUMIF('Сводный отчет'!$B$7:$B$17,Таблица1[[#This Row],[Профиль / размер]],'Сводный отчет'!$O$7:$O$17))^2</f>
        <v>3.3923264145710306</v>
      </c>
      <c r="M1787" s="63">
        <v>8.6</v>
      </c>
      <c r="N178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0.57482641457100336</v>
      </c>
      <c r="O1787" s="67">
        <v>8.9</v>
      </c>
      <c r="P178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0.58360784948225064</v>
      </c>
      <c r="Q1787" s="69">
        <v>7.8E-2</v>
      </c>
      <c r="R1787" s="70">
        <f>(Таблица1[[#This Row],[fr]]-SUMIF('Сводный отчет'!$B$7:$B$17,Таблица1[[#This Row],[Профиль / размер]],'Сводный отчет'!$X$7:$X$17))^2</f>
        <v>3.4685304178993507E-5</v>
      </c>
    </row>
    <row r="1788" spans="1:18" ht="11.25" customHeight="1" x14ac:dyDescent="0.25">
      <c r="A1788" s="62" t="s">
        <v>1415</v>
      </c>
      <c r="B1788" s="62" t="str">
        <f>LEFT(Таблица1[[#This Row],[Номер плавки]],7)</f>
        <v>2064112</v>
      </c>
      <c r="C1788" s="62" t="s">
        <v>8</v>
      </c>
      <c r="D1788" s="62" t="s">
        <v>202</v>
      </c>
      <c r="E1788" s="63">
        <v>550</v>
      </c>
      <c r="F1788" s="64">
        <f>(Таблица1[[#This Row],[Предел текучести, Н/мм²]]-SUMIF('Сводный отчет'!$B$7:$B$17,Таблица1[[#This Row],[Профиль / размер]],'Сводный отчет'!$F$7:$F$17))^2</f>
        <v>44.529955621301539</v>
      </c>
      <c r="G1788" s="63">
        <v>636</v>
      </c>
      <c r="H1788" s="64">
        <f>(Таблица1[[#This Row],[Временное сопротивление, Н/мм²]]-SUMIF('Сводный отчет'!$B$7:$B$17,Таблица1[[#This Row],[Профиль / размер]],'Сводный отчет'!$I$7:$I$17))^2</f>
        <v>5.2370562130177918</v>
      </c>
      <c r="I1788" s="65">
        <f>Таблица1[[#This Row],[Временное сопротивление, Н/мм²]]/Таблица1[[#This Row],[Предел текучести, Н/мм²]]</f>
        <v>1.1563636363636363</v>
      </c>
      <c r="J1788" s="66">
        <f>(Таблица1[[#This Row],[σв/σт]]-SUMIF('Сводный отчет'!$B$7:$B$17,Таблица1[[#This Row],[Профиль / размер]],'Сводный отчет'!$L$7:$L$17))^2</f>
        <v>1.0107996327210958E-4</v>
      </c>
      <c r="K1788" s="63">
        <v>17</v>
      </c>
      <c r="L1788" s="64">
        <f>(Таблица1[[#This Row],[Относительное удлинение, %]]-SUMIF('Сводный отчет'!$B$7:$B$17,Таблица1[[#This Row],[Профиль / размер]],'Сводный отчет'!$O$7:$O$17))^2</f>
        <v>13.262903337647982</v>
      </c>
      <c r="M1788" s="63">
        <v>8.1999999999999993</v>
      </c>
      <c r="N178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1.3413648761094643</v>
      </c>
      <c r="O1788" s="67">
        <v>8.5</v>
      </c>
      <c r="P178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1.3547616956360988</v>
      </c>
      <c r="Q1788" s="69">
        <v>6.5000000000000002E-2</v>
      </c>
      <c r="R1788" s="70">
        <f>(Таблица1[[#This Row],[fr]]-SUMIF('Сводный отчет'!$B$7:$B$17,Таблица1[[#This Row],[Профиль / размер]],'Сводный отчет'!$X$7:$X$17))^2</f>
        <v>3.5681030417899216E-4</v>
      </c>
    </row>
    <row r="1789" spans="1:18" ht="11.25" customHeight="1" x14ac:dyDescent="0.25">
      <c r="A1789" s="62" t="s">
        <v>1416</v>
      </c>
      <c r="B1789" s="62" t="str">
        <f>LEFT(Таблица1[[#This Row],[Номер плавки]],7)</f>
        <v>2064114</v>
      </c>
      <c r="C1789" s="62" t="s">
        <v>8</v>
      </c>
      <c r="D1789" s="62" t="s">
        <v>202</v>
      </c>
      <c r="E1789" s="63">
        <v>542</v>
      </c>
      <c r="F1789" s="64">
        <f>(Таблица1[[#This Row],[Предел текучести, Н/мм²]]-SUMIF('Сводный отчет'!$B$7:$B$17,Таблица1[[#This Row],[Профиль / размер]],'Сводный отчет'!$F$7:$F$17))^2</f>
        <v>1.7607248520710523</v>
      </c>
      <c r="G1789" s="63">
        <v>636</v>
      </c>
      <c r="H1789" s="64">
        <f>(Таблица1[[#This Row],[Временное сопротивление, Н/мм²]]-SUMIF('Сводный отчет'!$B$7:$B$17,Таблица1[[#This Row],[Профиль / размер]],'Сводный отчет'!$I$7:$I$17))^2</f>
        <v>5.2370562130177918</v>
      </c>
      <c r="I1789" s="65">
        <f>Таблица1[[#This Row],[Временное сопротивление, Н/мм²]]/Таблица1[[#This Row],[Предел текучести, Н/мм²]]</f>
        <v>1.1734317343173433</v>
      </c>
      <c r="J1789" s="66">
        <f>(Таблица1[[#This Row],[σв/σт]]-SUMIF('Сводный отчет'!$B$7:$B$17,Таблица1[[#This Row],[Профиль / размер]],'Сводный отчет'!$L$7:$L$17))^2</f>
        <v>4.9199630089346883E-5</v>
      </c>
      <c r="K1789" s="63">
        <v>19</v>
      </c>
      <c r="L1789" s="64">
        <f>(Таблица1[[#This Row],[Относительное удлинение, %]]-SUMIF('Сводный отчет'!$B$7:$B$17,Таблица1[[#This Row],[Профиль / размер]],'Сводный отчет'!$O$7:$O$17))^2</f>
        <v>2.6955956453402607</v>
      </c>
      <c r="M1789" s="63">
        <v>9.6999999999999993</v>
      </c>
      <c r="N178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0.1168456453402376</v>
      </c>
      <c r="O1789" s="67">
        <v>10</v>
      </c>
      <c r="P178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0.11293477255917042</v>
      </c>
      <c r="Q1789" s="69">
        <v>0.1</v>
      </c>
      <c r="R1789" s="70">
        <f>(Таблица1[[#This Row],[fr]]-SUMIF('Сводный отчет'!$B$7:$B$17,Таблица1[[#This Row],[Профиль / размер]],'Сводный отчет'!$X$7:$X$17))^2</f>
        <v>2.5955068879438047E-4</v>
      </c>
    </row>
    <row r="1790" spans="1:18" ht="11.25" customHeight="1" x14ac:dyDescent="0.25">
      <c r="A1790" s="62" t="s">
        <v>1417</v>
      </c>
      <c r="B1790" s="62" t="str">
        <f>LEFT(Таблица1[[#This Row],[Номер плавки]],7)</f>
        <v>2064116</v>
      </c>
      <c r="C1790" s="62" t="s">
        <v>8</v>
      </c>
      <c r="D1790" s="62" t="s">
        <v>202</v>
      </c>
      <c r="E1790" s="63">
        <v>535</v>
      </c>
      <c r="F1790" s="64">
        <f>(Таблица1[[#This Row],[Предел текучести, Н/мм²]]-SUMIF('Сводный отчет'!$B$7:$B$17,Таблица1[[#This Row],[Профиль / размер]],'Сводный отчет'!$F$7:$F$17))^2</f>
        <v>69.337647928994372</v>
      </c>
      <c r="G1790" s="63">
        <v>623</v>
      </c>
      <c r="H1790" s="64">
        <f>(Таблица1[[#This Row],[Временное сопротивление, Н/мм²]]-SUMIF('Сводный отчет'!$B$7:$B$17,Таблица1[[#This Row],[Профиль / размер]],'Сводный отчет'!$I$7:$I$17))^2</f>
        <v>114.73705621301757</v>
      </c>
      <c r="I1790" s="65">
        <f>Таблица1[[#This Row],[Временное сопротивление, Н/мм²]]/Таблица1[[#This Row],[Предел текучести, Н/мм²]]</f>
        <v>1.1644859813084112</v>
      </c>
      <c r="J1790" s="66">
        <f>(Таблица1[[#This Row],[σв/σт]]-SUMIF('Сводный отчет'!$B$7:$B$17,Таблица1[[#This Row],[Профиль / размер]],'Сводный отчет'!$L$7:$L$17))^2</f>
        <v>3.7307239680507739E-6</v>
      </c>
      <c r="K1790" s="63">
        <v>19.399999999999999</v>
      </c>
      <c r="L1790" s="64">
        <f>(Таблица1[[#This Row],[Относительное удлинение, %]]-SUMIF('Сводный отчет'!$B$7:$B$17,Таблица1[[#This Row],[Профиль / размер]],'Сводный отчет'!$O$7:$O$17))^2</f>
        <v>1.54213410687872</v>
      </c>
      <c r="M1790" s="63">
        <v>8.1999999999999993</v>
      </c>
      <c r="N179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1.3413648761094643</v>
      </c>
      <c r="O1790" s="67">
        <v>8.5</v>
      </c>
      <c r="P179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1.3547616956360988</v>
      </c>
      <c r="Q1790" s="69">
        <v>9.0999999999999998E-2</v>
      </c>
      <c r="R1790" s="70">
        <f>(Таблица1[[#This Row],[fr]]-SUMIF('Сводный отчет'!$B$7:$B$17,Таблица1[[#This Row],[Профиль / размер]],'Сводный отчет'!$X$7:$X$17))^2</f>
        <v>5.056030417899474E-5</v>
      </c>
    </row>
    <row r="1791" spans="1:18" ht="11.25" customHeight="1" x14ac:dyDescent="0.25">
      <c r="A1791" s="62" t="s">
        <v>1418</v>
      </c>
      <c r="B1791" s="62" t="str">
        <f>LEFT(Таблица1[[#This Row],[Номер плавки]],7)</f>
        <v>2064118</v>
      </c>
      <c r="C1791" s="62" t="s">
        <v>8</v>
      </c>
      <c r="D1791" s="62" t="s">
        <v>202</v>
      </c>
      <c r="E1791" s="63">
        <v>534</v>
      </c>
      <c r="F1791" s="64">
        <f>(Таблица1[[#This Row],[Предел текучести, Н/мм²]]-SUMIF('Сводный отчет'!$B$7:$B$17,Таблица1[[#This Row],[Профиль / размер]],'Сводный отчет'!$F$7:$F$17))^2</f>
        <v>86.991494082840561</v>
      </c>
      <c r="G1791" s="63">
        <v>624</v>
      </c>
      <c r="H1791" s="64">
        <f>(Таблица1[[#This Row],[Временное сопротивление, Н/мм²]]-SUMIF('Сводный отчет'!$B$7:$B$17,Таблица1[[#This Row],[Профиль / размер]],'Сводный отчет'!$I$7:$I$17))^2</f>
        <v>94.313979289940661</v>
      </c>
      <c r="I1791" s="65">
        <f>Таблица1[[#This Row],[Временное сопротивление, Н/мм²]]/Таблица1[[#This Row],[Предел текучести, Н/мм²]]</f>
        <v>1.1685393258426966</v>
      </c>
      <c r="J1791" s="66">
        <f>(Таблица1[[#This Row],[σв/σт]]-SUMIF('Сводный отчет'!$B$7:$B$17,Таблица1[[#This Row],[Профиль / размер]],'Сводный отчет'!$L$7:$L$17))^2</f>
        <v>4.5021893840323282E-6</v>
      </c>
      <c r="K1791" s="63">
        <v>19.399999999999999</v>
      </c>
      <c r="L1791" s="64">
        <f>(Таблица1[[#This Row],[Относительное удлинение, %]]-SUMIF('Сводный отчет'!$B$7:$B$17,Таблица1[[#This Row],[Профиль / размер]],'Сводный отчет'!$O$7:$O$17))^2</f>
        <v>1.54213410687872</v>
      </c>
      <c r="M1791" s="63">
        <v>9.1999999999999993</v>
      </c>
      <c r="N179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2.5018722263313187E-2</v>
      </c>
      <c r="O1791" s="67">
        <v>9.5</v>
      </c>
      <c r="P179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2.6877080251479862E-2</v>
      </c>
      <c r="Q1791" s="69">
        <v>8.4000000000000005E-2</v>
      </c>
      <c r="R1791" s="70">
        <f>(Таблица1[[#This Row],[fr]]-SUMIF('Сводный отчет'!$B$7:$B$17,Таблица1[[#This Row],[Профиль / размер]],'Сводный отчет'!$X$7:$X$17))^2</f>
        <v>1.2227255917171707E-8</v>
      </c>
    </row>
    <row r="1792" spans="1:18" ht="11.25" customHeight="1" x14ac:dyDescent="0.25">
      <c r="A1792" s="62" t="s">
        <v>1419</v>
      </c>
      <c r="B1792" s="62" t="str">
        <f>LEFT(Таблица1[[#This Row],[Номер плавки]],7)</f>
        <v>2064118</v>
      </c>
      <c r="C1792" s="62" t="s">
        <v>8</v>
      </c>
      <c r="D1792" s="62" t="s">
        <v>202</v>
      </c>
      <c r="E1792" s="63">
        <v>533</v>
      </c>
      <c r="F1792" s="64">
        <f>(Таблица1[[#This Row],[Предел текучести, Н/мм²]]-SUMIF('Сводный отчет'!$B$7:$B$17,Таблица1[[#This Row],[Профиль / размер]],'Сводный отчет'!$F$7:$F$17))^2</f>
        <v>106.64534023668675</v>
      </c>
      <c r="G1792" s="63">
        <v>626</v>
      </c>
      <c r="H1792" s="64">
        <f>(Таблица1[[#This Row],[Временное сопротивление, Н/мм²]]-SUMIF('Сводный отчет'!$B$7:$B$17,Таблица1[[#This Row],[Профиль / размер]],'Сводный отчет'!$I$7:$I$17))^2</f>
        <v>59.46782544378685</v>
      </c>
      <c r="I1792" s="65">
        <f>Таблица1[[#This Row],[Временное сопротивление, Н/мм²]]/Таблица1[[#This Row],[Предел текучести, Н/мм²]]</f>
        <v>1.1744840525328331</v>
      </c>
      <c r="J1792" s="66">
        <f>(Таблица1[[#This Row],[σв/σт]]-SUMIF('Сводный отчет'!$B$7:$B$17,Таблица1[[#This Row],[Профиль / размер]],'Сводный отчет'!$L$7:$L$17))^2</f>
        <v>6.5069438854139901E-5</v>
      </c>
      <c r="K1792" s="63">
        <v>19.5</v>
      </c>
      <c r="L1792" s="64">
        <f>(Таблица1[[#This Row],[Относительное удлинение, %]]-SUMIF('Сводный отчет'!$B$7:$B$17,Таблица1[[#This Row],[Профиль / размер]],'Сводный отчет'!$O$7:$O$17))^2</f>
        <v>1.3037687222633305</v>
      </c>
      <c r="M1792" s="63">
        <v>8.9</v>
      </c>
      <c r="N179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0.20992256841715756</v>
      </c>
      <c r="O1792" s="67">
        <v>9.1999999999999993</v>
      </c>
      <c r="P179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0.21524246486686618</v>
      </c>
      <c r="Q1792" s="69">
        <v>9.8000000000000004E-2</v>
      </c>
      <c r="R1792" s="70">
        <f>(Таблица1[[#This Row],[fr]]-SUMIF('Сводный отчет'!$B$7:$B$17,Таблица1[[#This Row],[Профиль / размер]],'Сводный отчет'!$X$7:$X$17))^2</f>
        <v>1.9910838110207249E-4</v>
      </c>
    </row>
    <row r="1793" spans="1:18" ht="11.25" customHeight="1" x14ac:dyDescent="0.25">
      <c r="A1793" s="62" t="s">
        <v>1420</v>
      </c>
      <c r="B1793" s="62" t="str">
        <f>LEFT(Таблица1[[#This Row],[Номер плавки]],7)</f>
        <v>2064120</v>
      </c>
      <c r="C1793" s="62" t="s">
        <v>8</v>
      </c>
      <c r="D1793" s="62" t="s">
        <v>202</v>
      </c>
      <c r="E1793" s="63">
        <v>536</v>
      </c>
      <c r="F1793" s="64">
        <f>(Таблица1[[#This Row],[Предел текучести, Н/мм²]]-SUMIF('Сводный отчет'!$B$7:$B$17,Таблица1[[#This Row],[Профиль / размер]],'Сводный отчет'!$F$7:$F$17))^2</f>
        <v>53.683801775148183</v>
      </c>
      <c r="G1793" s="63">
        <v>621</v>
      </c>
      <c r="H1793" s="64">
        <f>(Таблица1[[#This Row],[Временное сопротивление, Н/мм²]]-SUMIF('Сводный отчет'!$B$7:$B$17,Таблица1[[#This Row],[Профиль / размер]],'Сводный отчет'!$I$7:$I$17))^2</f>
        <v>161.58321005917136</v>
      </c>
      <c r="I1793" s="65">
        <f>Таблица1[[#This Row],[Временное сопротивление, Н/мм²]]/Таблица1[[#This Row],[Предел текучести, Н/мм²]]</f>
        <v>1.1585820895522387</v>
      </c>
      <c r="J1793" s="66">
        <f>(Таблица1[[#This Row],[σв/σт]]-SUMIF('Сводный отчет'!$B$7:$B$17,Таблица1[[#This Row],[Профиль / размер]],'Сводный отчет'!$L$7:$L$17))^2</f>
        <v>6.1393492641064647E-5</v>
      </c>
      <c r="K1793" s="63">
        <v>21.8</v>
      </c>
      <c r="L1793" s="64">
        <f>(Таблица1[[#This Row],[Относительное удлинение, %]]-SUMIF('Сводный отчет'!$B$7:$B$17,Таблица1[[#This Row],[Профиль / размер]],'Сводный отчет'!$O$7:$O$17))^2</f>
        <v>1.3413648761094521</v>
      </c>
      <c r="M1793" s="63">
        <v>11.4</v>
      </c>
      <c r="N179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4.1690571838017849</v>
      </c>
      <c r="O1793" s="67">
        <v>11.7</v>
      </c>
      <c r="P179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4.1455309264053151</v>
      </c>
      <c r="Q1793" s="69">
        <v>9.1999999999999998E-2</v>
      </c>
      <c r="R1793" s="70">
        <f>(Таблица1[[#This Row],[fr]]-SUMIF('Сводный отчет'!$B$7:$B$17,Таблица1[[#This Row],[Профиль / размер]],'Сводный отчет'!$X$7:$X$17))^2</f>
        <v>6.5781458025148692E-5</v>
      </c>
    </row>
    <row r="1794" spans="1:18" ht="11.25" customHeight="1" x14ac:dyDescent="0.25">
      <c r="A1794" s="62" t="s">
        <v>1421</v>
      </c>
      <c r="B1794" s="62" t="str">
        <f>LEFT(Таблица1[[#This Row],[Номер плавки]],7)</f>
        <v>2064122</v>
      </c>
      <c r="C1794" s="62" t="s">
        <v>8</v>
      </c>
      <c r="D1794" s="62" t="s">
        <v>202</v>
      </c>
      <c r="E1794" s="63">
        <v>528</v>
      </c>
      <c r="F1794" s="64">
        <f>(Таблица1[[#This Row],[Предел текучести, Н/мм²]]-SUMIF('Сводный отчет'!$B$7:$B$17,Таблица1[[#This Row],[Профиль / размер]],'Сводный отчет'!$F$7:$F$17))^2</f>
        <v>234.91457100591771</v>
      </c>
      <c r="G1794" s="63">
        <v>620</v>
      </c>
      <c r="H1794" s="64">
        <f>(Таблица1[[#This Row],[Временное сопротивление, Н/мм²]]-SUMIF('Сводный отчет'!$B$7:$B$17,Таблица1[[#This Row],[Профиль / размер]],'Сводный отчет'!$I$7:$I$17))^2</f>
        <v>188.00628698224827</v>
      </c>
      <c r="I1794" s="65">
        <f>Таблица1[[#This Row],[Временное сопротивление, Н/мм²]]/Таблица1[[#This Row],[Предел текучести, Н/мм²]]</f>
        <v>1.1742424242424243</v>
      </c>
      <c r="J1794" s="66">
        <f>(Таблица1[[#This Row],[σв/σт]]-SUMIF('Сводный отчет'!$B$7:$B$17,Таблица1[[#This Row],[Профиль / размер]],'Сводный отчет'!$L$7:$L$17))^2</f>
        <v>6.1229603423911837E-5</v>
      </c>
      <c r="K1794" s="63">
        <v>18.399999999999999</v>
      </c>
      <c r="L1794" s="64">
        <f>(Таблица1[[#This Row],[Относительное удлинение, %]]-SUMIF('Сводный отчет'!$B$7:$B$17,Таблица1[[#This Row],[Профиль / размер]],'Сводный отчет'!$O$7:$O$17))^2</f>
        <v>5.0257879530325837</v>
      </c>
      <c r="M1794" s="63">
        <v>9.1999999999999993</v>
      </c>
      <c r="N179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2.5018722263313187E-2</v>
      </c>
      <c r="O1794" s="67">
        <v>9.5</v>
      </c>
      <c r="P179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2.6877080251479862E-2</v>
      </c>
      <c r="Q1794" s="69">
        <v>9.1999999999999998E-2</v>
      </c>
      <c r="R1794" s="70">
        <f>(Таблица1[[#This Row],[fr]]-SUMIF('Сводный отчет'!$B$7:$B$17,Таблица1[[#This Row],[Профиль / размер]],'Сводный отчет'!$X$7:$X$17))^2</f>
        <v>6.5781458025148692E-5</v>
      </c>
    </row>
    <row r="1795" spans="1:18" ht="11.25" customHeight="1" x14ac:dyDescent="0.25">
      <c r="A1795" s="62" t="s">
        <v>1422</v>
      </c>
      <c r="B1795" s="62" t="str">
        <f>LEFT(Таблица1[[#This Row],[Номер плавки]],7)</f>
        <v>2064126</v>
      </c>
      <c r="C1795" s="62" t="s">
        <v>8</v>
      </c>
      <c r="D1795" s="62" t="s">
        <v>202</v>
      </c>
      <c r="E1795" s="63">
        <v>545</v>
      </c>
      <c r="F1795" s="64">
        <f>(Таблица1[[#This Row],[Предел текучести, Н/мм²]]-SUMIF('Сводный отчет'!$B$7:$B$17,Таблица1[[#This Row],[Профиль / размер]],'Сводный отчет'!$F$7:$F$17))^2</f>
        <v>2.7991863905324856</v>
      </c>
      <c r="G1795" s="63">
        <v>640</v>
      </c>
      <c r="H1795" s="64">
        <f>(Таблица1[[#This Row],[Временное сопротивление, Н/мм²]]-SUMIF('Сводный отчет'!$B$7:$B$17,Таблица1[[#This Row],[Профиль / размер]],'Сводный отчет'!$I$7:$I$17))^2</f>
        <v>39.544748520710172</v>
      </c>
      <c r="I1795" s="65">
        <f>Таблица1[[#This Row],[Временное сопротивление, Н/мм²]]/Таблица1[[#This Row],[Предел текучести, Н/мм²]]</f>
        <v>1.1743119266055047</v>
      </c>
      <c r="J1795" s="66">
        <f>(Таблица1[[#This Row],[σв/σт]]-SUMIF('Сводный отчет'!$B$7:$B$17,Таблица1[[#This Row],[Профиль / размер]],'Сводный отчет'!$L$7:$L$17))^2</f>
        <v>6.2322136910823191E-5</v>
      </c>
      <c r="K1795" s="63">
        <v>21</v>
      </c>
      <c r="L1795" s="64">
        <f>(Таблица1[[#This Row],[Относительное удлинение, %]]-SUMIF('Сводный отчет'!$B$7:$B$17,Таблица1[[#This Row],[Профиль / размер]],'Сводный отчет'!$O$7:$O$17))^2</f>
        <v>0.12828795303253909</v>
      </c>
      <c r="M1795" s="63">
        <v>7.6</v>
      </c>
      <c r="N179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3.0911725684171536</v>
      </c>
      <c r="O1795" s="67">
        <v>7.9</v>
      </c>
      <c r="P179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3.1114924648668687</v>
      </c>
      <c r="Q1795" s="69">
        <v>9.6000000000000002E-2</v>
      </c>
      <c r="R1795" s="70">
        <f>(Таблица1[[#This Row],[fr]]-SUMIF('Сводный отчет'!$B$7:$B$17,Таблица1[[#This Row],[Профиль / размер]],'Сводный отчет'!$X$7:$X$17))^2</f>
        <v>1.4666607340976454E-4</v>
      </c>
    </row>
    <row r="1796" spans="1:18" ht="11.25" customHeight="1" x14ac:dyDescent="0.25">
      <c r="A1796" s="62" t="s">
        <v>1423</v>
      </c>
      <c r="B1796" s="62" t="str">
        <f>LEFT(Таблица1[[#This Row],[Номер плавки]],7)</f>
        <v>2064126</v>
      </c>
      <c r="C1796" s="62" t="s">
        <v>8</v>
      </c>
      <c r="D1796" s="62" t="s">
        <v>202</v>
      </c>
      <c r="E1796" s="63">
        <v>556</v>
      </c>
      <c r="F1796" s="64">
        <f>(Таблица1[[#This Row],[Предел текучести, Н/мм²]]-SUMIF('Сводный отчет'!$B$7:$B$17,Таблица1[[#This Row],[Профиль / размер]],'Сводный отчет'!$F$7:$F$17))^2</f>
        <v>160.60687869822442</v>
      </c>
      <c r="G1796" s="63">
        <v>643</v>
      </c>
      <c r="H1796" s="64">
        <f>(Таблица1[[#This Row],[Временное сопротивление, Н/мм²]]-SUMIF('Сводный отчет'!$B$7:$B$17,Таблица1[[#This Row],[Профиль / размер]],'Сводный отчет'!$I$7:$I$17))^2</f>
        <v>86.275517751479455</v>
      </c>
      <c r="I1796" s="65">
        <f>Таблица1[[#This Row],[Временное сопротивление, Н/мм²]]/Таблица1[[#This Row],[Предел текучести, Н/мм²]]</f>
        <v>1.1564748201438848</v>
      </c>
      <c r="J1796" s="66">
        <f>(Таблица1[[#This Row],[σв/σт]]-SUMIF('Сводный отчет'!$B$7:$B$17,Таблица1[[#This Row],[Профиль / размер]],'Сводный отчет'!$L$7:$L$17))^2</f>
        <v>9.8856674305318129E-5</v>
      </c>
      <c r="K1796" s="63">
        <v>21.3</v>
      </c>
      <c r="L1796" s="64">
        <f>(Таблица1[[#This Row],[Относительное удлинение, %]]-SUMIF('Сводный отчет'!$B$7:$B$17,Таблица1[[#This Row],[Профиль / размер]],'Сводный отчет'!$O$7:$O$17))^2</f>
        <v>0.43319179918638173</v>
      </c>
      <c r="M1796" s="63">
        <v>9.1</v>
      </c>
      <c r="N179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6.6653337647928121E-2</v>
      </c>
      <c r="O1796" s="67">
        <v>9.4</v>
      </c>
      <c r="P179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6.9665541789941568E-2</v>
      </c>
      <c r="Q1796" s="69">
        <v>9.4E-2</v>
      </c>
      <c r="R1796" s="70">
        <f>(Таблица1[[#This Row],[fr]]-SUMIF('Сводный отчет'!$B$7:$B$17,Таблица1[[#This Row],[Профиль / размер]],'Сводный отчет'!$X$7:$X$17))^2</f>
        <v>1.0222376571745662E-4</v>
      </c>
    </row>
    <row r="1797" spans="1:18" ht="11.25" customHeight="1" x14ac:dyDescent="0.25">
      <c r="A1797" s="62" t="s">
        <v>1424</v>
      </c>
      <c r="B1797" s="62" t="str">
        <f>LEFT(Таблица1[[#This Row],[Номер плавки]],7)</f>
        <v>2064128</v>
      </c>
      <c r="C1797" s="62" t="s">
        <v>8</v>
      </c>
      <c r="D1797" s="62" t="s">
        <v>202</v>
      </c>
      <c r="E1797" s="63">
        <v>575</v>
      </c>
      <c r="F1797" s="64">
        <f>(Таблица1[[#This Row],[Предел текучести, Н/мм²]]-SUMIF('Сводный отчет'!$B$7:$B$17,Таблица1[[#This Row],[Профиль / размер]],'Сводный отчет'!$F$7:$F$17))^2</f>
        <v>1003.1838017751468</v>
      </c>
      <c r="G1797" s="63">
        <v>666</v>
      </c>
      <c r="H1797" s="64">
        <f>(Таблица1[[#This Row],[Временное сопротивление, Н/мм²]]-SUMIF('Сводный отчет'!$B$7:$B$17,Таблица1[[#This Row],[Профиль / размер]],'Сводный отчет'!$I$7:$I$17))^2</f>
        <v>1042.5447485207105</v>
      </c>
      <c r="I1797" s="65">
        <f>Таблица1[[#This Row],[Временное сопротивление, Н/мм²]]/Таблица1[[#This Row],[Предел текучести, Н/мм²]]</f>
        <v>1.1582608695652175</v>
      </c>
      <c r="J1797" s="66">
        <f>(Таблица1[[#This Row],[σв/σт]]-SUMIF('Сводный отчет'!$B$7:$B$17,Таблица1[[#This Row],[Профиль / размер]],'Сводный отчет'!$L$7:$L$17))^2</f>
        <v>6.6530449072465441E-5</v>
      </c>
      <c r="K1797" s="63">
        <v>20.6</v>
      </c>
      <c r="L1797" s="64">
        <f>(Таблица1[[#This Row],[Относительное удлинение, %]]-SUMIF('Сводный отчет'!$B$7:$B$17,Таблица1[[#This Row],[Профиль / размер]],'Сводный отчет'!$O$7:$O$17))^2</f>
        <v>1.7494914940833386E-3</v>
      </c>
      <c r="M1797" s="63">
        <v>8.3000000000000007</v>
      </c>
      <c r="N179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1.1197302607248463</v>
      </c>
      <c r="O1797" s="67">
        <v>8.6</v>
      </c>
      <c r="P179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1.1319732340976376</v>
      </c>
      <c r="Q1797" s="69">
        <v>7.0999999999999994E-2</v>
      </c>
      <c r="R1797" s="70">
        <f>(Таблица1[[#This Row],[fr]]-SUMIF('Сводный отчет'!$B$7:$B$17,Таблица1[[#This Row],[Профиль / размер]],'Сводный отчет'!$X$7:$X$17))^2</f>
        <v>1.6613722725591606E-4</v>
      </c>
    </row>
    <row r="1798" spans="1:18" ht="11.25" customHeight="1" x14ac:dyDescent="0.25">
      <c r="A1798" s="62" t="s">
        <v>1425</v>
      </c>
      <c r="B1798" s="62" t="str">
        <f>LEFT(Таблица1[[#This Row],[Номер плавки]],7)</f>
        <v>2050948</v>
      </c>
      <c r="C1798" s="62" t="s">
        <v>8</v>
      </c>
      <c r="D1798" s="62" t="s">
        <v>62</v>
      </c>
      <c r="E1798" s="63">
        <v>530</v>
      </c>
      <c r="F1798" s="64">
        <f>(Таблица1[[#This Row],[Предел текучести, Н/мм²]]-SUMIF('Сводный отчет'!$B$7:$B$17,Таблица1[[#This Row],[Профиль / размер]],'Сводный отчет'!$F$7:$F$17))^2</f>
        <v>36.235678585159341</v>
      </c>
      <c r="G1798" s="63">
        <v>626</v>
      </c>
      <c r="H1798" s="64">
        <f>(Таблица1[[#This Row],[Временное сопротивление, Н/мм²]]-SUMIF('Сводный отчет'!$B$7:$B$17,Таблица1[[#This Row],[Профиль / размер]],'Сводный отчет'!$I$7:$I$17))^2</f>
        <v>2.8435217224142679</v>
      </c>
      <c r="I1798" s="65">
        <f>Таблица1[[#This Row],[Временное сопротивление, Н/мм²]]/Таблица1[[#This Row],[Предел текучести, Н/мм²]]</f>
        <v>1.1811320754716981</v>
      </c>
      <c r="J1798" s="66">
        <f>(Таблица1[[#This Row],[σв/σт]]-SUMIF('Сводный отчет'!$B$7:$B$17,Таблица1[[#This Row],[Профиль / размер]],'Сводный отчет'!$L$7:$L$17))^2</f>
        <v>1.0133802656681088E-4</v>
      </c>
      <c r="K1798" s="63">
        <v>22</v>
      </c>
      <c r="L1798" s="64">
        <f>(Таблица1[[#This Row],[Относительное удлинение, %]]-SUMIF('Сводный отчет'!$B$7:$B$17,Таблица1[[#This Row],[Профиль / размер]],'Сводный отчет'!$O$7:$O$17))^2</f>
        <v>3.7301999231065053</v>
      </c>
      <c r="M1798" s="63">
        <v>8.4</v>
      </c>
      <c r="N179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0.53777777777777913</v>
      </c>
      <c r="O1798" s="67">
        <v>8.6999999999999993</v>
      </c>
      <c r="P179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0.5377777777777818</v>
      </c>
      <c r="Q1798" s="69">
        <v>8.2000000000000003E-2</v>
      </c>
      <c r="R1798" s="70">
        <f>(Таблица1[[#This Row],[fr]]-SUMIF('Сводный отчет'!$B$7:$B$17,Таблица1[[#This Row],[Профиль / размер]],'Сводный отчет'!$X$7:$X$17))^2</f>
        <v>1.5378700499807003E-7</v>
      </c>
    </row>
    <row r="1799" spans="1:18" ht="11.25" customHeight="1" x14ac:dyDescent="0.25">
      <c r="A1799" s="62" t="s">
        <v>1425</v>
      </c>
      <c r="B1799" s="62" t="str">
        <f>LEFT(Таблица1[[#This Row],[Номер плавки]],7)</f>
        <v>2050948</v>
      </c>
      <c r="C1799" s="62" t="s">
        <v>8</v>
      </c>
      <c r="D1799" s="62" t="s">
        <v>62</v>
      </c>
      <c r="E1799" s="63">
        <v>529</v>
      </c>
      <c r="F1799" s="64">
        <f>(Таблица1[[#This Row],[Предел текучести, Н/мм²]]-SUMIF('Сводный отчет'!$B$7:$B$17,Таблица1[[#This Row],[Профиль / размер]],'Сводный отчет'!$F$7:$F$17))^2</f>
        <v>49.274894271433816</v>
      </c>
      <c r="G1799" s="63">
        <v>628</v>
      </c>
      <c r="H1799" s="64">
        <f>(Таблица1[[#This Row],[Временное сопротивление, Н/мм²]]-SUMIF('Сводный отчет'!$B$7:$B$17,Таблица1[[#This Row],[Профиль / размер]],'Сводный отчет'!$I$7:$I$17))^2</f>
        <v>9.8423683198804665E-2</v>
      </c>
      <c r="I1799" s="65">
        <f>Таблица1[[#This Row],[Временное сопротивление, Н/мм²]]/Таблица1[[#This Row],[Предел текучести, Н/мм²]]</f>
        <v>1.1871455576559546</v>
      </c>
      <c r="J1799" s="66">
        <f>(Таблица1[[#This Row],[σв/σт]]-SUMIF('Сводный отчет'!$B$7:$B$17,Таблица1[[#This Row],[Профиль / размер]],'Сводный отчет'!$L$7:$L$17))^2</f>
        <v>2.5857158447484453E-4</v>
      </c>
      <c r="K1799" s="63">
        <v>21.3</v>
      </c>
      <c r="L1799" s="64">
        <f>(Таблица1[[#This Row],[Относительное удлинение, %]]-SUMIF('Сводный отчет'!$B$7:$B$17,Таблица1[[#This Row],[Профиль / размер]],'Сводный отчет'!$O$7:$O$17))^2</f>
        <v>1.5162783544790532</v>
      </c>
      <c r="M1799" s="63">
        <v>8.9</v>
      </c>
      <c r="N179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5.4444444444444885E-2</v>
      </c>
      <c r="O1799" s="67">
        <v>9.1999999999999993</v>
      </c>
      <c r="P179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5.4444444444445718E-2</v>
      </c>
      <c r="Q1799" s="69">
        <v>7.0999999999999994E-2</v>
      </c>
      <c r="R1799" s="70">
        <f>(Таблица1[[#This Row],[fr]]-SUMIF('Сводный отчет'!$B$7:$B$17,Таблица1[[#This Row],[Профиль / размер]],'Сводный отчет'!$X$7:$X$17))^2</f>
        <v>1.1252633602460633E-4</v>
      </c>
    </row>
    <row r="1800" spans="1:18" ht="11.25" customHeight="1" x14ac:dyDescent="0.25">
      <c r="A1800" s="62" t="s">
        <v>1425</v>
      </c>
      <c r="B1800" s="62" t="str">
        <f>LEFT(Таблица1[[#This Row],[Номер плавки]],7)</f>
        <v>2050948</v>
      </c>
      <c r="C1800" s="62" t="s">
        <v>8</v>
      </c>
      <c r="D1800" s="62" t="s">
        <v>62</v>
      </c>
      <c r="E1800" s="63">
        <v>548</v>
      </c>
      <c r="F1800" s="64">
        <f>(Таблица1[[#This Row],[Предел текучести, Н/мм²]]-SUMIF('Сводный отчет'!$B$7:$B$17,Таблица1[[#This Row],[Профиль / размер]],'Сводный отчет'!$F$7:$F$17))^2</f>
        <v>143.52979623221881</v>
      </c>
      <c r="G1800" s="63">
        <v>641</v>
      </c>
      <c r="H1800" s="64">
        <f>(Таблица1[[#This Row],[Временное сопротивление, Н/мм²]]-SUMIF('Сводный отчет'!$B$7:$B$17,Таблица1[[#This Row],[Профиль / размер]],'Сводный отчет'!$I$7:$I$17))^2</f>
        <v>177.25528642829829</v>
      </c>
      <c r="I1800" s="65">
        <f>Таблица1[[#This Row],[Временное сопротивление, Н/мм²]]/Таблица1[[#This Row],[Предел текучести, Н/мм²]]</f>
        <v>1.1697080291970803</v>
      </c>
      <c r="J1800" s="66">
        <f>(Таблица1[[#This Row],[σв/σт]]-SUMIF('Сводный отчет'!$B$7:$B$17,Таблица1[[#This Row],[Профиль / размер]],'Сводный отчет'!$L$7:$L$17))^2</f>
        <v>1.842445853781974E-6</v>
      </c>
      <c r="K1800" s="63">
        <v>22.6</v>
      </c>
      <c r="L1800" s="64">
        <f>(Таблица1[[#This Row],[Относительное удлинение, %]]-SUMIF('Сводный отчет'!$B$7:$B$17,Таблица1[[#This Row],[Профиль / размер]],'Сводный отчет'!$O$7:$O$17))^2</f>
        <v>6.4078469819300441</v>
      </c>
      <c r="M1800" s="63">
        <v>8</v>
      </c>
      <c r="N180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1.2844444444444474</v>
      </c>
      <c r="O1800" s="67">
        <v>8.3000000000000007</v>
      </c>
      <c r="P180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1.2844444444444474</v>
      </c>
      <c r="Q1800" s="69">
        <v>0.1</v>
      </c>
      <c r="R1800" s="70">
        <f>(Таблица1[[#This Row],[fr]]-SUMIF('Сводный отчет'!$B$7:$B$17,Таблица1[[#This Row],[Профиль / размер]],'Сводный отчет'!$X$7:$X$17))^2</f>
        <v>3.382714340638213E-4</v>
      </c>
    </row>
    <row r="1801" spans="1:18" ht="11.25" customHeight="1" x14ac:dyDescent="0.25">
      <c r="A1801" s="62" t="s">
        <v>1426</v>
      </c>
      <c r="B1801" s="62" t="str">
        <f>LEFT(Таблица1[[#This Row],[Номер плавки]],7)</f>
        <v>2004103</v>
      </c>
      <c r="C1801" s="62" t="s">
        <v>8</v>
      </c>
      <c r="D1801" s="62" t="s">
        <v>62</v>
      </c>
      <c r="E1801" s="63">
        <v>520</v>
      </c>
      <c r="F1801" s="64">
        <f>(Таблица1[[#This Row],[Предел текучести, Н/мм²]]-SUMIF('Сводный отчет'!$B$7:$B$17,Таблица1[[#This Row],[Профиль / размер]],'Сводный отчет'!$F$7:$F$17))^2</f>
        <v>256.62783544790409</v>
      </c>
      <c r="G1801" s="63">
        <v>612</v>
      </c>
      <c r="H1801" s="64">
        <f>(Таблица1[[#This Row],[Временное сопротивление, Н/мм²]]-SUMIF('Сводный отчет'!$B$7:$B$17,Таблица1[[#This Row],[Профиль / размер]],'Сводный отчет'!$I$7:$I$17))^2</f>
        <v>246.05920799692251</v>
      </c>
      <c r="I1801" s="65">
        <f>Таблица1[[#This Row],[Временное сопротивление, Н/мм²]]/Таблица1[[#This Row],[Предел текучести, Н/мм²]]</f>
        <v>1.176923076923077</v>
      </c>
      <c r="J1801" s="66">
        <f>(Таблица1[[#This Row],[σв/σт]]-SUMIF('Сводный отчет'!$B$7:$B$17,Таблица1[[#This Row],[Профиль / размер]],'Сводный отчет'!$L$7:$L$17))^2</f>
        <v>3.4312420548474963E-5</v>
      </c>
      <c r="K1801" s="63">
        <v>19.3</v>
      </c>
      <c r="L1801" s="64">
        <f>(Таблица1[[#This Row],[Относительное удлинение, %]]-SUMIF('Сводный отчет'!$B$7:$B$17,Таблица1[[#This Row],[Профиль / размер]],'Сводный отчет'!$O$7:$O$17))^2</f>
        <v>0.59078815840061094</v>
      </c>
      <c r="M1801" s="63">
        <v>9.6</v>
      </c>
      <c r="N180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0.21777777777777624</v>
      </c>
      <c r="O1801" s="67">
        <v>9.9</v>
      </c>
      <c r="P180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0.21777777777777624</v>
      </c>
      <c r="Q1801" s="69">
        <v>7.2999999999999995E-2</v>
      </c>
      <c r="R1801" s="70">
        <f>(Таблица1[[#This Row],[fr]]-SUMIF('Сводный отчет'!$B$7:$B$17,Таблица1[[#This Row],[Профиль / размер]],'Сводный отчет'!$X$7:$X$17))^2</f>
        <v>7.4094963475586625E-5</v>
      </c>
    </row>
    <row r="1802" spans="1:18" ht="11.25" customHeight="1" x14ac:dyDescent="0.25">
      <c r="A1802" s="62" t="s">
        <v>1427</v>
      </c>
      <c r="B1802" s="62" t="str">
        <f>LEFT(Таблица1[[#This Row],[Номер плавки]],7)</f>
        <v>2064148</v>
      </c>
      <c r="C1802" s="62" t="s">
        <v>66</v>
      </c>
      <c r="D1802" s="62" t="s">
        <v>67</v>
      </c>
      <c r="E1802" s="63">
        <v>543</v>
      </c>
      <c r="F1802" s="64">
        <f>(Таблица1[[#This Row],[Предел текучести, Н/мм²]]-SUMIF('Сводный отчет'!$B$7:$B$17,Таблица1[[#This Row],[Профиль / размер]],'Сводный отчет'!$F$7:$F$17))^2</f>
        <v>0.40024989587667986</v>
      </c>
      <c r="G1802" s="63">
        <v>636</v>
      </c>
      <c r="H1802" s="64">
        <f>(Таблица1[[#This Row],[Временное сопротивление, Н/мм²]]-SUMIF('Сводный отчет'!$B$7:$B$17,Таблица1[[#This Row],[Профиль / размер]],'Сводный отчет'!$I$7:$I$17))^2</f>
        <v>6.7176176593085133</v>
      </c>
      <c r="I1802" s="65">
        <f>Таблица1[[#This Row],[Временное сопротивление, Н/мм²]]/Таблица1[[#This Row],[Предел текучести, Н/мм²]]</f>
        <v>1.1712707182320441</v>
      </c>
      <c r="J1802" s="66">
        <f>(Таблица1[[#This Row],[σв/σт]]-SUMIF('Сводный отчет'!$B$7:$B$17,Таблица1[[#This Row],[Профиль / размер]],'Сводный отчет'!$L$7:$L$17))^2</f>
        <v>1.1051328375861951E-5</v>
      </c>
      <c r="K1802" s="63">
        <v>19.8</v>
      </c>
      <c r="L1802" s="64">
        <f>(Таблица1[[#This Row],[Относительное удлинение, %]]-SUMIF('Сводный отчет'!$B$7:$B$17,Таблица1[[#This Row],[Профиль / размер]],'Сводный отчет'!$O$7:$O$17))^2</f>
        <v>0.45907538525614344</v>
      </c>
      <c r="M1802" s="63">
        <v>9.6</v>
      </c>
      <c r="N180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0.10266139108704796</v>
      </c>
      <c r="O1802" s="67">
        <v>9.9</v>
      </c>
      <c r="P180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7.8171595168679733E-2</v>
      </c>
      <c r="Q1802" s="69">
        <v>6.9000000000000006E-2</v>
      </c>
      <c r="R1802" s="70">
        <f>(Таблица1[[#This Row],[fr]]-SUMIF('Сводный отчет'!$B$7:$B$17,Таблица1[[#This Row],[Профиль / размер]],'Сводный отчет'!$X$7:$X$17))^2</f>
        <v>2.0117659308621419E-4</v>
      </c>
    </row>
    <row r="1803" spans="1:18" ht="11.25" customHeight="1" x14ac:dyDescent="0.25">
      <c r="A1803" s="62" t="s">
        <v>1428</v>
      </c>
      <c r="B1803" s="62" t="str">
        <f>LEFT(Таблица1[[#This Row],[Номер плавки]],7)</f>
        <v>2064150</v>
      </c>
      <c r="C1803" s="62" t="s">
        <v>66</v>
      </c>
      <c r="D1803" s="62" t="s">
        <v>67</v>
      </c>
      <c r="E1803" s="63">
        <v>549</v>
      </c>
      <c r="F1803" s="64">
        <f>(Таблица1[[#This Row],[Предел текучести, Н/мм²]]-SUMIF('Сводный отчет'!$B$7:$B$17,Таблица1[[#This Row],[Профиль / размер]],'Сводный отчет'!$F$7:$F$17))^2</f>
        <v>43.992086630570192</v>
      </c>
      <c r="G1803" s="63">
        <v>641</v>
      </c>
      <c r="H1803" s="64">
        <f>(Таблица1[[#This Row],[Временное сопротивление, Н/мм²]]-SUMIF('Сводный отчет'!$B$7:$B$17,Таблица1[[#This Row],[Профиль / размер]],'Сводный отчет'!$I$7:$I$17))^2</f>
        <v>57.635985006247083</v>
      </c>
      <c r="I1803" s="65">
        <f>Таблица1[[#This Row],[Временное сопротивление, Н/мм²]]/Таблица1[[#This Row],[Предел текучести, Н/мм²]]</f>
        <v>1.1675774134790529</v>
      </c>
      <c r="J1803" s="66">
        <f>(Таблица1[[#This Row],[σв/σт]]-SUMIF('Сводный отчет'!$B$7:$B$17,Таблица1[[#This Row],[Профиль / размер]],'Сводный отчет'!$L$7:$L$17))^2</f>
        <v>1.3612478481618961E-7</v>
      </c>
      <c r="K1803" s="63">
        <v>18.600000000000001</v>
      </c>
      <c r="L1803" s="64">
        <f>(Таблица1[[#This Row],[Относительное удлинение, %]]-SUMIF('Сводный отчет'!$B$7:$B$17,Таблица1[[#This Row],[Профиль / размер]],'Сводный отчет'!$O$7:$O$17))^2</f>
        <v>3.5251978342357329</v>
      </c>
      <c r="M1803" s="63">
        <v>6.2</v>
      </c>
      <c r="N180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9.4838858808829531</v>
      </c>
      <c r="O1803" s="67">
        <v>7.5</v>
      </c>
      <c r="P180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4.4961307788421507</v>
      </c>
      <c r="Q1803" s="69">
        <v>9.7000000000000003E-2</v>
      </c>
      <c r="R1803" s="70">
        <f>(Таблица1[[#This Row],[fr]]-SUMIF('Сводный отчет'!$B$7:$B$17,Таблица1[[#This Row],[Профиль / размер]],'Сводный отчет'!$X$7:$X$17))^2</f>
        <v>1.9089087880049961E-4</v>
      </c>
    </row>
    <row r="1804" spans="1:18" ht="11.25" customHeight="1" x14ac:dyDescent="0.25">
      <c r="A1804" s="62" t="s">
        <v>1428</v>
      </c>
      <c r="B1804" s="62" t="str">
        <f>LEFT(Таблица1[[#This Row],[Номер плавки]],7)</f>
        <v>2064150</v>
      </c>
      <c r="C1804" s="62" t="s">
        <v>66</v>
      </c>
      <c r="D1804" s="62" t="s">
        <v>67</v>
      </c>
      <c r="E1804" s="63">
        <v>547</v>
      </c>
      <c r="F1804" s="64">
        <f>(Таблица1[[#This Row],[Предел текучести, Н/мм²]]-SUMIF('Сводный отчет'!$B$7:$B$17,Таблица1[[#This Row],[Профиль / размер]],'Сводный отчет'!$F$7:$F$17))^2</f>
        <v>21.461474385672357</v>
      </c>
      <c r="G1804" s="63">
        <v>642</v>
      </c>
      <c r="H1804" s="64">
        <f>(Таблица1[[#This Row],[Временное сопротивление, Н/мм²]]-SUMIF('Сводный отчет'!$B$7:$B$17,Таблица1[[#This Row],[Профиль / размер]],'Сводный отчет'!$I$7:$I$17))^2</f>
        <v>73.819658475634796</v>
      </c>
      <c r="I1804" s="65">
        <f>Таблица1[[#This Row],[Временное сопротивление, Н/мм²]]/Таблица1[[#This Row],[Предел текучести, Н/мм²]]</f>
        <v>1.1736745886654478</v>
      </c>
      <c r="J1804" s="66">
        <f>(Таблица1[[#This Row],[σв/σт]]-SUMIF('Сводный отчет'!$B$7:$B$17,Таблица1[[#This Row],[Профиль / размер]],'Сводный отчет'!$L$7:$L$17))^2</f>
        <v>3.2812553192593693E-5</v>
      </c>
      <c r="K1804" s="63">
        <v>19.100000000000001</v>
      </c>
      <c r="L1804" s="64">
        <f>(Таблица1[[#This Row],[Относительное удлинение, %]]-SUMIF('Сводный отчет'!$B$7:$B$17,Таблица1[[#This Row],[Профиль / размер]],'Сводный отчет'!$O$7:$O$17))^2</f>
        <v>1.8976468138275702</v>
      </c>
      <c r="M1804" s="63">
        <v>8</v>
      </c>
      <c r="N180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1.637355268638063</v>
      </c>
      <c r="O1804" s="67">
        <v>8.3000000000000007</v>
      </c>
      <c r="P180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1.7434777176176584</v>
      </c>
      <c r="Q1804" s="69">
        <v>0.08</v>
      </c>
      <c r="R1804" s="70">
        <f>(Таблица1[[#This Row],[fr]]-SUMIF('Сводный отчет'!$B$7:$B$17,Таблица1[[#This Row],[Профиль / размер]],'Сводный отчет'!$X$7:$X$17))^2</f>
        <v>1.0135776759683515E-5</v>
      </c>
    </row>
    <row r="1805" spans="1:18" ht="11.25" customHeight="1" x14ac:dyDescent="0.25">
      <c r="A1805" s="62" t="s">
        <v>1429</v>
      </c>
      <c r="B1805" s="62" t="str">
        <f>LEFT(Таблица1[[#This Row],[Номер плавки]],7)</f>
        <v>2064153</v>
      </c>
      <c r="C1805" s="62" t="s">
        <v>66</v>
      </c>
      <c r="D1805" s="62" t="s">
        <v>67</v>
      </c>
      <c r="E1805" s="63">
        <v>528</v>
      </c>
      <c r="F1805" s="64">
        <f>(Таблица1[[#This Row],[Предел текучести, Н/мм²]]-SUMIF('Сводный отчет'!$B$7:$B$17,Таблица1[[#This Row],[Профиль / размер]],'Сводный отчет'!$F$7:$F$17))^2</f>
        <v>206.42065805914288</v>
      </c>
      <c r="G1805" s="63">
        <v>623</v>
      </c>
      <c r="H1805" s="64">
        <f>(Таблица1[[#This Row],[Временное сопротивление, Н/мм²]]-SUMIF('Сводный отчет'!$B$7:$B$17,Таблица1[[#This Row],[Профиль / размер]],'Сводный отчет'!$I$7:$I$17))^2</f>
        <v>108.32986255726824</v>
      </c>
      <c r="I1805" s="65">
        <f>Таблица1[[#This Row],[Временное сопротивление, Н/мм²]]/Таблица1[[#This Row],[Предел текучести, Н/мм²]]</f>
        <v>1.1799242424242424</v>
      </c>
      <c r="J1805" s="66">
        <f>(Таблица1[[#This Row],[σв/σт]]-SUMIF('Сводный отчет'!$B$7:$B$17,Таблица1[[#This Row],[Профиль / размер]],'Сводный отчет'!$L$7:$L$17))^2</f>
        <v>1.4346956187440225E-4</v>
      </c>
      <c r="K1805" s="63">
        <v>19</v>
      </c>
      <c r="L1805" s="64">
        <f>(Таблица1[[#This Row],[Относительное удлинение, %]]-SUMIF('Сводный отчет'!$B$7:$B$17,Таблица1[[#This Row],[Профиль / размер]],'Сводный отчет'!$O$7:$O$17))^2</f>
        <v>2.183157017909207</v>
      </c>
      <c r="M1805" s="63">
        <v>9.5</v>
      </c>
      <c r="N180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4.8579758433986611E-2</v>
      </c>
      <c r="O1805" s="67">
        <v>9.8000000000000007</v>
      </c>
      <c r="P180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3.2253227821741073E-2</v>
      </c>
      <c r="Q1805" s="69">
        <v>6.9000000000000006E-2</v>
      </c>
      <c r="R1805" s="70">
        <f>(Таблица1[[#This Row],[fr]]-SUMIF('Сводный отчет'!$B$7:$B$17,Таблица1[[#This Row],[Профиль / размер]],'Сводный отчет'!$X$7:$X$17))^2</f>
        <v>2.0117659308621419E-4</v>
      </c>
    </row>
    <row r="1806" spans="1:18" ht="11.25" customHeight="1" x14ac:dyDescent="0.25">
      <c r="A1806" s="62" t="s">
        <v>1429</v>
      </c>
      <c r="B1806" s="62" t="str">
        <f>LEFT(Таблица1[[#This Row],[Номер плавки]],7)</f>
        <v>2064153</v>
      </c>
      <c r="C1806" s="62" t="s">
        <v>66</v>
      </c>
      <c r="D1806" s="62" t="s">
        <v>67</v>
      </c>
      <c r="E1806" s="63">
        <v>528</v>
      </c>
      <c r="F1806" s="64">
        <f>(Таблица1[[#This Row],[Предел текучести, Н/мм²]]-SUMIF('Сводный отчет'!$B$7:$B$17,Таблица1[[#This Row],[Профиль / размер]],'Сводный отчет'!$F$7:$F$17))^2</f>
        <v>206.42065805914288</v>
      </c>
      <c r="G1806" s="63">
        <v>618</v>
      </c>
      <c r="H1806" s="64">
        <f>(Таблица1[[#This Row],[Временное сопротивление, Н/мм²]]-SUMIF('Сводный отчет'!$B$7:$B$17,Таблица1[[#This Row],[Профиль / размер]],'Сводный отчет'!$I$7:$I$17))^2</f>
        <v>237.41149521032966</v>
      </c>
      <c r="I1806" s="65">
        <f>Таблица1[[#This Row],[Временное сопротивление, Н/мм²]]/Таблица1[[#This Row],[Предел текучести, Н/мм²]]</f>
        <v>1.1704545454545454</v>
      </c>
      <c r="J1806" s="66">
        <f>(Таблица1[[#This Row],[σв/σт]]-SUMIF('Сводный отчет'!$B$7:$B$17,Таблица1[[#This Row],[Профиль / размер]],'Сводный отчет'!$L$7:$L$17))^2</f>
        <v>6.2909721836962052E-6</v>
      </c>
      <c r="K1806" s="63">
        <v>19.8</v>
      </c>
      <c r="L1806" s="64">
        <f>(Таблица1[[#This Row],[Относительное удлинение, %]]-SUMIF('Сводный отчет'!$B$7:$B$17,Таблица1[[#This Row],[Профиль / размер]],'Сводный отчет'!$O$7:$O$17))^2</f>
        <v>0.45907538525614344</v>
      </c>
      <c r="M1806" s="63">
        <v>10</v>
      </c>
      <c r="N180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0.51898792169929453</v>
      </c>
      <c r="O1806" s="67">
        <v>10.3</v>
      </c>
      <c r="P180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0.46184506455643531</v>
      </c>
      <c r="Q1806" s="69">
        <v>9.2999999999999999E-2</v>
      </c>
      <c r="R1806" s="70">
        <f>(Таблица1[[#This Row],[fr]]-SUMIF('Сводный отчет'!$B$7:$B$17,Таблица1[[#This Row],[Профиль / размер]],'Сводный отчет'!$X$7:$X$17))^2</f>
        <v>9.6360266555601639E-5</v>
      </c>
    </row>
    <row r="1807" spans="1:18" ht="11.25" customHeight="1" x14ac:dyDescent="0.25">
      <c r="A1807" s="62" t="s">
        <v>1429</v>
      </c>
      <c r="B1807" s="62" t="str">
        <f>LEFT(Таблица1[[#This Row],[Номер плавки]],7)</f>
        <v>2064153</v>
      </c>
      <c r="C1807" s="62" t="s">
        <v>66</v>
      </c>
      <c r="D1807" s="62" t="s">
        <v>67</v>
      </c>
      <c r="E1807" s="63">
        <v>549</v>
      </c>
      <c r="F1807" s="64">
        <f>(Таблица1[[#This Row],[Предел текучести, Н/мм²]]-SUMIF('Сводный отчет'!$B$7:$B$17,Таблица1[[#This Row],[Профиль / размер]],'Сводный отчет'!$F$7:$F$17))^2</f>
        <v>43.992086630570192</v>
      </c>
      <c r="G1807" s="63">
        <v>644</v>
      </c>
      <c r="H1807" s="64">
        <f>(Таблица1[[#This Row],[Временное сопротивление, Н/мм²]]-SUMIF('Сводный отчет'!$B$7:$B$17,Таблица1[[#This Row],[Профиль / размер]],'Сводный отчет'!$I$7:$I$17))^2</f>
        <v>112.18700541441022</v>
      </c>
      <c r="I1807" s="65">
        <f>Таблица1[[#This Row],[Временное сопротивление, Н/мм²]]/Таблица1[[#This Row],[Предел текучести, Н/мм²]]</f>
        <v>1.1730418943533698</v>
      </c>
      <c r="J1807" s="66">
        <f>(Таблица1[[#This Row],[σв/σт]]-SUMIF('Сводный отчет'!$B$7:$B$17,Таблица1[[#This Row],[Профиль / размер]],'Сводный отчет'!$L$7:$L$17))^2</f>
        <v>2.5964425467730479E-5</v>
      </c>
      <c r="K1807" s="63">
        <v>19.7</v>
      </c>
      <c r="L1807" s="64">
        <f>(Таблица1[[#This Row],[Относительное удлинение, %]]-SUMIF('Сводный отчет'!$B$7:$B$17,Таблица1[[#This Row],[Профиль / размер]],'Сводный отчет'!$O$7:$O$17))^2</f>
        <v>0.60458558933777828</v>
      </c>
      <c r="M1807" s="63">
        <v>8.1</v>
      </c>
      <c r="N180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1.3914369012911254</v>
      </c>
      <c r="O1807" s="67">
        <v>8.4</v>
      </c>
      <c r="P180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1.489396084964598</v>
      </c>
      <c r="Q1807" s="69">
        <v>7.8E-2</v>
      </c>
      <c r="R1807" s="70">
        <f>(Таблица1[[#This Row],[fr]]-SUMIF('Сводный отчет'!$B$7:$B$17,Таблица1[[#This Row],[Профиль / размер]],'Сводный отчет'!$X$7:$X$17))^2</f>
        <v>2.6870470637234583E-5</v>
      </c>
    </row>
    <row r="1808" spans="1:18" ht="11.25" customHeight="1" x14ac:dyDescent="0.25">
      <c r="A1808" s="62" t="s">
        <v>1430</v>
      </c>
      <c r="B1808" s="62" t="str">
        <f>LEFT(Таблица1[[#This Row],[Номер плавки]],7)</f>
        <v>2004157</v>
      </c>
      <c r="C1808" s="62" t="s">
        <v>66</v>
      </c>
      <c r="D1808" s="62" t="s">
        <v>67</v>
      </c>
      <c r="E1808" s="63">
        <v>529</v>
      </c>
      <c r="F1808" s="64">
        <f>(Таблица1[[#This Row],[Предел текучести, Н/мм²]]-SUMIF('Сводный отчет'!$B$7:$B$17,Таблица1[[#This Row],[Профиль / размер]],'Сводный отчет'!$F$7:$F$17))^2</f>
        <v>178.6859641815918</v>
      </c>
      <c r="G1808" s="63">
        <v>617</v>
      </c>
      <c r="H1808" s="64">
        <f>(Таблица1[[#This Row],[Временное сопротивление, Н/мм²]]-SUMIF('Сводный отчет'!$B$7:$B$17,Таблица1[[#This Row],[Профиль / размер]],'Сводный отчет'!$I$7:$I$17))^2</f>
        <v>269.22782174094198</v>
      </c>
      <c r="I1808" s="65">
        <f>Таблица1[[#This Row],[Временное сопротивление, Н/мм²]]/Таблица1[[#This Row],[Предел текучести, Н/мм²]]</f>
        <v>1.166351606805293</v>
      </c>
      <c r="J1808" s="66">
        <f>(Таблица1[[#This Row],[σв/σт]]-SUMIF('Сводный отчет'!$B$7:$B$17,Таблица1[[#This Row],[Профиль / размер]],'Сводный отчет'!$L$7:$L$17))^2</f>
        <v>2.5432517977554511E-6</v>
      </c>
      <c r="K1808" s="63">
        <v>19.7</v>
      </c>
      <c r="L1808" s="64">
        <f>(Таблица1[[#This Row],[Относительное удлинение, %]]-SUMIF('Сводный отчет'!$B$7:$B$17,Таблица1[[#This Row],[Профиль / размер]],'Сводный отчет'!$O$7:$O$17))^2</f>
        <v>0.60458558933777828</v>
      </c>
      <c r="M1808" s="63">
        <v>7.7</v>
      </c>
      <c r="N180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2.4951103706788778</v>
      </c>
      <c r="O1808" s="67">
        <v>8</v>
      </c>
      <c r="P180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2.6257226155768443</v>
      </c>
      <c r="Q1808" s="69">
        <v>8.2000000000000003E-2</v>
      </c>
      <c r="R1808" s="70">
        <f>(Таблица1[[#This Row],[fr]]-SUMIF('Сводный отчет'!$B$7:$B$17,Таблица1[[#This Row],[Профиль / размер]],'Сводный отчет'!$X$7:$X$17))^2</f>
        <v>1.4010828821324588E-6</v>
      </c>
    </row>
    <row r="1809" spans="1:18" ht="11.25" customHeight="1" x14ac:dyDescent="0.25">
      <c r="A1809" s="62" t="s">
        <v>1431</v>
      </c>
      <c r="B1809" s="62" t="str">
        <f>LEFT(Таблица1[[#This Row],[Номер плавки]],7)</f>
        <v>2064165</v>
      </c>
      <c r="C1809" s="62" t="s">
        <v>66</v>
      </c>
      <c r="D1809" s="62" t="s">
        <v>67</v>
      </c>
      <c r="E1809" s="63">
        <v>521</v>
      </c>
      <c r="F1809" s="64">
        <f>(Таблица1[[#This Row],[Предел текучести, Н/мм²]]-SUMIF('Сводный отчет'!$B$7:$B$17,Таблица1[[#This Row],[Профиль / размер]],'Сводный отчет'!$F$7:$F$17))^2</f>
        <v>456.56351520200047</v>
      </c>
      <c r="G1809" s="63">
        <v>610</v>
      </c>
      <c r="H1809" s="64">
        <f>(Таблица1[[#This Row],[Временное сопротивление, Н/мм²]]-SUMIF('Сводный отчет'!$B$7:$B$17,Таблица1[[#This Row],[Профиль / размер]],'Сводный отчет'!$I$7:$I$17))^2</f>
        <v>547.94210745522798</v>
      </c>
      <c r="I1809" s="65">
        <f>Таблица1[[#This Row],[Временное сопротивление, Н/мм²]]/Таблица1[[#This Row],[Предел текучести, Н/мм²]]</f>
        <v>1.1708253358925145</v>
      </c>
      <c r="J1809" s="66">
        <f>(Таблица1[[#This Row],[σв/σт]]-SUMIF('Сводный отчет'!$B$7:$B$17,Таблица1[[#This Row],[Профиль / размер]],'Сводный отчет'!$L$7:$L$17))^2</f>
        <v>8.2884768332645246E-6</v>
      </c>
      <c r="K1809" s="63">
        <v>20.100000000000001</v>
      </c>
      <c r="L1809" s="64">
        <f>(Таблица1[[#This Row],[Относительное удлинение, %]]-SUMIF('Сводный отчет'!$B$7:$B$17,Таблица1[[#This Row],[Профиль / размер]],'Сводный отчет'!$O$7:$O$17))^2</f>
        <v>0.14254477301124488</v>
      </c>
      <c r="M1809" s="63">
        <v>9.1</v>
      </c>
      <c r="N180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3.2253227821740442E-2</v>
      </c>
      <c r="O1809" s="67">
        <v>9.4</v>
      </c>
      <c r="P180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4.8579758433985827E-2</v>
      </c>
      <c r="Q1809" s="69">
        <v>7.5999999999999998E-2</v>
      </c>
      <c r="R1809" s="70">
        <f>(Таблица1[[#This Row],[fr]]-SUMIF('Сводный отчет'!$B$7:$B$17,Таблица1[[#This Row],[Профиль / размер]],'Сводный отчет'!$X$7:$X$17))^2</f>
        <v>5.160516451478567E-5</v>
      </c>
    </row>
    <row r="1810" spans="1:18" ht="11.25" customHeight="1" x14ac:dyDescent="0.25">
      <c r="A1810" s="62" t="s">
        <v>1432</v>
      </c>
      <c r="B1810" s="62" t="str">
        <f>LEFT(Таблица1[[#This Row],[Номер плавки]],7)</f>
        <v>2064168</v>
      </c>
      <c r="C1810" s="62" t="s">
        <v>66</v>
      </c>
      <c r="D1810" s="62" t="s">
        <v>70</v>
      </c>
      <c r="E1810" s="63">
        <v>561</v>
      </c>
      <c r="F1810" s="64">
        <f>(Таблица1[[#This Row],[Предел текучести, Н/мм²]]-SUMIF('Сводный отчет'!$B$7:$B$17,Таблица1[[#This Row],[Профиль / размер]],'Сводный отчет'!$F$7:$F$17))^2</f>
        <v>104.59710743801695</v>
      </c>
      <c r="G1810" s="63">
        <v>655</v>
      </c>
      <c r="H1810" s="64">
        <f>(Таблица1[[#This Row],[Временное сопротивление, Н/мм²]]-SUMIF('Сводный отчет'!$B$7:$B$17,Таблица1[[#This Row],[Профиль / размер]],'Сводный отчет'!$I$7:$I$17))^2</f>
        <v>158.53099173553798</v>
      </c>
      <c r="I1810" s="65">
        <f>Таблица1[[#This Row],[Временное сопротивление, Н/мм²]]/Таблица1[[#This Row],[Предел текучести, Н/мм²]]</f>
        <v>1.1675579322638145</v>
      </c>
      <c r="J1810" s="66">
        <f>(Таблица1[[#This Row],[σв/σт]]-SUMIF('Сводный отчет'!$B$7:$B$17,Таблица1[[#This Row],[Профиль / размер]],'Сводный отчет'!$L$7:$L$17))^2</f>
        <v>1.1880188687609794E-6</v>
      </c>
      <c r="K1810" s="63">
        <v>20.6</v>
      </c>
      <c r="L1810" s="64">
        <f>(Таблица1[[#This Row],[Относительное удлинение, %]]-SUMIF('Сводный отчет'!$B$7:$B$17,Таблица1[[#This Row],[Профиль / размер]],'Сводный отчет'!$O$7:$O$17))^2</f>
        <v>0.70712809917356401</v>
      </c>
      <c r="M1810" s="63">
        <v>8.5</v>
      </c>
      <c r="N181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0.11314049586776834</v>
      </c>
      <c r="O1810" s="67">
        <v>8.8000000000000007</v>
      </c>
      <c r="P181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0.94619834710743789</v>
      </c>
      <c r="Q1810" s="69">
        <v>0.08</v>
      </c>
      <c r="R1810" s="70">
        <f>(Таблица1[[#This Row],[fr]]-SUMIF('Сводный отчет'!$B$7:$B$17,Таблица1[[#This Row],[Профиль / размер]],'Сводный отчет'!$X$7:$X$17))^2</f>
        <v>1.0710743801652994E-5</v>
      </c>
    </row>
    <row r="1811" spans="1:18" ht="11.25" customHeight="1" x14ac:dyDescent="0.25">
      <c r="A1811" s="62" t="s">
        <v>1432</v>
      </c>
      <c r="B1811" s="62" t="str">
        <f>LEFT(Таблица1[[#This Row],[Номер плавки]],7)</f>
        <v>2064168</v>
      </c>
      <c r="C1811" s="62" t="s">
        <v>66</v>
      </c>
      <c r="D1811" s="62" t="s">
        <v>70</v>
      </c>
      <c r="E1811" s="63">
        <v>560</v>
      </c>
      <c r="F1811" s="64">
        <f>(Таблица1[[#This Row],[Предел текучести, Н/мм²]]-SUMIF('Сводный отчет'!$B$7:$B$17,Таблица1[[#This Row],[Профиль / размер]],'Сводный отчет'!$F$7:$F$17))^2</f>
        <v>85.142561983471452</v>
      </c>
      <c r="G1811" s="63">
        <v>656</v>
      </c>
      <c r="H1811" s="64">
        <f>(Таблица1[[#This Row],[Временное сопротивление, Н/мм²]]-SUMIF('Сводный отчет'!$B$7:$B$17,Таблица1[[#This Row],[Профиль / размер]],'Сводный отчет'!$I$7:$I$17))^2</f>
        <v>184.71280991735622</v>
      </c>
      <c r="I1811" s="65">
        <f>Таблица1[[#This Row],[Временное сопротивление, Н/мм²]]/Таблица1[[#This Row],[Предел текучести, Н/мм²]]</f>
        <v>1.1714285714285715</v>
      </c>
      <c r="J1811" s="66">
        <f>(Таблица1[[#This Row],[σв/σт]]-SUMIF('Сводный отчет'!$B$7:$B$17,Таблица1[[#This Row],[Профиль / размер]],'Сводный отчет'!$L$7:$L$17))^2</f>
        <v>2.4607571686073677E-5</v>
      </c>
      <c r="K1811" s="63">
        <v>18.2</v>
      </c>
      <c r="L1811" s="64">
        <f>(Таблица1[[#This Row],[Относительное удлинение, %]]-SUMIF('Сводный отчет'!$B$7:$B$17,Таблица1[[#This Row],[Профиль / размер]],'Сводный отчет'!$O$7:$O$17))^2</f>
        <v>2.430764462809905</v>
      </c>
      <c r="M1811" s="63">
        <v>8.6999999999999993</v>
      </c>
      <c r="N181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1.8595041322314137E-2</v>
      </c>
      <c r="O1811" s="67">
        <v>9</v>
      </c>
      <c r="P181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0.59710743801652988</v>
      </c>
      <c r="Q1811" s="69">
        <v>8.5000000000000006E-2</v>
      </c>
      <c r="R1811" s="70">
        <f>(Таблица1[[#This Row],[fr]]-SUMIF('Сводный отчет'!$B$7:$B$17,Таблица1[[#This Row],[Профиль / размер]],'Сводный отчет'!$X$7:$X$17))^2</f>
        <v>2.983471074380127E-6</v>
      </c>
    </row>
    <row r="1812" spans="1:18" ht="11.25" customHeight="1" x14ac:dyDescent="0.25">
      <c r="A1812" s="62" t="s">
        <v>1433</v>
      </c>
      <c r="B1812" s="62" t="str">
        <f>LEFT(Таблица1[[#This Row],[Номер плавки]],7)</f>
        <v>2064171</v>
      </c>
      <c r="C1812" s="62" t="s">
        <v>66</v>
      </c>
      <c r="D1812" s="62" t="s">
        <v>70</v>
      </c>
      <c r="E1812" s="63">
        <v>558</v>
      </c>
      <c r="F1812" s="64">
        <f>(Таблица1[[#This Row],[Предел текучести, Н/мм²]]-SUMIF('Сводный отчет'!$B$7:$B$17,Таблица1[[#This Row],[Профиль / размер]],'Сводный отчет'!$F$7:$F$17))^2</f>
        <v>52.233471074380461</v>
      </c>
      <c r="G1812" s="63">
        <v>654</v>
      </c>
      <c r="H1812" s="64">
        <f>(Таблица1[[#This Row],[Временное сопротивление, Н/мм²]]-SUMIF('Сводный отчет'!$B$7:$B$17,Таблица1[[#This Row],[Профиль / размер]],'Сводный отчет'!$I$7:$I$17))^2</f>
        <v>134.34917355371974</v>
      </c>
      <c r="I1812" s="65">
        <f>Таблица1[[#This Row],[Временное сопротивление, Н/мм²]]/Таблица1[[#This Row],[Предел текучести, Н/мм²]]</f>
        <v>1.1720430107526882</v>
      </c>
      <c r="J1812" s="66">
        <f>(Таблица1[[#This Row],[σв/σт]]-SUMIF('Сводный отчет'!$B$7:$B$17,Таблица1[[#This Row],[Профиль / размер]],'Сводный отчет'!$L$7:$L$17))^2</f>
        <v>3.1081085185324516E-5</v>
      </c>
      <c r="K1812" s="63">
        <v>16.5</v>
      </c>
      <c r="L1812" s="64">
        <f>(Таблица1[[#This Row],[Относительное удлинение, %]]-SUMIF('Сводный отчет'!$B$7:$B$17,Таблица1[[#This Row],[Профиль / размер]],'Сводный отчет'!$O$7:$O$17))^2</f>
        <v>10.621673553718978</v>
      </c>
      <c r="M1812" s="63">
        <v>7.1</v>
      </c>
      <c r="N181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3.0149586776859505</v>
      </c>
      <c r="O1812" s="67">
        <v>9.4</v>
      </c>
      <c r="P181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0.13892561983471097</v>
      </c>
      <c r="Q1812" s="69">
        <v>8.4000000000000005E-2</v>
      </c>
      <c r="R1812" s="70">
        <f>(Таблица1[[#This Row],[fr]]-SUMIF('Сводный отчет'!$B$7:$B$17,Таблица1[[#This Row],[Профиль / размер]],'Сводный отчет'!$X$7:$X$17))^2</f>
        <v>5.2892561983469337E-7</v>
      </c>
    </row>
    <row r="1813" spans="1:18" ht="11.25" customHeight="1" x14ac:dyDescent="0.25">
      <c r="A1813" s="62" t="s">
        <v>1433</v>
      </c>
      <c r="B1813" s="62" t="str">
        <f>LEFT(Таблица1[[#This Row],[Номер плавки]],7)</f>
        <v>2064171</v>
      </c>
      <c r="C1813" s="62" t="s">
        <v>66</v>
      </c>
      <c r="D1813" s="62" t="s">
        <v>70</v>
      </c>
      <c r="E1813" s="63">
        <v>563</v>
      </c>
      <c r="F1813" s="64">
        <f>(Таблица1[[#This Row],[Предел текучести, Н/мм²]]-SUMIF('Сводный отчет'!$B$7:$B$17,Таблица1[[#This Row],[Профиль / размер]],'Сводный отчет'!$F$7:$F$17))^2</f>
        <v>149.50619834710795</v>
      </c>
      <c r="G1813" s="63">
        <v>655</v>
      </c>
      <c r="H1813" s="64">
        <f>(Таблица1[[#This Row],[Временное сопротивление, Н/мм²]]-SUMIF('Сводный отчет'!$B$7:$B$17,Таблица1[[#This Row],[Профиль / размер]],'Сводный отчет'!$I$7:$I$17))^2</f>
        <v>158.53099173553798</v>
      </c>
      <c r="I1813" s="65">
        <f>Таблица1[[#This Row],[Временное сопротивление, Н/мм²]]/Таблица1[[#This Row],[Предел текучести, Н/мм²]]</f>
        <v>1.1634103019538189</v>
      </c>
      <c r="J1813" s="66">
        <f>(Таблица1[[#This Row],[σв/σт]]-SUMIF('Сводный отчет'!$B$7:$B$17,Таблица1[[#This Row],[Профиль / размер]],'Сводный отчет'!$L$7:$L$17))^2</f>
        <v>9.3493307044209584E-6</v>
      </c>
      <c r="K1813" s="63">
        <v>17.2</v>
      </c>
      <c r="L1813" s="64">
        <f>(Таблица1[[#This Row],[Относительное удлинение, %]]-SUMIF('Сводный отчет'!$B$7:$B$17,Таблица1[[#This Row],[Профиль / размер]],'Сводный отчет'!$O$7:$O$17))^2</f>
        <v>6.5489462809917152</v>
      </c>
      <c r="M1813" s="63">
        <v>6.9</v>
      </c>
      <c r="N181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3.7495041322314022</v>
      </c>
      <c r="O1813" s="67">
        <v>9.1999999999999993</v>
      </c>
      <c r="P181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0.32801652892562139</v>
      </c>
      <c r="Q1813" s="69">
        <v>8.5000000000000006E-2</v>
      </c>
      <c r="R1813" s="70">
        <f>(Таблица1[[#This Row],[fr]]-SUMIF('Сводный отчет'!$B$7:$B$17,Таблица1[[#This Row],[Профиль / размер]],'Сводный отчет'!$X$7:$X$17))^2</f>
        <v>2.983471074380127E-6</v>
      </c>
    </row>
    <row r="1814" spans="1:18" ht="11.25" customHeight="1" x14ac:dyDescent="0.25">
      <c r="A1814" s="62" t="s">
        <v>1433</v>
      </c>
      <c r="B1814" s="62" t="str">
        <f>LEFT(Таблица1[[#This Row],[Номер плавки]],7)</f>
        <v>2064171</v>
      </c>
      <c r="C1814" s="62" t="s">
        <v>66</v>
      </c>
      <c r="D1814" s="62" t="s">
        <v>70</v>
      </c>
      <c r="E1814" s="63">
        <v>563</v>
      </c>
      <c r="F1814" s="64">
        <f>(Таблица1[[#This Row],[Предел текучести, Н/мм²]]-SUMIF('Сводный отчет'!$B$7:$B$17,Таблица1[[#This Row],[Профиль / размер]],'Сводный отчет'!$F$7:$F$17))^2</f>
        <v>149.50619834710795</v>
      </c>
      <c r="G1814" s="63">
        <v>654</v>
      </c>
      <c r="H1814" s="64">
        <f>(Таблица1[[#This Row],[Временное сопротивление, Н/мм²]]-SUMIF('Сводный отчет'!$B$7:$B$17,Таблица1[[#This Row],[Профиль / размер]],'Сводный отчет'!$I$7:$I$17))^2</f>
        <v>134.34917355371974</v>
      </c>
      <c r="I1814" s="65">
        <f>Таблица1[[#This Row],[Временное сопротивление, Н/мм²]]/Таблица1[[#This Row],[Предел текучести, Н/мм²]]</f>
        <v>1.1616341030195383</v>
      </c>
      <c r="J1814" s="66">
        <f>(Таблица1[[#This Row],[σв/σт]]-SUMIF('Сводный отчет'!$B$7:$B$17,Таблица1[[#This Row],[Профиль / размер]],'Сводный отчет'!$L$7:$L$17))^2</f>
        <v>2.3366264963518394E-5</v>
      </c>
      <c r="K1814" s="63">
        <v>17.399999999999999</v>
      </c>
      <c r="L1814" s="64">
        <f>(Таблица1[[#This Row],[Относительное удлинение, %]]-SUMIF('Сводный отчет'!$B$7:$B$17,Таблица1[[#This Row],[Профиль / размер]],'Сводный отчет'!$O$7:$O$17))^2</f>
        <v>5.5653099173553562</v>
      </c>
      <c r="M1814" s="63">
        <v>7.4</v>
      </c>
      <c r="N181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2.0631404958677666</v>
      </c>
      <c r="O1814" s="67">
        <v>7.7</v>
      </c>
      <c r="P181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4.2961983471074401</v>
      </c>
      <c r="Q1814" s="69">
        <v>8.2000000000000003E-2</v>
      </c>
      <c r="R1814" s="70">
        <f>(Таблица1[[#This Row],[fr]]-SUMIF('Сводный отчет'!$B$7:$B$17,Таблица1[[#This Row],[Профиль / размер]],'Сводный отчет'!$X$7:$X$17))^2</f>
        <v>1.6198347107438367E-6</v>
      </c>
    </row>
    <row r="1815" spans="1:18" ht="11.25" customHeight="1" x14ac:dyDescent="0.25">
      <c r="A1815" s="62" t="s">
        <v>1434</v>
      </c>
      <c r="B1815" s="62" t="str">
        <f>LEFT(Таблица1[[#This Row],[Номер плавки]],7)</f>
        <v>2064173</v>
      </c>
      <c r="C1815" s="62" t="s">
        <v>66</v>
      </c>
      <c r="D1815" s="62" t="s">
        <v>70</v>
      </c>
      <c r="E1815" s="63">
        <v>559</v>
      </c>
      <c r="F1815" s="64">
        <f>(Таблица1[[#This Row],[Предел текучести, Н/мм²]]-SUMIF('Сводный отчет'!$B$7:$B$17,Таблица1[[#This Row],[Профиль / размер]],'Сводный отчет'!$F$7:$F$17))^2</f>
        <v>67.688016528925957</v>
      </c>
      <c r="G1815" s="63">
        <v>651</v>
      </c>
      <c r="H1815" s="64">
        <f>(Таблица1[[#This Row],[Временное сопротивление, Н/мм²]]-SUMIF('Сводный отчет'!$B$7:$B$17,Таблица1[[#This Row],[Профиль / размер]],'Сводный отчет'!$I$7:$I$17))^2</f>
        <v>73.803719008264991</v>
      </c>
      <c r="I1815" s="65">
        <f>Таблица1[[#This Row],[Временное сопротивление, Н/мм²]]/Таблица1[[#This Row],[Предел текучести, Н/мм²]]</f>
        <v>1.1645796064400715</v>
      </c>
      <c r="J1815" s="66">
        <f>(Таблица1[[#This Row],[σв/σт]]-SUMIF('Сводный отчет'!$B$7:$B$17,Таблица1[[#This Row],[Профиль / размер]],'Сводный отчет'!$L$7:$L$17))^2</f>
        <v>3.5659149728890794E-6</v>
      </c>
      <c r="K1815" s="63">
        <v>16.600000000000001</v>
      </c>
      <c r="L1815" s="64">
        <f>(Таблица1[[#This Row],[Относительное удлинение, %]]-SUMIF('Сводный отчет'!$B$7:$B$17,Таблица1[[#This Row],[Профиль / размер]],'Сводный отчет'!$O$7:$O$17))^2</f>
        <v>9.9798553719007881</v>
      </c>
      <c r="M1815" s="63">
        <v>9.6</v>
      </c>
      <c r="N181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0.58314049586776862</v>
      </c>
      <c r="O1815" s="67">
        <v>9.9</v>
      </c>
      <c r="P181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1.6198347107437942E-2</v>
      </c>
      <c r="Q1815" s="69">
        <v>9.7000000000000003E-2</v>
      </c>
      <c r="R1815" s="70">
        <f>(Таблица1[[#This Row],[fr]]-SUMIF('Сводный отчет'!$B$7:$B$17,Таблица1[[#This Row],[Профиль / размер]],'Сводный отчет'!$X$7:$X$17))^2</f>
        <v>1.8843801652892523E-4</v>
      </c>
    </row>
    <row r="1816" spans="1:18" ht="11.25" customHeight="1" x14ac:dyDescent="0.25">
      <c r="A1816" s="62" t="s">
        <v>1434</v>
      </c>
      <c r="B1816" s="62" t="str">
        <f>LEFT(Таблица1[[#This Row],[Номер плавки]],7)</f>
        <v>2064173</v>
      </c>
      <c r="C1816" s="62" t="s">
        <v>66</v>
      </c>
      <c r="D1816" s="62" t="s">
        <v>70</v>
      </c>
      <c r="E1816" s="63">
        <v>557</v>
      </c>
      <c r="F1816" s="64">
        <f>(Таблица1[[#This Row],[Предел текучести, Н/мм²]]-SUMIF('Сводный отчет'!$B$7:$B$17,Таблица1[[#This Row],[Профиль / размер]],'Сводный отчет'!$F$7:$F$17))^2</f>
        <v>38.778925619834965</v>
      </c>
      <c r="G1816" s="63">
        <v>648</v>
      </c>
      <c r="H1816" s="64">
        <f>(Таблица1[[#This Row],[Временное сопротивление, Н/мм²]]-SUMIF('Сводный отчет'!$B$7:$B$17,Таблица1[[#This Row],[Профиль / размер]],'Сводный отчет'!$I$7:$I$17))^2</f>
        <v>31.258264462810263</v>
      </c>
      <c r="I1816" s="65">
        <f>Таблица1[[#This Row],[Временное сопротивление, Н/мм²]]/Таблица1[[#This Row],[Предел текучести, Н/мм²]]</f>
        <v>1.163375224416517</v>
      </c>
      <c r="J1816" s="66">
        <f>(Таблица1[[#This Row],[σв/σт]]-SUMIF('Сводный отчет'!$B$7:$B$17,Таблица1[[#This Row],[Профиль / размер]],'Сводный отчет'!$L$7:$L$17))^2</f>
        <v>9.5650720315002161E-6</v>
      </c>
      <c r="K1816" s="63">
        <v>18.5</v>
      </c>
      <c r="L1816" s="64">
        <f>(Таблица1[[#This Row],[Относительное удлинение, %]]-SUMIF('Сводный отчет'!$B$7:$B$17,Таблица1[[#This Row],[Профиль / размер]],'Сводный отчет'!$O$7:$O$17))^2</f>
        <v>1.58530991735536</v>
      </c>
      <c r="M1816" s="63">
        <v>8.8000000000000007</v>
      </c>
      <c r="N181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1.3223140495866969E-3</v>
      </c>
      <c r="O1816" s="67">
        <v>9.1</v>
      </c>
      <c r="P181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0.45256198347107573</v>
      </c>
      <c r="Q1816" s="69">
        <v>8.8999999999999996E-2</v>
      </c>
      <c r="R1816" s="70">
        <f>(Таблица1[[#This Row],[fr]]-SUMIF('Сводный отчет'!$B$7:$B$17,Таблица1[[#This Row],[Профиль / размер]],'Сводный отчет'!$X$7:$X$17))^2</f>
        <v>3.2801652892561737E-5</v>
      </c>
    </row>
    <row r="1817" spans="1:18" ht="11.25" customHeight="1" x14ac:dyDescent="0.25">
      <c r="A1817" s="62" t="s">
        <v>1434</v>
      </c>
      <c r="B1817" s="62" t="str">
        <f>LEFT(Таблица1[[#This Row],[Номер плавки]],7)</f>
        <v>2064173</v>
      </c>
      <c r="C1817" s="62" t="s">
        <v>66</v>
      </c>
      <c r="D1817" s="62" t="s">
        <v>72</v>
      </c>
      <c r="E1817" s="63">
        <v>541</v>
      </c>
      <c r="F1817" s="64">
        <f>(Таблица1[[#This Row],[Предел текучести, Н/мм²]]-SUMIF('Сводный отчет'!$B$7:$B$17,Таблица1[[#This Row],[Профиль / размер]],'Сводный отчет'!$F$7:$F$17))^2</f>
        <v>95.976270738316302</v>
      </c>
      <c r="G1817" s="63">
        <v>631</v>
      </c>
      <c r="H1817" s="64">
        <f>(Таблица1[[#This Row],[Временное сопротивление, Н/мм²]]-SUMIF('Сводный отчет'!$B$7:$B$17,Таблица1[[#This Row],[Профиль / размер]],'Сводный отчет'!$I$7:$I$17))^2</f>
        <v>299.59951087315568</v>
      </c>
      <c r="I1817" s="65">
        <f>Таблица1[[#This Row],[Временное сопротивление, Н/мм²]]/Таблица1[[#This Row],[Предел текучести, Н/мм²]]</f>
        <v>1.1663585951940851</v>
      </c>
      <c r="J1817" s="66">
        <f>(Таблица1[[#This Row],[σв/σт]]-SUMIF('Сводный отчет'!$B$7:$B$17,Таблица1[[#This Row],[Профиль / размер]],'Сводный отчет'!$L$7:$L$17))^2</f>
        <v>1.1683435971307299E-4</v>
      </c>
      <c r="K1817" s="63">
        <v>18.5</v>
      </c>
      <c r="L1817" s="64">
        <f>(Таблица1[[#This Row],[Относительное удлинение, %]]-SUMIF('Сводный отчет'!$B$7:$B$17,Таблица1[[#This Row],[Профиль / размер]],'Сводный отчет'!$O$7:$O$17))^2</f>
        <v>0.19369540470472454</v>
      </c>
      <c r="M1817" s="63">
        <v>7.9</v>
      </c>
      <c r="N181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4.791234567901216</v>
      </c>
      <c r="O1817" s="67">
        <v>8.1999999999999993</v>
      </c>
      <c r="P181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4.801918023516297</v>
      </c>
      <c r="Q1817" s="69">
        <v>6.7000000000000004E-2</v>
      </c>
      <c r="R1817" s="70">
        <f>(Таблица1[[#This Row],[fr]]-SUMIF('Сводный отчет'!$B$7:$B$17,Таблица1[[#This Row],[Профиль / размер]],'Сводный отчет'!$X$7:$X$17))^2</f>
        <v>2.3278985906390162E-4</v>
      </c>
    </row>
    <row r="1818" spans="1:18" ht="11.25" customHeight="1" x14ac:dyDescent="0.25">
      <c r="A1818" s="62" t="s">
        <v>1434</v>
      </c>
      <c r="B1818" s="62" t="str">
        <f>LEFT(Таблица1[[#This Row],[Номер плавки]],7)</f>
        <v>2064173</v>
      </c>
      <c r="C1818" s="62" t="s">
        <v>66</v>
      </c>
      <c r="D1818" s="62" t="s">
        <v>72</v>
      </c>
      <c r="E1818" s="63">
        <v>541</v>
      </c>
      <c r="F1818" s="64">
        <f>(Таблица1[[#This Row],[Предел текучести, Н/мм²]]-SUMIF('Сводный отчет'!$B$7:$B$17,Таблица1[[#This Row],[Профиль / размер]],'Сводный отчет'!$F$7:$F$17))^2</f>
        <v>95.976270738316302</v>
      </c>
      <c r="G1818" s="63">
        <v>630</v>
      </c>
      <c r="H1818" s="64">
        <f>(Таблица1[[#This Row],[Временное сопротивление, Н/мм²]]-SUMIF('Сводный отчет'!$B$7:$B$17,Таблица1[[#This Row],[Профиль / размер]],'Сводный отчет'!$I$7:$I$17))^2</f>
        <v>335.21739705201736</v>
      </c>
      <c r="I1818" s="65">
        <f>Таблица1[[#This Row],[Временное сопротивление, Н/мм²]]/Таблица1[[#This Row],[Предел текучести, Н/мм²]]</f>
        <v>1.1645101663585953</v>
      </c>
      <c r="J1818" s="66">
        <f>(Таблица1[[#This Row],[σв/σт]]-SUMIF('Сводный отчет'!$B$7:$B$17,Таблица1[[#This Row],[Профиль / размер]],'Сводный отчет'!$L$7:$L$17))^2</f>
        <v>1.6021036269748518E-4</v>
      </c>
      <c r="K1818" s="63">
        <v>18.3</v>
      </c>
      <c r="L1818" s="64">
        <f>(Таблица1[[#This Row],[Относительное удлинение, %]]-SUMIF('Сводный отчет'!$B$7:$B$17,Таблица1[[#This Row],[Профиль / размер]],'Сводный отчет'!$O$7:$O$17))^2</f>
        <v>0.40973876513832796</v>
      </c>
      <c r="M1818" s="63">
        <v>6.7</v>
      </c>
      <c r="N181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11.48456790123454</v>
      </c>
      <c r="O1818" s="67">
        <v>7</v>
      </c>
      <c r="P181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11.501105015386221</v>
      </c>
      <c r="Q1818" s="69">
        <v>0.09</v>
      </c>
      <c r="R1818" s="70">
        <f>(Таблица1[[#This Row],[fr]]-SUMIF('Сводный отчет'!$B$7:$B$17,Таблица1[[#This Row],[Профиль / размер]],'Сводный отчет'!$X$7:$X$17))^2</f>
        <v>5.9947040635718234E-5</v>
      </c>
    </row>
    <row r="1819" spans="1:18" ht="11.25" customHeight="1" x14ac:dyDescent="0.25">
      <c r="A1819" s="62" t="s">
        <v>1434</v>
      </c>
      <c r="B1819" s="62" t="str">
        <f>LEFT(Таблица1[[#This Row],[Номер плавки]],7)</f>
        <v>2064173</v>
      </c>
      <c r="C1819" s="62" t="s">
        <v>66</v>
      </c>
      <c r="D1819" s="62" t="s">
        <v>72</v>
      </c>
      <c r="E1819" s="63">
        <v>546</v>
      </c>
      <c r="F1819" s="64">
        <f>(Таблица1[[#This Row],[Предел текучести, Н/мм²]]-SUMIF('Сводный отчет'!$B$7:$B$17,Таблица1[[#This Row],[Профиль / размер]],'Сводный отчет'!$F$7:$F$17))^2</f>
        <v>23.008791063519983</v>
      </c>
      <c r="G1819" s="63">
        <v>635</v>
      </c>
      <c r="H1819" s="64">
        <f>(Таблица1[[#This Row],[Временное сопротивление, Н/мм²]]-SUMIF('Сводный отчет'!$B$7:$B$17,Таблица1[[#This Row],[Профиль / размер]],'Сводный отчет'!$I$7:$I$17))^2</f>
        <v>177.12796615770893</v>
      </c>
      <c r="I1819" s="65">
        <f>Таблица1[[#This Row],[Временное сопротивление, Н/мм²]]/Таблица1[[#This Row],[Предел текучести, Н/мм²]]</f>
        <v>1.1630036630036631</v>
      </c>
      <c r="J1819" s="66">
        <f>(Таблица1[[#This Row],[σв/σт]]-SUMIF('Сводный отчет'!$B$7:$B$17,Таблица1[[#This Row],[Профиль / размер]],'Сводный отчет'!$L$7:$L$17))^2</f>
        <v>2.0061681616251046E-4</v>
      </c>
      <c r="K1819" s="63">
        <v>18.5</v>
      </c>
      <c r="L1819" s="64">
        <f>(Таблица1[[#This Row],[Относительное удлинение, %]]-SUMIF('Сводный отчет'!$B$7:$B$17,Таблица1[[#This Row],[Профиль / размер]],'Сводный отчет'!$O$7:$O$17))^2</f>
        <v>0.19369540470472454</v>
      </c>
      <c r="M1819" s="63">
        <v>7.2</v>
      </c>
      <c r="N181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8.3456790123456557</v>
      </c>
      <c r="O1819" s="67">
        <v>7.5</v>
      </c>
      <c r="P181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8.3597771021070848</v>
      </c>
      <c r="Q1819" s="69">
        <v>6.5000000000000002E-2</v>
      </c>
      <c r="R1819" s="70">
        <f>(Таблица1[[#This Row],[fr]]-SUMIF('Сводный отчет'!$B$7:$B$17,Таблица1[[#This Row],[Профиль / размер]],'Сводный отчет'!$X$7:$X$17))^2</f>
        <v>2.9781966936200457E-4</v>
      </c>
    </row>
    <row r="1820" spans="1:18" ht="11.25" customHeight="1" x14ac:dyDescent="0.25">
      <c r="A1820" s="62" t="s">
        <v>1435</v>
      </c>
      <c r="B1820" s="62" t="str">
        <f>LEFT(Таблица1[[#This Row],[Номер плавки]],7)</f>
        <v>2064175</v>
      </c>
      <c r="C1820" s="62" t="s">
        <v>66</v>
      </c>
      <c r="D1820" s="62" t="s">
        <v>72</v>
      </c>
      <c r="E1820" s="63">
        <v>539</v>
      </c>
      <c r="F1820" s="64">
        <f>(Таблица1[[#This Row],[Предел текучести, Н/мм²]]-SUMIF('Сводный отчет'!$B$7:$B$17,Таблица1[[#This Row],[Профиль / размер]],'Сводный отчет'!$F$7:$F$17))^2</f>
        <v>139.16326260823485</v>
      </c>
      <c r="G1820" s="63">
        <v>639</v>
      </c>
      <c r="H1820" s="64">
        <f>(Таблица1[[#This Row],[Временное сопротивление, Н/мм²]]-SUMIF('Сводный отчет'!$B$7:$B$17,Таблица1[[#This Row],[Профиль / размер]],'Сводный отчет'!$I$7:$I$17))^2</f>
        <v>86.6564214422622</v>
      </c>
      <c r="I1820" s="65">
        <f>Таблица1[[#This Row],[Временное сопротивление, Н/мм²]]/Таблица1[[#This Row],[Предел текучести, Н/мм²]]</f>
        <v>1.1855287569573283</v>
      </c>
      <c r="J1820" s="66">
        <f>(Таблица1[[#This Row],[σв/σт]]-SUMIF('Сводный отчет'!$B$7:$B$17,Таблица1[[#This Row],[Профиль / размер]],'Сводный отчет'!$L$7:$L$17))^2</f>
        <v>6.9909119851104557E-5</v>
      </c>
      <c r="K1820" s="63">
        <v>18.5</v>
      </c>
      <c r="L1820" s="64">
        <f>(Таблица1[[#This Row],[Относительное удлинение, %]]-SUMIF('Сводный отчет'!$B$7:$B$17,Таблица1[[#This Row],[Профиль / размер]],'Сводный отчет'!$O$7:$O$17))^2</f>
        <v>0.19369540470472454</v>
      </c>
      <c r="M1820" s="63">
        <v>10.9</v>
      </c>
      <c r="N182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0.65790123456790806</v>
      </c>
      <c r="O1820" s="67">
        <v>11.2</v>
      </c>
      <c r="P182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0.653950543841475</v>
      </c>
      <c r="Q1820" s="69">
        <v>9.5000000000000001E-2</v>
      </c>
      <c r="R1820" s="70">
        <f>(Таблица1[[#This Row],[fr]]-SUMIF('Сводный отчет'!$B$7:$B$17,Таблица1[[#This Row],[Профиль / размер]],'Сводный отчет'!$X$7:$X$17))^2</f>
        <v>1.6237251489046103E-4</v>
      </c>
    </row>
    <row r="1821" spans="1:18" ht="11.25" customHeight="1" x14ac:dyDescent="0.25">
      <c r="A1821" s="62" t="s">
        <v>1435</v>
      </c>
      <c r="B1821" s="62" t="str">
        <f>LEFT(Таблица1[[#This Row],[Номер плавки]],7)</f>
        <v>2064175</v>
      </c>
      <c r="C1821" s="62" t="s">
        <v>66</v>
      </c>
      <c r="D1821" s="62" t="s">
        <v>72</v>
      </c>
      <c r="E1821" s="63">
        <v>540</v>
      </c>
      <c r="F1821" s="64">
        <f>(Таблица1[[#This Row],[Предел текучести, Н/мм²]]-SUMIF('Сводный отчет'!$B$7:$B$17,Таблица1[[#This Row],[Профиль / размер]],'Сводный отчет'!$F$7:$F$17))^2</f>
        <v>116.56976667327557</v>
      </c>
      <c r="G1821" s="63">
        <v>639</v>
      </c>
      <c r="H1821" s="64">
        <f>(Таблица1[[#This Row],[Временное сопротивление, Н/мм²]]-SUMIF('Сводный отчет'!$B$7:$B$17,Таблица1[[#This Row],[Профиль / размер]],'Сводный отчет'!$I$7:$I$17))^2</f>
        <v>86.6564214422622</v>
      </c>
      <c r="I1821" s="65">
        <f>Таблица1[[#This Row],[Временное сопротивление, Н/мм²]]/Таблица1[[#This Row],[Предел текучести, Н/мм²]]</f>
        <v>1.1833333333333333</v>
      </c>
      <c r="J1821" s="66">
        <f>(Таблица1[[#This Row],[σв/σт]]-SUMIF('Сводный отчет'!$B$7:$B$17,Таблица1[[#This Row],[Профиль / размер]],'Сводный отчет'!$L$7:$L$17))^2</f>
        <v>3.801639598708541E-5</v>
      </c>
      <c r="K1821" s="63">
        <v>18.2</v>
      </c>
      <c r="L1821" s="64">
        <f>(Таблица1[[#This Row],[Относительное удлинение, %]]-SUMIF('Сводный отчет'!$B$7:$B$17,Таблица1[[#This Row],[Профиль / размер]],'Сводный отчет'!$O$7:$O$17))^2</f>
        <v>0.54776044535513213</v>
      </c>
      <c r="M1821" s="63">
        <v>9.4</v>
      </c>
      <c r="N182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0.47456790123456211</v>
      </c>
      <c r="O1821" s="67">
        <v>9.6999999999999993</v>
      </c>
      <c r="P182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0.47793428367888596</v>
      </c>
      <c r="Q1821" s="69">
        <v>6.8000000000000005E-2</v>
      </c>
      <c r="R1821" s="70">
        <f>(Таблица1[[#This Row],[fr]]-SUMIF('Сводный отчет'!$B$7:$B$17,Таблица1[[#This Row],[Профиль / размер]],'Сводный отчет'!$X$7:$X$17))^2</f>
        <v>2.0327495391485014E-4</v>
      </c>
    </row>
    <row r="1822" spans="1:18" ht="11.25" customHeight="1" x14ac:dyDescent="0.25">
      <c r="A1822" s="62" t="s">
        <v>1435</v>
      </c>
      <c r="B1822" s="62" t="str">
        <f>LEFT(Таблица1[[#This Row],[Номер плавки]],7)</f>
        <v>2064175</v>
      </c>
      <c r="C1822" s="62" t="s">
        <v>66</v>
      </c>
      <c r="D1822" s="62" t="s">
        <v>72</v>
      </c>
      <c r="E1822" s="63">
        <v>540</v>
      </c>
      <c r="F1822" s="64">
        <f>(Таблица1[[#This Row],[Предел текучести, Н/мм²]]-SUMIF('Сводный отчет'!$B$7:$B$17,Таблица1[[#This Row],[Профиль / размер]],'Сводный отчет'!$F$7:$F$17))^2</f>
        <v>116.56976667327557</v>
      </c>
      <c r="G1822" s="63">
        <v>638</v>
      </c>
      <c r="H1822" s="64">
        <f>(Таблица1[[#This Row],[Временное сопротивление, Н/мм²]]-SUMIF('Сводный отчет'!$B$7:$B$17,Таблица1[[#This Row],[Профиль / размер]],'Сводный отчет'!$I$7:$I$17))^2</f>
        <v>106.27430762112388</v>
      </c>
      <c r="I1822" s="65">
        <f>Таблица1[[#This Row],[Временное сопротивление, Н/мм²]]/Таблица1[[#This Row],[Предел текучести, Н/мм²]]</f>
        <v>1.1814814814814816</v>
      </c>
      <c r="J1822" s="66">
        <f>(Таблица1[[#This Row],[σв/σт]]-SUMIF('Сводный отчет'!$B$7:$B$17,Таблица1[[#This Row],[Профиль / размер]],'Сводный отчет'!$L$7:$L$17))^2</f>
        <v>1.8609663306405107E-5</v>
      </c>
      <c r="K1822" s="63">
        <v>17.600000000000001</v>
      </c>
      <c r="L1822" s="64">
        <f>(Таблица1[[#This Row],[Относительное удлинение, %]]-SUMIF('Сводный отчет'!$B$7:$B$17,Таблица1[[#This Row],[Профиль / размер]],'Сводный отчет'!$O$7:$O$17))^2</f>
        <v>1.7958905266559402</v>
      </c>
      <c r="M1822" s="63">
        <v>9.1999999999999993</v>
      </c>
      <c r="N182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0.79012345679011786</v>
      </c>
      <c r="O1822" s="67">
        <v>9.5</v>
      </c>
      <c r="P182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0.7944654489905395</v>
      </c>
      <c r="Q1822" s="69">
        <v>9.5000000000000001E-2</v>
      </c>
      <c r="R1822" s="70">
        <f>(Таблица1[[#This Row],[fr]]-SUMIF('Сводный отчет'!$B$7:$B$17,Таблица1[[#This Row],[Профиль / размер]],'Сводный отчет'!$X$7:$X$17))^2</f>
        <v>1.6237251489046103E-4</v>
      </c>
    </row>
    <row r="1823" spans="1:18" ht="11.25" customHeight="1" x14ac:dyDescent="0.25">
      <c r="A1823" s="62" t="s">
        <v>1436</v>
      </c>
      <c r="B1823" s="62" t="str">
        <f>LEFT(Таблица1[[#This Row],[Номер плавки]],7)</f>
        <v>2064180</v>
      </c>
      <c r="C1823" s="62" t="s">
        <v>66</v>
      </c>
      <c r="D1823" s="62" t="s">
        <v>72</v>
      </c>
      <c r="E1823" s="63">
        <v>548</v>
      </c>
      <c r="F1823" s="64">
        <f>(Таблица1[[#This Row],[Предел текучести, Н/мм²]]-SUMIF('Сводный отчет'!$B$7:$B$17,Таблица1[[#This Row],[Профиль / размер]],'Сводный отчет'!$F$7:$F$17))^2</f>
        <v>7.8217991936014544</v>
      </c>
      <c r="G1823" s="63">
        <v>646</v>
      </c>
      <c r="H1823" s="64">
        <f>(Таблица1[[#This Row],[Временное сопротивление, Н/мм²]]-SUMIF('Сводный отчет'!$B$7:$B$17,Таблица1[[#This Row],[Профиль / размер]],'Сводный отчет'!$I$7:$I$17))^2</f>
        <v>5.3312181902304356</v>
      </c>
      <c r="I1823" s="65">
        <f>Таблица1[[#This Row],[Временное сопротивление, Н/мм²]]/Таблица1[[#This Row],[Предел текучести, Н/мм²]]</f>
        <v>1.1788321167883211</v>
      </c>
      <c r="J1823" s="66">
        <f>(Таблица1[[#This Row],[σв/σт]]-SUMIF('Сводный отчет'!$B$7:$B$17,Таблица1[[#This Row],[Профиль / размер]],'Сводный отчет'!$L$7:$L$17))^2</f>
        <v>2.7706508151782843E-6</v>
      </c>
      <c r="K1823" s="63">
        <v>16.2</v>
      </c>
      <c r="L1823" s="64">
        <f>(Таблица1[[#This Row],[Относительное удлинение, %]]-SUMIF('Сводный отчет'!$B$7:$B$17,Таблица1[[#This Row],[Профиль / размер]],'Сводный отчет'!$O$7:$O$17))^2</f>
        <v>7.5081940496911779</v>
      </c>
      <c r="M1823" s="63">
        <v>10.1</v>
      </c>
      <c r="N182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1.2345679012353486E-4</v>
      </c>
      <c r="O1823" s="67">
        <v>10.4</v>
      </c>
      <c r="P182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7.520508809418674E-5</v>
      </c>
      <c r="Q1823" s="69">
        <v>8.4000000000000005E-2</v>
      </c>
      <c r="R1823" s="70">
        <f>(Таблица1[[#This Row],[fr]]-SUMIF('Сводный отчет'!$B$7:$B$17,Таблица1[[#This Row],[Профиль / размер]],'Сводный отчет'!$X$7:$X$17))^2</f>
        <v>3.0364715300270338E-6</v>
      </c>
    </row>
    <row r="1824" spans="1:18" ht="11.25" customHeight="1" x14ac:dyDescent="0.25">
      <c r="A1824" s="62" t="s">
        <v>1437</v>
      </c>
      <c r="B1824" s="62" t="str">
        <f>LEFT(Таблица1[[#This Row],[Номер плавки]],7)</f>
        <v>2050955</v>
      </c>
      <c r="C1824" s="62" t="s">
        <v>66</v>
      </c>
      <c r="D1824" s="62" t="s">
        <v>72</v>
      </c>
      <c r="E1824" s="63">
        <v>538</v>
      </c>
      <c r="F1824" s="64">
        <f>(Таблица1[[#This Row],[Предел текучести, Н/мм²]]-SUMIF('Сводный отчет'!$B$7:$B$17,Таблица1[[#This Row],[Профиль / размер]],'Сводный отчет'!$F$7:$F$17))^2</f>
        <v>163.75675854319411</v>
      </c>
      <c r="G1824" s="63">
        <v>630</v>
      </c>
      <c r="H1824" s="64">
        <f>(Таблица1[[#This Row],[Временное сопротивление, Н/мм²]]-SUMIF('Сводный отчет'!$B$7:$B$17,Таблица1[[#This Row],[Профиль / размер]],'Сводный отчет'!$I$7:$I$17))^2</f>
        <v>335.21739705201736</v>
      </c>
      <c r="I1824" s="65">
        <f>Таблица1[[#This Row],[Временное сопротивление, Н/мм²]]/Таблица1[[#This Row],[Предел текучести, Н/мм²]]</f>
        <v>1.1710037174721191</v>
      </c>
      <c r="J1824" s="66">
        <f>(Таблица1[[#This Row],[σв/σт]]-SUMIF('Сводный отчет'!$B$7:$B$17,Таблица1[[#This Row],[Профиль / размер]],'Сводный отчет'!$L$7:$L$17))^2</f>
        <v>3.7993319406982783E-5</v>
      </c>
      <c r="K1824" s="63">
        <v>17.3</v>
      </c>
      <c r="L1824" s="64">
        <f>(Таблица1[[#This Row],[Относительное удлинение, %]]-SUMIF('Сводный отчет'!$B$7:$B$17,Таблица1[[#This Row],[Профиль / размер]],'Сводный отчет'!$O$7:$O$17))^2</f>
        <v>2.6899555673063484</v>
      </c>
      <c r="M1824" s="63">
        <v>9.1999999999999993</v>
      </c>
      <c r="N182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0.79012345679011786</v>
      </c>
      <c r="O1824" s="67">
        <v>9.5</v>
      </c>
      <c r="P182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0.7944654489905395</v>
      </c>
      <c r="Q1824" s="69">
        <v>9.0999999999999998E-2</v>
      </c>
      <c r="R1824" s="70">
        <f>(Таблица1[[#This Row],[fr]]-SUMIF('Сводный отчет'!$B$7:$B$17,Таблица1[[#This Row],[Профиль / размер]],'Сводный отчет'!$X$7:$X$17))^2</f>
        <v>7.6432135486666797E-5</v>
      </c>
    </row>
    <row r="1825" spans="1:18" ht="11.25" customHeight="1" x14ac:dyDescent="0.25">
      <c r="A1825" s="62" t="s">
        <v>1437</v>
      </c>
      <c r="B1825" s="62" t="str">
        <f>LEFT(Таблица1[[#This Row],[Номер плавки]],7)</f>
        <v>2050955</v>
      </c>
      <c r="C1825" s="62" t="s">
        <v>66</v>
      </c>
      <c r="D1825" s="62" t="s">
        <v>72</v>
      </c>
      <c r="E1825" s="63">
        <v>544</v>
      </c>
      <c r="F1825" s="64">
        <f>(Таблица1[[#This Row],[Предел текучести, Н/мм²]]-SUMIF('Сводный отчет'!$B$7:$B$17,Таблица1[[#This Row],[Профиль / размер]],'Сводный отчет'!$F$7:$F$17))^2</f>
        <v>46.195782933438515</v>
      </c>
      <c r="G1825" s="63">
        <v>631</v>
      </c>
      <c r="H1825" s="64">
        <f>(Таблица1[[#This Row],[Временное сопротивление, Н/мм²]]-SUMIF('Сводный отчет'!$B$7:$B$17,Таблица1[[#This Row],[Профиль / размер]],'Сводный отчет'!$I$7:$I$17))^2</f>
        <v>299.59951087315568</v>
      </c>
      <c r="I1825" s="65">
        <f>Таблица1[[#This Row],[Временное сопротивление, Н/мм²]]/Таблица1[[#This Row],[Предел текучести, Н/мм²]]</f>
        <v>1.1599264705882353</v>
      </c>
      <c r="J1825" s="66">
        <f>(Таблица1[[#This Row],[σв/σт]]-SUMIF('Сводный отчет'!$B$7:$B$17,Таблица1[[#This Row],[Профиль / размер]],'Сводный отчет'!$L$7:$L$17))^2</f>
        <v>2.9725618421313826E-4</v>
      </c>
      <c r="K1825" s="63">
        <v>19.8</v>
      </c>
      <c r="L1825" s="64">
        <f>(Таблица1[[#This Row],[Относительное удлинение, %]]-SUMIF('Сводный отчет'!$B$7:$B$17,Таблица1[[#This Row],[Профиль / размер]],'Сводный отчет'!$O$7:$O$17))^2</f>
        <v>0.73941356188629759</v>
      </c>
      <c r="M1825" s="63">
        <v>11</v>
      </c>
      <c r="N182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0.83012345679013055</v>
      </c>
      <c r="O1825" s="67">
        <v>11.3</v>
      </c>
      <c r="P182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0.82568496118565016</v>
      </c>
      <c r="Q1825" s="69">
        <v>7.6999999999999999E-2</v>
      </c>
      <c r="R1825" s="70">
        <f>(Таблица1[[#This Row],[fr]]-SUMIF('Сводный отчет'!$B$7:$B$17,Таблица1[[#This Row],[Профиль / размер]],'Сводный отчет'!$X$7:$X$17))^2</f>
        <v>2.7640807573387208E-5</v>
      </c>
    </row>
    <row r="1826" spans="1:18" ht="11.25" customHeight="1" x14ac:dyDescent="0.25">
      <c r="A1826" s="62" t="s">
        <v>1437</v>
      </c>
      <c r="B1826" s="62" t="str">
        <f>LEFT(Таблица1[[#This Row],[Номер плавки]],7)</f>
        <v>2050955</v>
      </c>
      <c r="C1826" s="62" t="s">
        <v>66</v>
      </c>
      <c r="D1826" s="62" t="s">
        <v>72</v>
      </c>
      <c r="E1826" s="63">
        <v>544</v>
      </c>
      <c r="F1826" s="64">
        <f>(Таблица1[[#This Row],[Предел текучести, Н/мм²]]-SUMIF('Сводный отчет'!$B$7:$B$17,Таблица1[[#This Row],[Профиль / размер]],'Сводный отчет'!$F$7:$F$17))^2</f>
        <v>46.195782933438515</v>
      </c>
      <c r="G1826" s="63">
        <v>633</v>
      </c>
      <c r="H1826" s="64">
        <f>(Таблица1[[#This Row],[Временное сопротивление, Н/мм²]]-SUMIF('Сводный отчет'!$B$7:$B$17,Таблица1[[#This Row],[Профиль / размер]],'Сводный отчет'!$I$7:$I$17))^2</f>
        <v>234.36373851543229</v>
      </c>
      <c r="I1826" s="65">
        <f>Таблица1[[#This Row],[Временное сопротивление, Н/мм²]]/Таблица1[[#This Row],[Предел текучести, Н/мм²]]</f>
        <v>1.1636029411764706</v>
      </c>
      <c r="J1826" s="66">
        <f>(Таблица1[[#This Row],[σв/σт]]-SUMIF('Сводный отчет'!$B$7:$B$17,Таблица1[[#This Row],[Профиль / размер]],'Сводный отчет'!$L$7:$L$17))^2</f>
        <v>1.8399968640967816E-4</v>
      </c>
      <c r="K1826" s="63">
        <v>16.7</v>
      </c>
      <c r="L1826" s="64">
        <f>(Таблица1[[#This Row],[Относительное удлинение, %]]-SUMIF('Сводный отчет'!$B$7:$B$17,Таблица1[[#This Row],[Профиль / размер]],'Сводный отчет'!$O$7:$O$17))^2</f>
        <v>5.0180856486071663</v>
      </c>
      <c r="M1826" s="63">
        <v>10.199999999999999</v>
      </c>
      <c r="N182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1.2345679012346381E-2</v>
      </c>
      <c r="O1826" s="67">
        <v>10.5</v>
      </c>
      <c r="P182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1.1809622432266921E-2</v>
      </c>
      <c r="Q1826" s="69">
        <v>9.1999999999999998E-2</v>
      </c>
      <c r="R1826" s="70">
        <f>(Таблица1[[#This Row],[fr]]-SUMIF('Сводный отчет'!$B$7:$B$17,Таблица1[[#This Row],[Профиль / размер]],'Сводный отчет'!$X$7:$X$17))^2</f>
        <v>9.4917230337615354E-5</v>
      </c>
    </row>
    <row r="1827" spans="1:18" ht="11.25" customHeight="1" x14ac:dyDescent="0.25">
      <c r="A1827" s="62" t="s">
        <v>1438</v>
      </c>
      <c r="B1827" s="62" t="str">
        <f>LEFT(Таблица1[[#This Row],[Номер плавки]],7)</f>
        <v>2050956</v>
      </c>
      <c r="C1827" s="62" t="s">
        <v>66</v>
      </c>
      <c r="D1827" s="62" t="s">
        <v>72</v>
      </c>
      <c r="E1827" s="63">
        <v>559</v>
      </c>
      <c r="F1827" s="64">
        <f>(Таблица1[[#This Row],[Предел текучести, Н/мм²]]-SUMIF('Сводный отчет'!$B$7:$B$17,Таблица1[[#This Row],[Профиль / размер]],'Сводный отчет'!$F$7:$F$17))^2</f>
        <v>67.29334390904954</v>
      </c>
      <c r="G1827" s="63">
        <v>655</v>
      </c>
      <c r="H1827" s="64">
        <f>(Таблица1[[#This Row],[Временное сопротивление, Н/мм²]]-SUMIF('Сводный отчет'!$B$7:$B$17,Таблица1[[#This Row],[Профиль / размер]],'Сводный отчет'!$I$7:$I$17))^2</f>
        <v>44.770242580475305</v>
      </c>
      <c r="I1827" s="65">
        <f>Таблица1[[#This Row],[Временное сопротивление, Н/мм²]]/Таблица1[[#This Row],[Предел текучести, Н/мм²]]</f>
        <v>1.1717352415026834</v>
      </c>
      <c r="J1827" s="66">
        <f>(Таблица1[[#This Row],[σв/σт]]-SUMIF('Сводный отчет'!$B$7:$B$17,Таблица1[[#This Row],[Профиль / размер]],'Сводный отчет'!$L$7:$L$17))^2</f>
        <v>2.95104056724944E-5</v>
      </c>
      <c r="K1827" s="63">
        <v>16.899999999999999</v>
      </c>
      <c r="L1827" s="64">
        <f>(Таблица1[[#This Row],[Относительное удлинение, %]]-SUMIF('Сводный отчет'!$B$7:$B$17,Таблица1[[#This Row],[Профиль / размер]],'Сводный отчет'!$O$7:$O$17))^2</f>
        <v>4.1620422881735646</v>
      </c>
      <c r="M1827" s="63">
        <v>10.7</v>
      </c>
      <c r="N182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0.37345679012346067</v>
      </c>
      <c r="O1827" s="67">
        <v>11</v>
      </c>
      <c r="P182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0.37048170915313061</v>
      </c>
      <c r="Q1827" s="69">
        <v>8.8999999999999996E-2</v>
      </c>
      <c r="R1827" s="70">
        <f>(Таблица1[[#This Row],[fr]]-SUMIF('Сводный отчет'!$B$7:$B$17,Таблица1[[#This Row],[Профиль / размер]],'Сводный отчет'!$X$7:$X$17))^2</f>
        <v>4.5461945784769685E-5</v>
      </c>
    </row>
    <row r="1828" spans="1:18" ht="11.25" customHeight="1" x14ac:dyDescent="0.25">
      <c r="A1828" s="62" t="s">
        <v>1438</v>
      </c>
      <c r="B1828" s="62" t="str">
        <f>LEFT(Таблица1[[#This Row],[Номер плавки]],7)</f>
        <v>2050956</v>
      </c>
      <c r="C1828" s="62" t="s">
        <v>66</v>
      </c>
      <c r="D1828" s="62" t="s">
        <v>72</v>
      </c>
      <c r="E1828" s="63">
        <v>533</v>
      </c>
      <c r="F1828" s="64">
        <f>(Таблица1[[#This Row],[Предел текучести, Н/мм²]]-SUMIF('Сводный отчет'!$B$7:$B$17,Таблица1[[#This Row],[Профиль / размер]],'Сводный отчет'!$F$7:$F$17))^2</f>
        <v>316.72423821799043</v>
      </c>
      <c r="G1828" s="63">
        <v>627</v>
      </c>
      <c r="H1828" s="64">
        <f>(Таблица1[[#This Row],[Временное сопротивление, Н/мм²]]-SUMIF('Сводный отчет'!$B$7:$B$17,Таблица1[[#This Row],[Профиль / размер]],'Сводный отчет'!$I$7:$I$17))^2</f>
        <v>454.07105558860241</v>
      </c>
      <c r="I1828" s="65">
        <f>Таблица1[[#This Row],[Временное сопротивление, Н/мм²]]/Таблица1[[#This Row],[Предел текучести, Н/мм²]]</f>
        <v>1.176360225140713</v>
      </c>
      <c r="J1828" s="66">
        <f>(Таблица1[[#This Row],[σв/σт]]-SUMIF('Сводный отчет'!$B$7:$B$17,Таблица1[[#This Row],[Профиль / размер]],'Сводный отчет'!$L$7:$L$17))^2</f>
        <v>6.5183734367621212E-7</v>
      </c>
      <c r="K1828" s="63">
        <v>16.2</v>
      </c>
      <c r="L1828" s="64">
        <f>(Таблица1[[#This Row],[Относительное удлинение, %]]-SUMIF('Сводный отчет'!$B$7:$B$17,Таблица1[[#This Row],[Профиль / размер]],'Сводный отчет'!$O$7:$O$17))^2</f>
        <v>7.5081940496911779</v>
      </c>
      <c r="M1828" s="63">
        <v>7.9</v>
      </c>
      <c r="N182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4.791234567901216</v>
      </c>
      <c r="O1828" s="67">
        <v>8.1999999999999993</v>
      </c>
      <c r="P182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4.801918023516297</v>
      </c>
      <c r="Q1828" s="69">
        <v>9.1999999999999998E-2</v>
      </c>
      <c r="R1828" s="70">
        <f>(Таблица1[[#This Row],[fr]]-SUMIF('Сводный отчет'!$B$7:$B$17,Таблица1[[#This Row],[Профиль / размер]],'Сводный отчет'!$X$7:$X$17))^2</f>
        <v>9.4917230337615354E-5</v>
      </c>
    </row>
    <row r="1829" spans="1:18" ht="11.25" customHeight="1" x14ac:dyDescent="0.25">
      <c r="A1829" s="62" t="s">
        <v>1439</v>
      </c>
      <c r="B1829" s="62" t="str">
        <f>LEFT(Таблица1[[#This Row],[Номер плавки]],7)</f>
        <v>2050952</v>
      </c>
      <c r="C1829" s="62" t="s">
        <v>66</v>
      </c>
      <c r="D1829" s="62" t="s">
        <v>72</v>
      </c>
      <c r="E1829" s="63">
        <v>555</v>
      </c>
      <c r="F1829" s="64">
        <f>(Таблица1[[#This Row],[Предел текучести, Н/мм²]]-SUMIF('Сводный отчет'!$B$7:$B$17,Таблица1[[#This Row],[Профиль / размер]],'Сводный отчет'!$F$7:$F$17))^2</f>
        <v>17.667327648886602</v>
      </c>
      <c r="G1829" s="63">
        <v>657</v>
      </c>
      <c r="H1829" s="64">
        <f>(Таблица1[[#This Row],[Временное сопротивление, Н/мм²]]-SUMIF('Сводный отчет'!$B$7:$B$17,Таблица1[[#This Row],[Профиль / размер]],'Сводный отчет'!$I$7:$I$17))^2</f>
        <v>75.534470222751935</v>
      </c>
      <c r="I1829" s="65">
        <f>Таблица1[[#This Row],[Временное сопротивление, Н/мм²]]/Таблица1[[#This Row],[Предел текучести, Н/мм²]]</f>
        <v>1.1837837837837837</v>
      </c>
      <c r="J1829" s="66">
        <f>(Таблица1[[#This Row],[σв/σт]]-SUMIF('Сводный отчет'!$B$7:$B$17,Таблица1[[#This Row],[Профиль / размер]],'Сводный отчет'!$L$7:$L$17))^2</f>
        <v>4.3774025694232547E-5</v>
      </c>
      <c r="K1829" s="63">
        <v>16.2</v>
      </c>
      <c r="L1829" s="64">
        <f>(Таблица1[[#This Row],[Относительное удлинение, %]]-SUMIF('Сводный отчет'!$B$7:$B$17,Таблица1[[#This Row],[Профиль / размер]],'Сводный отчет'!$O$7:$O$17))^2</f>
        <v>7.5081940496911779</v>
      </c>
      <c r="M1829" s="63">
        <v>8.9</v>
      </c>
      <c r="N182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1.4134567901234467</v>
      </c>
      <c r="O1829" s="67">
        <v>9.1999999999999993</v>
      </c>
      <c r="P182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1.419262196958023</v>
      </c>
      <c r="Q1829" s="69">
        <v>0.09</v>
      </c>
      <c r="R1829" s="70">
        <f>(Таблица1[[#This Row],[fr]]-SUMIF('Сводный отчет'!$B$7:$B$17,Таблица1[[#This Row],[Профиль / размер]],'Сводный отчет'!$X$7:$X$17))^2</f>
        <v>5.9947040635718234E-5</v>
      </c>
    </row>
    <row r="1830" spans="1:18" ht="11.25" customHeight="1" x14ac:dyDescent="0.25">
      <c r="A1830" s="62" t="s">
        <v>1439</v>
      </c>
      <c r="B1830" s="62" t="str">
        <f>LEFT(Таблица1[[#This Row],[Номер плавки]],7)</f>
        <v>2050952</v>
      </c>
      <c r="C1830" s="62" t="s">
        <v>66</v>
      </c>
      <c r="D1830" s="62" t="s">
        <v>72</v>
      </c>
      <c r="E1830" s="63">
        <v>543</v>
      </c>
      <c r="F1830" s="64">
        <f>(Таблица1[[#This Row],[Предел текучести, Н/мм²]]-SUMIF('Сводный отчет'!$B$7:$B$17,Таблица1[[#This Row],[Профиль / размер]],'Сводный отчет'!$F$7:$F$17))^2</f>
        <v>60.78927886839778</v>
      </c>
      <c r="G1830" s="63">
        <v>647</v>
      </c>
      <c r="H1830" s="64">
        <f>(Таблица1[[#This Row],[Временное сопротивление, Н/мм²]]-SUMIF('Сводный отчет'!$B$7:$B$17,Таблица1[[#This Row],[Профиль / размер]],'Сводный отчет'!$I$7:$I$17))^2</f>
        <v>1.7133320113687538</v>
      </c>
      <c r="I1830" s="65">
        <f>Таблица1[[#This Row],[Временное сопротивление, Н/мм²]]/Таблица1[[#This Row],[Предел текучести, Н/мм²]]</f>
        <v>1.1915285451197053</v>
      </c>
      <c r="J1830" s="66">
        <f>(Таблица1[[#This Row],[σв/σт]]-SUMIF('Сводный отчет'!$B$7:$B$17,Таблица1[[#This Row],[Профиль / размер]],'Сводный отчет'!$L$7:$L$17))^2</f>
        <v>2.0623704390931687E-4</v>
      </c>
      <c r="K1830" s="63">
        <v>16.2</v>
      </c>
      <c r="L1830" s="64">
        <f>(Таблица1[[#This Row],[Относительное удлинение, %]]-SUMIF('Сводный отчет'!$B$7:$B$17,Таблица1[[#This Row],[Профиль / размер]],'Сводный отчет'!$O$7:$O$17))^2</f>
        <v>7.5081940496911779</v>
      </c>
      <c r="M1830" s="63">
        <v>8.4</v>
      </c>
      <c r="N183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2.8523456790123314</v>
      </c>
      <c r="O1830" s="67">
        <v>8.6999999999999993</v>
      </c>
      <c r="P183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2.86059011023716</v>
      </c>
      <c r="Q1830" s="69">
        <v>7.0000000000000007E-2</v>
      </c>
      <c r="R1830" s="70">
        <f>(Таблица1[[#This Row],[fr]]-SUMIF('Сводный отчет'!$B$7:$B$17,Таблица1[[#This Row],[Профиль / размер]],'Сводный отчет'!$X$7:$X$17))^2</f>
        <v>1.5024514361674721E-4</v>
      </c>
    </row>
    <row r="1831" spans="1:18" ht="11.25" customHeight="1" x14ac:dyDescent="0.25">
      <c r="A1831" s="62" t="s">
        <v>1440</v>
      </c>
      <c r="B1831" s="62" t="str">
        <f>LEFT(Таблица1[[#This Row],[Номер плавки]],7)</f>
        <v>2050953</v>
      </c>
      <c r="C1831" s="62" t="s">
        <v>66</v>
      </c>
      <c r="D1831" s="62" t="s">
        <v>72</v>
      </c>
      <c r="E1831" s="63">
        <v>571</v>
      </c>
      <c r="F1831" s="64">
        <f>(Таблица1[[#This Row],[Предел текучести, Н/мм²]]-SUMIF('Сводный отчет'!$B$7:$B$17,Таблица1[[#This Row],[Профиль / размер]],'Сводный отчет'!$F$7:$F$17))^2</f>
        <v>408.17139268953838</v>
      </c>
      <c r="G1831" s="63">
        <v>668</v>
      </c>
      <c r="H1831" s="64">
        <f>(Таблица1[[#This Row],[Временное сопротивление, Н/мм²]]-SUMIF('Сводный отчет'!$B$7:$B$17,Таблица1[[#This Row],[Профиль / размер]],'Сводный отчет'!$I$7:$I$17))^2</f>
        <v>387.73772225527347</v>
      </c>
      <c r="I1831" s="65">
        <f>Таблица1[[#This Row],[Временное сопротивление, Н/мм²]]/Таблица1[[#This Row],[Предел текучести, Н/мм²]]</f>
        <v>1.1698774080560421</v>
      </c>
      <c r="J1831" s="66">
        <f>(Таблица1[[#This Row],[σв/σт]]-SUMIF('Сводный отчет'!$B$7:$B$17,Таблица1[[#This Row],[Профиль / размер]],'Сводный отчет'!$L$7:$L$17))^2</f>
        <v>5.3146746705089507E-5</v>
      </c>
      <c r="K1831" s="63">
        <v>16.600000000000001</v>
      </c>
      <c r="L1831" s="64">
        <f>(Таблица1[[#This Row],[Относительное удлинение, %]]-SUMIF('Сводный отчет'!$B$7:$B$17,Таблица1[[#This Row],[Профиль / размер]],'Сводный отчет'!$O$7:$O$17))^2</f>
        <v>5.476107328823959</v>
      </c>
      <c r="M1831" s="63">
        <v>11.9</v>
      </c>
      <c r="N183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3.2801234567901387</v>
      </c>
      <c r="O1831" s="67">
        <v>12.2</v>
      </c>
      <c r="P183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3.271294717283201</v>
      </c>
      <c r="Q1831" s="69">
        <v>6.8000000000000005E-2</v>
      </c>
      <c r="R1831" s="70">
        <f>(Таблица1[[#This Row],[fr]]-SUMIF('Сводный отчет'!$B$7:$B$17,Таблица1[[#This Row],[Профиль / размер]],'Сводный отчет'!$X$7:$X$17))^2</f>
        <v>2.0327495391485014E-4</v>
      </c>
    </row>
    <row r="1832" spans="1:18" ht="11.25" customHeight="1" x14ac:dyDescent="0.25">
      <c r="A1832" s="62" t="s">
        <v>1440</v>
      </c>
      <c r="B1832" s="62" t="str">
        <f>LEFT(Таблица1[[#This Row],[Номер плавки]],7)</f>
        <v>2050953</v>
      </c>
      <c r="C1832" s="62" t="s">
        <v>66</v>
      </c>
      <c r="D1832" s="62" t="s">
        <v>72</v>
      </c>
      <c r="E1832" s="63">
        <v>570</v>
      </c>
      <c r="F1832" s="64">
        <f>(Таблица1[[#This Row],[Предел текучести, Н/мм²]]-SUMIF('Сводный отчет'!$B$7:$B$17,Таблица1[[#This Row],[Профиль / размер]],'Сводный отчет'!$F$7:$F$17))^2</f>
        <v>368.76488862449764</v>
      </c>
      <c r="G1832" s="63">
        <v>667</v>
      </c>
      <c r="H1832" s="64">
        <f>(Таблица1[[#This Row],[Временное сопротивление, Н/мм²]]-SUMIF('Сводный отчет'!$B$7:$B$17,Таблица1[[#This Row],[Профиль / размер]],'Сводный отчет'!$I$7:$I$17))^2</f>
        <v>349.35560843413515</v>
      </c>
      <c r="I1832" s="65">
        <f>Таблица1[[#This Row],[Временное сопротивление, Н/мм²]]/Таблица1[[#This Row],[Предел текучести, Н/мм²]]</f>
        <v>1.1701754385964913</v>
      </c>
      <c r="J1832" s="66">
        <f>(Таблица1[[#This Row],[σв/σт]]-SUMIF('Сводный отчет'!$B$7:$B$17,Таблица1[[#This Row],[Профиль / размер]],'Сводный отчет'!$L$7:$L$17))^2</f>
        <v>4.8890175426854353E-5</v>
      </c>
      <c r="K1832" s="63">
        <v>16.600000000000001</v>
      </c>
      <c r="L1832" s="64">
        <f>(Таблица1[[#This Row],[Относительное удлинение, %]]-SUMIF('Сводный отчет'!$B$7:$B$17,Таблица1[[#This Row],[Профиль / размер]],'Сводный отчет'!$O$7:$O$17))^2</f>
        <v>5.476107328823959</v>
      </c>
      <c r="M1832" s="63">
        <v>8.8000000000000007</v>
      </c>
      <c r="N183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1.6612345679012228</v>
      </c>
      <c r="O1832" s="67">
        <v>9.1</v>
      </c>
      <c r="P183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1.6675277796138495</v>
      </c>
      <c r="Q1832" s="69">
        <v>9.1999999999999998E-2</v>
      </c>
      <c r="R1832" s="70">
        <f>(Таблица1[[#This Row],[fr]]-SUMIF('Сводный отчет'!$B$7:$B$17,Таблица1[[#This Row],[Профиль / размер]],'Сводный отчет'!$X$7:$X$17))^2</f>
        <v>9.4917230337615354E-5</v>
      </c>
    </row>
    <row r="1833" spans="1:18" ht="11.25" customHeight="1" x14ac:dyDescent="0.25">
      <c r="A1833" s="62" t="s">
        <v>1441</v>
      </c>
      <c r="B1833" s="62" t="str">
        <f>LEFT(Таблица1[[#This Row],[Номер плавки]],7)</f>
        <v>2050957</v>
      </c>
      <c r="C1833" s="62" t="s">
        <v>66</v>
      </c>
      <c r="D1833" s="62" t="s">
        <v>82</v>
      </c>
      <c r="E1833" s="63">
        <v>567</v>
      </c>
      <c r="F1833" s="64">
        <f>(Таблица1[[#This Row],[Предел текучести, Н/мм²]]-SUMIF('Сводный отчет'!$B$7:$B$17,Таблица1[[#This Row],[Профиль / размер]],'Сводный отчет'!$F$7:$F$17))^2</f>
        <v>388.65306122448789</v>
      </c>
      <c r="G1833" s="63">
        <v>666</v>
      </c>
      <c r="H1833" s="64">
        <f>(Таблица1[[#This Row],[Временное сопротивление, Н/мм²]]-SUMIF('Сводный отчет'!$B$7:$B$17,Таблица1[[#This Row],[Профиль / размер]],'Сводный отчет'!$I$7:$I$17))^2</f>
        <v>328.86712203248783</v>
      </c>
      <c r="I1833" s="65">
        <f>Таблица1[[#This Row],[Временное сопротивление, Н/мм²]]/Таблица1[[#This Row],[Предел текучести, Н/мм²]]</f>
        <v>1.1746031746031746</v>
      </c>
      <c r="J1833" s="66">
        <f>(Таблица1[[#This Row],[σв/σт]]-SUMIF('Сводный отчет'!$B$7:$B$17,Таблица1[[#This Row],[Профиль / размер]],'Сводный отчет'!$L$7:$L$17))^2</f>
        <v>9.114277712036917E-5</v>
      </c>
      <c r="K1833" s="63">
        <v>16.100000000000001</v>
      </c>
      <c r="L1833" s="64">
        <f>(Таблица1[[#This Row],[Относительное удлинение, %]]-SUMIF('Сводный отчет'!$B$7:$B$17,Таблица1[[#This Row],[Профиль / размер]],'Сводный отчет'!$O$7:$O$17))^2</f>
        <v>6.6964764681383118</v>
      </c>
      <c r="M1833" s="63">
        <v>10.3</v>
      </c>
      <c r="N183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1.0495793419409514E-2</v>
      </c>
      <c r="O1833" s="67">
        <v>10.6</v>
      </c>
      <c r="P183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9.2788004997900932E-3</v>
      </c>
      <c r="Q1833" s="69">
        <v>8.2000000000000003E-2</v>
      </c>
      <c r="R1833" s="70">
        <f>(Таблица1[[#This Row],[fr]]-SUMIF('Сводный отчет'!$B$7:$B$17,Таблица1[[#This Row],[Профиль / размер]],'Сводный отчет'!$X$7:$X$17))^2</f>
        <v>4.4263223656812347E-7</v>
      </c>
    </row>
    <row r="1834" spans="1:18" ht="11.25" customHeight="1" x14ac:dyDescent="0.25">
      <c r="A1834" s="62" t="s">
        <v>1441</v>
      </c>
      <c r="B1834" s="62" t="str">
        <f>LEFT(Таблица1[[#This Row],[Номер плавки]],7)</f>
        <v>2050957</v>
      </c>
      <c r="C1834" s="62" t="s">
        <v>66</v>
      </c>
      <c r="D1834" s="62" t="s">
        <v>82</v>
      </c>
      <c r="E1834" s="63">
        <v>569</v>
      </c>
      <c r="F1834" s="64">
        <f>(Таблица1[[#This Row],[Предел текучести, Н/мм²]]-SUMIF('Сводный отчет'!$B$7:$B$17,Таблица1[[#This Row],[Профиль / размер]],'Сводный отчет'!$F$7:$F$17))^2</f>
        <v>471.51020408163055</v>
      </c>
      <c r="G1834" s="63">
        <v>667</v>
      </c>
      <c r="H1834" s="64">
        <f>(Таблица1[[#This Row],[Временное сопротивление, Н/мм²]]-SUMIF('Сводный отчет'!$B$7:$B$17,Таблица1[[#This Row],[Профиль / размер]],'Сводный отчет'!$I$7:$I$17))^2</f>
        <v>366.13650978758994</v>
      </c>
      <c r="I1834" s="65">
        <f>Таблица1[[#This Row],[Временное сопротивление, Н/мм²]]/Таблица1[[#This Row],[Предел текучести, Н/мм²]]</f>
        <v>1.1722319859402461</v>
      </c>
      <c r="J1834" s="66">
        <f>(Таблица1[[#This Row],[σв/σт]]-SUMIF('Сводный отчет'!$B$7:$B$17,Таблица1[[#This Row],[Профиль / размер]],'Сводный отчет'!$L$7:$L$17))^2</f>
        <v>1.4204018511548451E-4</v>
      </c>
      <c r="K1834" s="63">
        <v>17</v>
      </c>
      <c r="L1834" s="64">
        <f>(Таблица1[[#This Row],[Относительное удлинение, %]]-SUMIF('Сводный отчет'!$B$7:$B$17,Таблица1[[#This Row],[Профиль / размер]],'Сводный отчет'!$O$7:$O$17))^2</f>
        <v>2.848517284464835</v>
      </c>
      <c r="M1834" s="63">
        <v>9.6</v>
      </c>
      <c r="N183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0.35706722199083296</v>
      </c>
      <c r="O1834" s="67">
        <v>9.9</v>
      </c>
      <c r="P183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0.36442165764265844</v>
      </c>
      <c r="Q1834" s="69">
        <v>7.3999999999999996E-2</v>
      </c>
      <c r="R1834" s="70">
        <f>(Таблица1[[#This Row],[fr]]-SUMIF('Сводный отчет'!$B$7:$B$17,Таблица1[[#This Row],[Профиль / размер]],'Сводный отчет'!$X$7:$X$17))^2</f>
        <v>7.5087530195752246E-5</v>
      </c>
    </row>
    <row r="1835" spans="1:18" ht="11.25" customHeight="1" x14ac:dyDescent="0.25">
      <c r="A1835" s="62" t="s">
        <v>1442</v>
      </c>
      <c r="B1835" s="62" t="str">
        <f>LEFT(Таблица1[[#This Row],[Номер плавки]],7)</f>
        <v>2050958</v>
      </c>
      <c r="C1835" s="62" t="s">
        <v>66</v>
      </c>
      <c r="D1835" s="62" t="s">
        <v>82</v>
      </c>
      <c r="E1835" s="63">
        <v>545</v>
      </c>
      <c r="F1835" s="64">
        <f>(Таблица1[[#This Row],[Предел текучести, Н/мм²]]-SUMIF('Сводный отчет'!$B$7:$B$17,Таблица1[[#This Row],[Профиль / размер]],'Сводный отчет'!$F$7:$F$17))^2</f>
        <v>5.2244897959185899</v>
      </c>
      <c r="G1835" s="63">
        <v>642</v>
      </c>
      <c r="H1835" s="64">
        <f>(Таблица1[[#This Row],[Временное сопротивление, Н/мм²]]-SUMIF('Сводный отчет'!$B$7:$B$17,Таблица1[[#This Row],[Профиль / размер]],'Сводный отчет'!$I$7:$I$17))^2</f>
        <v>34.401815910037044</v>
      </c>
      <c r="I1835" s="65">
        <f>Таблица1[[#This Row],[Временное сопротивление, Н/мм²]]/Таблица1[[#This Row],[Предел текучести, Н/мм²]]</f>
        <v>1.1779816513761467</v>
      </c>
      <c r="J1835" s="66">
        <f>(Таблица1[[#This Row],[σв/σт]]-SUMIF('Сводный отчет'!$B$7:$B$17,Таблица1[[#This Row],[Профиль / размер]],'Сводный отчет'!$L$7:$L$17))^2</f>
        <v>3.8049107518085765E-5</v>
      </c>
      <c r="K1835" s="63">
        <v>16.899999999999999</v>
      </c>
      <c r="L1835" s="64">
        <f>(Таблица1[[#This Row],[Относительное удлинение, %]]-SUMIF('Сводный отчет'!$B$7:$B$17,Таблица1[[#This Row],[Профиль / размер]],'Сводный отчет'!$O$7:$O$17))^2</f>
        <v>3.196068304873005</v>
      </c>
      <c r="M1835" s="63">
        <v>7.8</v>
      </c>
      <c r="N183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5.748250895460207</v>
      </c>
      <c r="O1835" s="67">
        <v>8.1</v>
      </c>
      <c r="P183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5.7776461474386087</v>
      </c>
      <c r="Q1835" s="69">
        <v>8.3000000000000004E-2</v>
      </c>
      <c r="R1835" s="70">
        <f>(Таблица1[[#This Row],[fr]]-SUMIF('Сводный отчет'!$B$7:$B$17,Таблица1[[#This Row],[Профиль / размер]],'Сводный отчет'!$X$7:$X$17))^2</f>
        <v>1.1201999167012452E-7</v>
      </c>
    </row>
    <row r="1836" spans="1:18" ht="11.25" customHeight="1" x14ac:dyDescent="0.25">
      <c r="A1836" s="62" t="s">
        <v>1442</v>
      </c>
      <c r="B1836" s="62" t="str">
        <f>LEFT(Таблица1[[#This Row],[Номер плавки]],7)</f>
        <v>2050958</v>
      </c>
      <c r="C1836" s="62" t="s">
        <v>66</v>
      </c>
      <c r="D1836" s="62" t="s">
        <v>82</v>
      </c>
      <c r="E1836" s="63">
        <v>556</v>
      </c>
      <c r="F1836" s="64">
        <f>(Таблица1[[#This Row],[Предел текучести, Н/мм²]]-SUMIF('Сводный отчет'!$B$7:$B$17,Таблица1[[#This Row],[Профиль / размер]],'Сводный отчет'!$F$7:$F$17))^2</f>
        <v>75.938775510203229</v>
      </c>
      <c r="G1836" s="63">
        <v>651</v>
      </c>
      <c r="H1836" s="64">
        <f>(Таблица1[[#This Row],[Временное сопротивление, Н/мм²]]-SUMIF('Сводный отчет'!$B$7:$B$17,Таблица1[[#This Row],[Профиль / размер]],'Сводный отчет'!$I$7:$I$17))^2</f>
        <v>9.8263057059560879</v>
      </c>
      <c r="I1836" s="65">
        <f>Таблица1[[#This Row],[Временное сопротивление, Н/мм²]]/Таблица1[[#This Row],[Предел текучести, Н/мм²]]</f>
        <v>1.170863309352518</v>
      </c>
      <c r="J1836" s="66">
        <f>(Таблица1[[#This Row],[σв/σт]]-SUMIF('Сводный отчет'!$B$7:$B$17,Таблица1[[#This Row],[Профиль / размер]],'Сводный отчет'!$L$7:$L$17))^2</f>
        <v>1.7653740365808842E-4</v>
      </c>
      <c r="K1836" s="63">
        <v>17.7</v>
      </c>
      <c r="L1836" s="64">
        <f>(Таблица1[[#This Row],[Относительное удлинение, %]]-SUMIF('Сводный отчет'!$B$7:$B$17,Таблица1[[#This Row],[Профиль / размер]],'Сводный отчет'!$O$7:$O$17))^2</f>
        <v>0.97566014160768155</v>
      </c>
      <c r="M1836" s="63">
        <v>13.7</v>
      </c>
      <c r="N183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12.267148854643921</v>
      </c>
      <c r="O1836" s="67">
        <v>14</v>
      </c>
      <c r="P183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12.224299208663</v>
      </c>
      <c r="Q1836" s="69">
        <v>9.4E-2</v>
      </c>
      <c r="R1836" s="70">
        <f>(Таблица1[[#This Row],[fr]]-SUMIF('Сводный отчет'!$B$7:$B$17,Таблица1[[#This Row],[Профиль / размер]],'Сводный отчет'!$X$7:$X$17))^2</f>
        <v>1.2847528529779206E-4</v>
      </c>
    </row>
    <row r="1837" spans="1:18" ht="11.25" customHeight="1" x14ac:dyDescent="0.25">
      <c r="A1837" s="62" t="s">
        <v>1442</v>
      </c>
      <c r="B1837" s="62" t="str">
        <f>LEFT(Таблица1[[#This Row],[Номер плавки]],7)</f>
        <v>2050958</v>
      </c>
      <c r="C1837" s="62" t="s">
        <v>66</v>
      </c>
      <c r="D1837" s="62" t="s">
        <v>82</v>
      </c>
      <c r="E1837" s="63">
        <v>560</v>
      </c>
      <c r="F1837" s="64">
        <f>(Таблица1[[#This Row],[Предел текучести, Н/мм²]]-SUMIF('Сводный отчет'!$B$7:$B$17,Таблица1[[#This Row],[Профиль / размер]],'Сводный отчет'!$F$7:$F$17))^2</f>
        <v>161.65306122448857</v>
      </c>
      <c r="G1837" s="63">
        <v>656</v>
      </c>
      <c r="H1837" s="64">
        <f>(Таблица1[[#This Row],[Временное сопротивление, Н/мм²]]-SUMIF('Сводный отчет'!$B$7:$B$17,Таблица1[[#This Row],[Профиль / размер]],'Сводный отчет'!$I$7:$I$17))^2</f>
        <v>66.173244481466668</v>
      </c>
      <c r="I1837" s="65">
        <f>Таблица1[[#This Row],[Временное сопротивление, Н/мм²]]/Таблица1[[#This Row],[Предел текучести, Н/мм²]]</f>
        <v>1.1714285714285715</v>
      </c>
      <c r="J1837" s="66">
        <f>(Таблица1[[#This Row],[σв/σт]]-SUMIF('Сводный отчет'!$B$7:$B$17,Таблица1[[#This Row],[Профиль / размер]],'Сводный отчет'!$L$7:$L$17))^2</f>
        <v>1.6183594678958568E-4</v>
      </c>
      <c r="K1837" s="63">
        <v>17.600000000000001</v>
      </c>
      <c r="L1837" s="64">
        <f>(Таблица1[[#This Row],[Относительное удлинение, %]]-SUMIF('Сводный отчет'!$B$7:$B$17,Таблица1[[#This Row],[Профиль / размер]],'Сводный отчет'!$O$7:$O$17))^2</f>
        <v>1.1832111620158421</v>
      </c>
      <c r="M1837" s="63">
        <v>8.8000000000000007</v>
      </c>
      <c r="N183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1.9531488546438855</v>
      </c>
      <c r="O1837" s="67">
        <v>9.1</v>
      </c>
      <c r="P183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1.9702992086630813</v>
      </c>
      <c r="Q1837" s="69">
        <v>8.1000000000000003E-2</v>
      </c>
      <c r="R1837" s="70">
        <f>(Таблица1[[#This Row],[fr]]-SUMIF('Сводный отчет'!$B$7:$B$17,Таблица1[[#This Row],[Профиль / размер]],'Сводный отчет'!$X$7:$X$17))^2</f>
        <v>2.7732444814661259E-6</v>
      </c>
    </row>
    <row r="1838" spans="1:18" ht="11.25" customHeight="1" x14ac:dyDescent="0.25">
      <c r="A1838" s="62" t="s">
        <v>1443</v>
      </c>
      <c r="B1838" s="62" t="str">
        <f>LEFT(Таблица1[[#This Row],[Номер плавки]],7)</f>
        <v>2050959</v>
      </c>
      <c r="C1838" s="62" t="s">
        <v>66</v>
      </c>
      <c r="D1838" s="62" t="s">
        <v>82</v>
      </c>
      <c r="E1838" s="63">
        <v>578</v>
      </c>
      <c r="F1838" s="64">
        <f>(Таблица1[[#This Row],[Предел текучести, Н/мм²]]-SUMIF('Сводный отчет'!$B$7:$B$17,Таблица1[[#This Row],[Профиль / размер]],'Сводный отчет'!$F$7:$F$17))^2</f>
        <v>943.36734693877247</v>
      </c>
      <c r="G1838" s="63">
        <v>667</v>
      </c>
      <c r="H1838" s="64">
        <f>(Таблица1[[#This Row],[Временное сопротивление, Н/мм²]]-SUMIF('Сводный отчет'!$B$7:$B$17,Таблица1[[#This Row],[Профиль / размер]],'Сводный отчет'!$I$7:$I$17))^2</f>
        <v>366.13650978758994</v>
      </c>
      <c r="I1838" s="65">
        <f>Таблица1[[#This Row],[Временное сопротивление, Н/мм²]]/Таблица1[[#This Row],[Предел текучести, Н/мм²]]</f>
        <v>1.1539792387543253</v>
      </c>
      <c r="J1838" s="66">
        <f>(Таблица1[[#This Row],[σв/σт]]-SUMIF('Сводный отчет'!$B$7:$B$17,Таблица1[[#This Row],[Профиль / размер]],'Сводный отчет'!$L$7:$L$17))^2</f>
        <v>9.1027768460532504E-4</v>
      </c>
      <c r="K1838" s="63">
        <v>16.899999999999999</v>
      </c>
      <c r="L1838" s="64">
        <f>(Таблица1[[#This Row],[Относительное удлинение, %]]-SUMIF('Сводный отчет'!$B$7:$B$17,Таблица1[[#This Row],[Профиль / размер]],'Сводный отчет'!$O$7:$O$17))^2</f>
        <v>3.196068304873005</v>
      </c>
      <c r="M1838" s="63">
        <v>9.6</v>
      </c>
      <c r="N183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0.35706722199083296</v>
      </c>
      <c r="O1838" s="67">
        <v>9.9</v>
      </c>
      <c r="P183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0.36442165764265844</v>
      </c>
      <c r="Q1838" s="69">
        <v>9.6000000000000002E-2</v>
      </c>
      <c r="R1838" s="70">
        <f>(Таблица1[[#This Row],[fr]]-SUMIF('Сводный отчет'!$B$7:$B$17,Таблица1[[#This Row],[Профиль / размер]],'Сводный отчет'!$X$7:$X$17))^2</f>
        <v>1.7781406080799608E-4</v>
      </c>
    </row>
    <row r="1839" spans="1:18" ht="11.25" customHeight="1" x14ac:dyDescent="0.25">
      <c r="A1839" s="62" t="s">
        <v>1444</v>
      </c>
      <c r="B1839" s="62" t="str">
        <f>LEFT(Таблица1[[#This Row],[Номер плавки]],7)</f>
        <v>2050960</v>
      </c>
      <c r="C1839" s="62" t="s">
        <v>66</v>
      </c>
      <c r="D1839" s="62" t="s">
        <v>90</v>
      </c>
      <c r="E1839" s="63">
        <v>526</v>
      </c>
      <c r="F1839" s="64">
        <f>(Таблица1[[#This Row],[Предел текучести, Н/мм²]]-SUMIF('Сводный отчет'!$B$7:$B$17,Таблица1[[#This Row],[Профиль / размер]],'Сводный отчет'!$F$7:$F$17))^2</f>
        <v>104.74993938592331</v>
      </c>
      <c r="G1839" s="63">
        <v>625</v>
      </c>
      <c r="H1839" s="64">
        <f>(Таблица1[[#This Row],[Временное сопротивление, Н/мм²]]-SUMIF('Сводный отчет'!$B$7:$B$17,Таблица1[[#This Row],[Профиль / размер]],'Сводный отчет'!$I$7:$I$17))^2</f>
        <v>596.23092860763791</v>
      </c>
      <c r="I1839" s="65">
        <f>Таблица1[[#This Row],[Временное сопротивление, Н/мм²]]/Таблица1[[#This Row],[Предел текучести, Н/мм²]]</f>
        <v>1.188212927756654</v>
      </c>
      <c r="J1839" s="66">
        <f>(Таблица1[[#This Row],[σв/σт]]-SUMIF('Сводный отчет'!$B$7:$B$17,Таблица1[[#This Row],[Профиль / размер]],'Сводный отчет'!$L$7:$L$17))^2</f>
        <v>5.2423621501431579E-4</v>
      </c>
      <c r="K1839" s="63">
        <v>17.100000000000001</v>
      </c>
      <c r="L1839" s="64">
        <f>(Таблица1[[#This Row],[Относительное удлинение, %]]-SUMIF('Сводный отчет'!$B$7:$B$17,Таблица1[[#This Row],[Профиль / размер]],'Сводный отчет'!$O$7:$O$17))^2</f>
        <v>2.2535225043532465</v>
      </c>
      <c r="M1839" s="63">
        <v>10.6</v>
      </c>
      <c r="N183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4.3942394586613823E-2</v>
      </c>
      <c r="O1839" s="67">
        <v>10.9</v>
      </c>
      <c r="P183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4.1134695496923661E-2</v>
      </c>
      <c r="Q1839" s="69">
        <v>9.7000000000000003E-2</v>
      </c>
      <c r="R1839" s="70">
        <f>(Таблица1[[#This Row],[fr]]-SUMIF('Сводный отчет'!$B$7:$B$17,Таблица1[[#This Row],[Профиль / размер]],'Сводный отчет'!$X$7:$X$17))^2</f>
        <v>1.8307487491458872E-4</v>
      </c>
    </row>
    <row r="1840" spans="1:18" ht="11.25" customHeight="1" x14ac:dyDescent="0.25">
      <c r="A1840" s="62" t="s">
        <v>1444</v>
      </c>
      <c r="B1840" s="62" t="str">
        <f>LEFT(Таблица1[[#This Row],[Номер плавки]],7)</f>
        <v>2050960</v>
      </c>
      <c r="C1840" s="62" t="s">
        <v>66</v>
      </c>
      <c r="D1840" s="62" t="s">
        <v>90</v>
      </c>
      <c r="E1840" s="63">
        <v>522</v>
      </c>
      <c r="F1840" s="64">
        <f>(Таблица1[[#This Row],[Предел текучести, Н/мм²]]-SUMIF('Сводный отчет'!$B$7:$B$17,Таблица1[[#This Row],[Профиль / размер]],'Сводный отчет'!$F$7:$F$17))^2</f>
        <v>202.62787365822339</v>
      </c>
      <c r="G1840" s="63">
        <v>622</v>
      </c>
      <c r="H1840" s="64">
        <f>(Таблица1[[#This Row],[Временное сопротивление, Н/мм²]]-SUMIF('Сводный отчет'!$B$7:$B$17,Таблица1[[#This Row],[Профиль / размер]],'Сводный отчет'!$I$7:$I$17))^2</f>
        <v>751.73797086115883</v>
      </c>
      <c r="I1840" s="65">
        <f>Таблица1[[#This Row],[Временное сопротивление, Н/мм²]]/Таблица1[[#This Row],[Предел текучести, Н/мм²]]</f>
        <v>1.1915708812260537</v>
      </c>
      <c r="J1840" s="66">
        <f>(Таблица1[[#This Row],[σв/σт]]-SUMIF('Сводный отчет'!$B$7:$B$17,Таблица1[[#This Row],[Профиль / размер]],'Сводный отчет'!$L$7:$L$17))^2</f>
        <v>3.8174328278223874E-4</v>
      </c>
      <c r="K1840" s="63">
        <v>17.3</v>
      </c>
      <c r="L1840" s="64">
        <f>(Таблица1[[#This Row],[Относительное удлинение, %]]-SUMIF('Сводный отчет'!$B$7:$B$17,Таблица1[[#This Row],[Профиль / размер]],'Сводный отчет'!$O$7:$O$17))^2</f>
        <v>1.6930530207851662</v>
      </c>
      <c r="M1840" s="63">
        <v>11.3</v>
      </c>
      <c r="N184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0.82741657299037774</v>
      </c>
      <c r="O1840" s="67">
        <v>11.6</v>
      </c>
      <c r="P184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0.81507835746874802</v>
      </c>
      <c r="Q1840" s="69">
        <v>9.0999999999999998E-2</v>
      </c>
      <c r="R1840" s="70">
        <f>(Таблица1[[#This Row],[fr]]-SUMIF('Сводный отчет'!$B$7:$B$17,Таблица1[[#This Row],[Профиль / размер]],'Сводный отчет'!$X$7:$X$17))^2</f>
        <v>5.6708677731490293E-5</v>
      </c>
    </row>
    <row r="1841" spans="1:18" ht="11.25" customHeight="1" x14ac:dyDescent="0.25">
      <c r="A1841" s="62" t="s">
        <v>1444</v>
      </c>
      <c r="B1841" s="62" t="str">
        <f>LEFT(Таблица1[[#This Row],[Номер плавки]],7)</f>
        <v>2050960</v>
      </c>
      <c r="C1841" s="62" t="s">
        <v>66</v>
      </c>
      <c r="D1841" s="62" t="s">
        <v>90</v>
      </c>
      <c r="E1841" s="63">
        <v>506</v>
      </c>
      <c r="F1841" s="64">
        <f>(Таблица1[[#This Row],[Предел текучести, Н/мм²]]-SUMIF('Сводный отчет'!$B$7:$B$17,Таблица1[[#This Row],[Профиль / размер]],'Сводный отчет'!$F$7:$F$17))^2</f>
        <v>914.13961074742372</v>
      </c>
      <c r="G1841" s="63">
        <v>622</v>
      </c>
      <c r="H1841" s="64">
        <f>(Таблица1[[#This Row],[Временное сопротивление, Н/мм²]]-SUMIF('Сводный отчет'!$B$7:$B$17,Таблица1[[#This Row],[Профиль / размер]],'Сводный отчет'!$I$7:$I$17))^2</f>
        <v>751.73797086115883</v>
      </c>
      <c r="I1841" s="65">
        <f>Таблица1[[#This Row],[Временное сопротивление, Н/мм²]]/Таблица1[[#This Row],[Предел текучести, Н/мм²]]</f>
        <v>1.2292490118577075</v>
      </c>
      <c r="J1841" s="66">
        <f>(Таблица1[[#This Row],[σв/σт]]-SUMIF('Сводный отчет'!$B$7:$B$17,Таблица1[[#This Row],[Профиль / размер]],'Сводный отчет'!$L$7:$L$17))^2</f>
        <v>3.2905520460081836E-4</v>
      </c>
      <c r="K1841" s="63">
        <v>18.5</v>
      </c>
      <c r="L1841" s="64">
        <f>(Таблица1[[#This Row],[Относительное удлинение, %]]-SUMIF('Сводный отчет'!$B$7:$B$17,Таблица1[[#This Row],[Профиль / размер]],'Сводный отчет'!$O$7:$O$17))^2</f>
        <v>1.0236119376670806E-2</v>
      </c>
      <c r="M1841" s="63">
        <v>11</v>
      </c>
      <c r="N184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0.37164192510304966</v>
      </c>
      <c r="O1841" s="67">
        <v>11.3</v>
      </c>
      <c r="P184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0.36338821662368159</v>
      </c>
      <c r="Q1841" s="69">
        <v>9.8000000000000004E-2</v>
      </c>
      <c r="R1841" s="70">
        <f>(Таблица1[[#This Row],[fr]]-SUMIF('Сводный отчет'!$B$7:$B$17,Таблица1[[#This Row],[Профиль / размер]],'Сводный отчет'!$X$7:$X$17))^2</f>
        <v>2.1113590777843848E-4</v>
      </c>
    </row>
    <row r="1842" spans="1:18" ht="11.25" customHeight="1" x14ac:dyDescent="0.25">
      <c r="A1842" s="62" t="s">
        <v>1445</v>
      </c>
      <c r="B1842" s="62" t="str">
        <f>LEFT(Таблица1[[#This Row],[Номер плавки]],7)</f>
        <v>2050961</v>
      </c>
      <c r="C1842" s="62" t="s">
        <v>66</v>
      </c>
      <c r="D1842" s="62" t="s">
        <v>90</v>
      </c>
      <c r="E1842" s="63">
        <v>551</v>
      </c>
      <c r="F1842" s="64">
        <f>(Таблица1[[#This Row],[Предел текучести, Н/мм²]]-SUMIF('Сводный отчет'!$B$7:$B$17,Таблица1[[#This Row],[Профиль / размер]],'Сводный отчет'!$F$7:$F$17))^2</f>
        <v>218.01285018404781</v>
      </c>
      <c r="G1842" s="63">
        <v>650</v>
      </c>
      <c r="H1842" s="64">
        <f>(Таблица1[[#This Row],[Временное сопротивление, Н/мм²]]-SUMIF('Сводный отчет'!$B$7:$B$17,Таблица1[[#This Row],[Профиль / размер]],'Сводный отчет'!$I$7:$I$17))^2</f>
        <v>0.33890982829689448</v>
      </c>
      <c r="I1842" s="65">
        <f>Таблица1[[#This Row],[Временное сопротивление, Н/мм²]]/Таблица1[[#This Row],[Предел текучести, Н/мм²]]</f>
        <v>1.1796733212341197</v>
      </c>
      <c r="J1842" s="66">
        <f>(Таблица1[[#This Row],[σв/σт]]-SUMIF('Сводный отчет'!$B$7:$B$17,Таблица1[[#This Row],[Профиль / размер]],'Сводный отчет'!$L$7:$L$17))^2</f>
        <v>9.8821026202362979E-4</v>
      </c>
      <c r="K1842" s="63">
        <v>16.8</v>
      </c>
      <c r="L1842" s="64">
        <f>(Таблица1[[#This Row],[Относительное удлинение, %]]-SUMIF('Сводный отчет'!$B$7:$B$17,Таблица1[[#This Row],[Профиль / размер]],'Сводный отчет'!$O$7:$O$17))^2</f>
        <v>3.2442267297053724</v>
      </c>
      <c r="M1842" s="63">
        <v>9.9</v>
      </c>
      <c r="N184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0.24046821618285116</v>
      </c>
      <c r="O1842" s="67">
        <v>10.199999999999999</v>
      </c>
      <c r="P184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0.24719103352509908</v>
      </c>
      <c r="Q1842" s="69">
        <v>8.5999999999999993E-2</v>
      </c>
      <c r="R1842" s="70">
        <f>(Таблица1[[#This Row],[fr]]-SUMIF('Сводный отчет'!$B$7:$B$17,Таблица1[[#This Row],[Профиль / размер]],'Сводный отчет'!$X$7:$X$17))^2</f>
        <v>6.4035134122416921E-6</v>
      </c>
    </row>
    <row r="1843" spans="1:18" ht="11.25" customHeight="1" x14ac:dyDescent="0.25">
      <c r="A1843" s="62" t="s">
        <v>1445</v>
      </c>
      <c r="B1843" s="62" t="str">
        <f>LEFT(Таблица1[[#This Row],[Номер плавки]],7)</f>
        <v>2050961</v>
      </c>
      <c r="C1843" s="62" t="s">
        <v>66</v>
      </c>
      <c r="D1843" s="62" t="s">
        <v>90</v>
      </c>
      <c r="E1843" s="63">
        <v>561</v>
      </c>
      <c r="F1843" s="64">
        <f>(Таблица1[[#This Row],[Предел текучести, Н/мм²]]-SUMIF('Сводный отчет'!$B$7:$B$17,Таблица1[[#This Row],[Профиль / размер]],'Сводный отчет'!$F$7:$F$17))^2</f>
        <v>613.3180145032976</v>
      </c>
      <c r="G1843" s="63">
        <v>662</v>
      </c>
      <c r="H1843" s="64">
        <f>(Таблица1[[#This Row],[Временное сопротивление, Н/мм²]]-SUMIF('Сводный отчет'!$B$7:$B$17,Таблица1[[#This Row],[Профиль / размер]],'Сводный отчет'!$I$7:$I$17))^2</f>
        <v>158.3107408142132</v>
      </c>
      <c r="I1843" s="65">
        <f>Таблица1[[#This Row],[Временное сопротивление, Н/мм²]]/Таблица1[[#This Row],[Предел текучести, Н/мм²]]</f>
        <v>1.1800356506238858</v>
      </c>
      <c r="J1843" s="66">
        <f>(Таблица1[[#This Row],[σв/σт]]-SUMIF('Сводный отчет'!$B$7:$B$17,Таблица1[[#This Row],[Профиль / размер]],'Сводный отчет'!$L$7:$L$17))^2</f>
        <v>9.6556130761503098E-4</v>
      </c>
      <c r="K1843" s="63">
        <v>16.8</v>
      </c>
      <c r="L1843" s="64">
        <f>(Таблица1[[#This Row],[Относительное удлинение, %]]-SUMIF('Сводный отчет'!$B$7:$B$17,Таблица1[[#This Row],[Профиль / размер]],'Сводный отчет'!$O$7:$O$17))^2</f>
        <v>3.2442267297053724</v>
      </c>
      <c r="M1843" s="63">
        <v>11.4</v>
      </c>
      <c r="N184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1.019341455619486</v>
      </c>
      <c r="O1843" s="67">
        <v>11.7</v>
      </c>
      <c r="P184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1.0056417377504365</v>
      </c>
      <c r="Q1843" s="69">
        <v>9.2999999999999999E-2</v>
      </c>
      <c r="R1843" s="70">
        <f>(Таблица1[[#This Row],[fr]]-SUMIF('Сводный отчет'!$B$7:$B$17,Таблица1[[#This Row],[Профиль / размер]],'Сводный отчет'!$X$7:$X$17))^2</f>
        <v>9.0830743459189756E-5</v>
      </c>
    </row>
    <row r="1844" spans="1:18" ht="11.25" customHeight="1" x14ac:dyDescent="0.25">
      <c r="A1844" s="62" t="s">
        <v>1446</v>
      </c>
      <c r="B1844" s="62" t="str">
        <f>LEFT(Таблица1[[#This Row],[Номер плавки]],7)</f>
        <v>2003267</v>
      </c>
      <c r="C1844" s="62" t="s">
        <v>66</v>
      </c>
      <c r="D1844" s="62" t="s">
        <v>90</v>
      </c>
      <c r="E1844" s="63">
        <v>511</v>
      </c>
      <c r="F1844" s="64">
        <f>(Таблица1[[#This Row],[Предел текучести, Н/мм²]]-SUMIF('Сводный отчет'!$B$7:$B$17,Таблица1[[#This Row],[Профиль / размер]],'Сводный отчет'!$F$7:$F$17))^2</f>
        <v>636.79219290704862</v>
      </c>
      <c r="G1844" s="63">
        <v>613</v>
      </c>
      <c r="H1844" s="64">
        <f>(Таблица1[[#This Row],[Временное сопротивление, Н/мм²]]-SUMIF('Сводный отчет'!$B$7:$B$17,Таблица1[[#This Row],[Профиль / размер]],'Сводный отчет'!$I$7:$I$17))^2</f>
        <v>1326.2590976217216</v>
      </c>
      <c r="I1844" s="65">
        <f>Таблица1[[#This Row],[Временное сопротивление, Н/мм²]]/Таблица1[[#This Row],[Предел текучести, Н/мм²]]</f>
        <v>1.1996086105675148</v>
      </c>
      <c r="J1844" s="66">
        <f>(Таблица1[[#This Row],[σв/σт]]-SUMIF('Сводный отчет'!$B$7:$B$17,Таблица1[[#This Row],[Профиль / размер]],'Сводный отчет'!$L$7:$L$17))^2</f>
        <v>1.3226201645561458E-4</v>
      </c>
      <c r="K1844" s="63">
        <v>17.600000000000001</v>
      </c>
      <c r="L1844" s="64">
        <f>(Таблица1[[#This Row],[Относительное удлинение, %]]-SUMIF('Сводный отчет'!$B$7:$B$17,Таблица1[[#This Row],[Профиль / размер]],'Сводный отчет'!$O$7:$O$17))^2</f>
        <v>1.0023487954330408</v>
      </c>
      <c r="M1844" s="63">
        <v>9.3000000000000007</v>
      </c>
      <c r="N184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1.1889189204081965</v>
      </c>
      <c r="O1844" s="67">
        <v>9.6</v>
      </c>
      <c r="P184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1.2038107518349632</v>
      </c>
      <c r="Q1844" s="69">
        <v>7.3999999999999996E-2</v>
      </c>
      <c r="R1844" s="70">
        <f>(Таблица1[[#This Row],[fr]]-SUMIF('Сводный отчет'!$B$7:$B$17,Таблица1[[#This Row],[Профиль / размер]],'Сводный отчет'!$X$7:$X$17))^2</f>
        <v>8.9671119046045146E-5</v>
      </c>
    </row>
    <row r="1845" spans="1:18" ht="11.25" customHeight="1" x14ac:dyDescent="0.25">
      <c r="A1845" s="62" t="s">
        <v>1447</v>
      </c>
      <c r="B1845" s="62" t="str">
        <f>LEFT(Таблица1[[#This Row],[Номер плавки]],7)</f>
        <v>2050962</v>
      </c>
      <c r="C1845" s="62" t="s">
        <v>66</v>
      </c>
      <c r="D1845" s="62" t="s">
        <v>90</v>
      </c>
      <c r="E1845" s="63">
        <v>604</v>
      </c>
      <c r="F1845" s="64">
        <f>(Таблица1[[#This Row],[Предел текучести, Н/мм²]]-SUMIF('Сводный отчет'!$B$7:$B$17,Таблица1[[#This Row],[Профиль / размер]],'Сводный отчет'!$F$7:$F$17))^2</f>
        <v>4592.1302210760714</v>
      </c>
      <c r="G1845" s="63">
        <v>697</v>
      </c>
      <c r="H1845" s="64">
        <f>(Таблица1[[#This Row],[Временное сопротивление, Н/мм²]]-SUMIF('Сводный отчет'!$B$7:$B$17,Таблица1[[#This Row],[Профиль / размер]],'Сводный отчет'!$I$7:$I$17))^2</f>
        <v>2264.0619145231358</v>
      </c>
      <c r="I1845" s="65">
        <f>Таблица1[[#This Row],[Временное сопротивление, Н/мм²]]/Таблица1[[#This Row],[Предел текучести, Н/мм²]]</f>
        <v>1.1539735099337749</v>
      </c>
      <c r="J1845" s="66">
        <f>(Таблица1[[#This Row],[σв/σт]]-SUMIF('Сводный отчет'!$B$7:$B$17,Таблица1[[#This Row],[Профиль / размер]],'Сводный отчет'!$L$7:$L$17))^2</f>
        <v>3.2644794243358319E-3</v>
      </c>
      <c r="K1845" s="63">
        <v>18.899999999999999</v>
      </c>
      <c r="L1845" s="64">
        <f>(Таблица1[[#This Row],[Относительное удлинение, %]]-SUMIF('Сводный отчет'!$B$7:$B$17,Таблица1[[#This Row],[Профиль / размер]],'Сводный отчет'!$O$7:$O$17))^2</f>
        <v>8.9297152240504232E-2</v>
      </c>
      <c r="M1845" s="63">
        <v>9.1</v>
      </c>
      <c r="N184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1.665069155149981</v>
      </c>
      <c r="O1845" s="67">
        <v>9.4</v>
      </c>
      <c r="P184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1.682683991271583</v>
      </c>
      <c r="Q1845" s="69">
        <v>9.8000000000000004E-2</v>
      </c>
      <c r="R1845" s="70">
        <f>(Таблица1[[#This Row],[fr]]-SUMIF('Сводный отчет'!$B$7:$B$17,Таблица1[[#This Row],[Профиль / размер]],'Сводный отчет'!$X$7:$X$17))^2</f>
        <v>2.1113590777843848E-4</v>
      </c>
    </row>
    <row r="1846" spans="1:18" ht="11.25" customHeight="1" x14ac:dyDescent="0.25">
      <c r="A1846" s="62" t="s">
        <v>1448</v>
      </c>
      <c r="B1846" s="62" t="str">
        <f>LEFT(Таблица1[[#This Row],[Номер плавки]],7)</f>
        <v>2050963</v>
      </c>
      <c r="C1846" s="62" t="s">
        <v>66</v>
      </c>
      <c r="D1846" s="62" t="s">
        <v>90</v>
      </c>
      <c r="E1846" s="63">
        <v>546</v>
      </c>
      <c r="F1846" s="64">
        <f>(Таблица1[[#This Row],[Предел текучести, Н/мм²]]-SUMIF('Сводный отчет'!$B$7:$B$17,Таблица1[[#This Row],[Профиль / размер]],'Сводный отчет'!$F$7:$F$17))^2</f>
        <v>95.360268024422908</v>
      </c>
      <c r="G1846" s="63">
        <v>657</v>
      </c>
      <c r="H1846" s="64">
        <f>(Таблица1[[#This Row],[Временное сопротивление, Н/мм²]]-SUMIF('Сводный отчет'!$B$7:$B$17,Таблица1[[#This Row],[Профиль / размер]],'Сводный отчет'!$I$7:$I$17))^2</f>
        <v>57.489144570081407</v>
      </c>
      <c r="I1846" s="65">
        <f>Таблица1[[#This Row],[Временное сопротивление, Н/мм²]]/Таблица1[[#This Row],[Предел текучести, Н/мм²]]</f>
        <v>1.2032967032967032</v>
      </c>
      <c r="J1846" s="66">
        <f>(Таблица1[[#This Row],[σв/σт]]-SUMIF('Сводный отчет'!$B$7:$B$17,Таблица1[[#This Row],[Профиль / размер]],'Сводный отчет'!$L$7:$L$17))^2</f>
        <v>6.1034058028943933E-5</v>
      </c>
      <c r="K1846" s="63">
        <v>16.899999999999999</v>
      </c>
      <c r="L1846" s="64">
        <f>(Таблица1[[#This Row],[Относительное удлинение, %]]-SUMIF('Сводный отчет'!$B$7:$B$17,Таблица1[[#This Row],[Профиль / размер]],'Сводный отчет'!$O$7:$O$17))^2</f>
        <v>2.8939919879213387</v>
      </c>
      <c r="M1846" s="63">
        <v>10</v>
      </c>
      <c r="N184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0.15239309881196045</v>
      </c>
      <c r="O1846" s="67">
        <v>10.3</v>
      </c>
      <c r="P184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0.15775441380678712</v>
      </c>
      <c r="Q1846" s="69">
        <v>8.1000000000000003E-2</v>
      </c>
      <c r="R1846" s="70">
        <f>(Таблица1[[#This Row],[fr]]-SUMIF('Сводный отчет'!$B$7:$B$17,Таблица1[[#This Row],[Профиль / размер]],'Сводный отчет'!$X$7:$X$17))^2</f>
        <v>6.09834909299311E-6</v>
      </c>
    </row>
    <row r="1847" spans="1:18" ht="11.25" customHeight="1" x14ac:dyDescent="0.25">
      <c r="A1847" s="62" t="s">
        <v>1448</v>
      </c>
      <c r="B1847" s="62" t="str">
        <f>LEFT(Таблица1[[#This Row],[Номер плавки]],7)</f>
        <v>2050963</v>
      </c>
      <c r="C1847" s="62" t="s">
        <v>66</v>
      </c>
      <c r="D1847" s="62" t="s">
        <v>90</v>
      </c>
      <c r="E1847" s="63">
        <v>542</v>
      </c>
      <c r="F1847" s="64">
        <f>(Таблица1[[#This Row],[Предел текучести, Н/мм²]]-SUMIF('Сводный отчет'!$B$7:$B$17,Таблица1[[#This Row],[Профиль / размер]],'Сводный отчет'!$F$7:$F$17))^2</f>
        <v>33.238202296722989</v>
      </c>
      <c r="G1847" s="63">
        <v>654</v>
      </c>
      <c r="H1847" s="64">
        <f>(Таблица1[[#This Row],[Временное сопротивление, Н/мм²]]-SUMIF('Сводный отчет'!$B$7:$B$17,Таблица1[[#This Row],[Профиль / размер]],'Сводный отчет'!$I$7:$I$17))^2</f>
        <v>20.996186823602333</v>
      </c>
      <c r="I1847" s="65">
        <f>Таблица1[[#This Row],[Временное сопротивление, Н/мм²]]/Таблица1[[#This Row],[Предел текучести, Н/мм²]]</f>
        <v>1.2066420664206643</v>
      </c>
      <c r="J1847" s="66">
        <f>(Таблица1[[#This Row],[σв/σт]]-SUMIF('Сводный отчет'!$B$7:$B$17,Таблица1[[#This Row],[Профиль / размер]],'Сводный отчет'!$L$7:$L$17))^2</f>
        <v>1.9954683915698883E-5</v>
      </c>
      <c r="K1847" s="63">
        <v>16.100000000000001</v>
      </c>
      <c r="L1847" s="64">
        <f>(Таблица1[[#This Row],[Относительное удлинение, %]]-SUMIF('Сводный отчет'!$B$7:$B$17,Таблица1[[#This Row],[Профиль / размер]],'Сводный отчет'!$O$7:$O$17))^2</f>
        <v>6.255869922193658</v>
      </c>
      <c r="M1847" s="63">
        <v>9</v>
      </c>
      <c r="N184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1.9331442725208712</v>
      </c>
      <c r="O1847" s="67">
        <v>9.3000000000000007</v>
      </c>
      <c r="P184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1.9521206109898928</v>
      </c>
      <c r="Q1847" s="69">
        <v>0.1</v>
      </c>
      <c r="R1847" s="70">
        <f>(Таблица1[[#This Row],[fr]]-SUMIF('Сводный отчет'!$B$7:$B$17,Таблица1[[#This Row],[Профиль / размер]],'Сводный отчет'!$X$7:$X$17))^2</f>
        <v>2.7325797350613801E-4</v>
      </c>
    </row>
    <row r="1848" spans="1:18" ht="11.25" customHeight="1" x14ac:dyDescent="0.25">
      <c r="A1848" s="62" t="s">
        <v>1448</v>
      </c>
      <c r="B1848" s="62" t="str">
        <f>LEFT(Таблица1[[#This Row],[Номер плавки]],7)</f>
        <v>2050963</v>
      </c>
      <c r="C1848" s="62" t="s">
        <v>66</v>
      </c>
      <c r="D1848" s="62" t="s">
        <v>90</v>
      </c>
      <c r="E1848" s="63">
        <v>542</v>
      </c>
      <c r="F1848" s="64">
        <f>(Таблица1[[#This Row],[Предел текучести, Н/мм²]]-SUMIF('Сводный отчет'!$B$7:$B$17,Таблица1[[#This Row],[Профиль / размер]],'Сводный отчет'!$F$7:$F$17))^2</f>
        <v>33.238202296722989</v>
      </c>
      <c r="G1848" s="63">
        <v>654</v>
      </c>
      <c r="H1848" s="64">
        <f>(Таблица1[[#This Row],[Временное сопротивление, Н/мм²]]-SUMIF('Сводный отчет'!$B$7:$B$17,Таблица1[[#This Row],[Профиль / размер]],'Сводный отчет'!$I$7:$I$17))^2</f>
        <v>20.996186823602333</v>
      </c>
      <c r="I1848" s="65">
        <f>Таблица1[[#This Row],[Временное сопротивление, Н/мм²]]/Таблица1[[#This Row],[Предел текучести, Н/мм²]]</f>
        <v>1.2066420664206643</v>
      </c>
      <c r="J1848" s="66">
        <f>(Таблица1[[#This Row],[σв/σт]]-SUMIF('Сводный отчет'!$B$7:$B$17,Таблица1[[#This Row],[Профиль / размер]],'Сводный отчет'!$L$7:$L$17))^2</f>
        <v>1.9954683915698883E-5</v>
      </c>
      <c r="K1848" s="63">
        <v>16.3</v>
      </c>
      <c r="L1848" s="64">
        <f>(Таблица1[[#This Row],[Относительное удлинение, %]]-SUMIF('Сводный отчет'!$B$7:$B$17,Таблица1[[#This Row],[Профиль / размер]],'Сводный отчет'!$O$7:$O$17))^2</f>
        <v>5.2954004386255793</v>
      </c>
      <c r="M1848" s="63">
        <v>10.5</v>
      </c>
      <c r="N184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1.2017511957505054E-2</v>
      </c>
      <c r="O1848" s="67">
        <v>10.8</v>
      </c>
      <c r="P184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1.0571315215234359E-2</v>
      </c>
      <c r="Q1848" s="69">
        <v>8.4000000000000005E-2</v>
      </c>
      <c r="R1848" s="70">
        <f>(Таблица1[[#This Row],[fr]]-SUMIF('Сводный отчет'!$B$7:$B$17,Таблица1[[#This Row],[Профиль / размер]],'Сводный отчет'!$X$7:$X$17))^2</f>
        <v>2.814476845422906E-7</v>
      </c>
    </row>
    <row r="1849" spans="1:18" ht="11.25" customHeight="1" x14ac:dyDescent="0.25">
      <c r="A1849" s="62" t="s">
        <v>1449</v>
      </c>
      <c r="B1849" s="62" t="str">
        <f>LEFT(Таблица1[[#This Row],[Номер плавки]],7)</f>
        <v>2074190</v>
      </c>
      <c r="C1849" s="62" t="s">
        <v>66</v>
      </c>
      <c r="D1849" s="62" t="s">
        <v>90</v>
      </c>
      <c r="E1849" s="63">
        <v>545</v>
      </c>
      <c r="F1849" s="64">
        <f>(Таблица1[[#This Row],[Предел текучести, Н/мм²]]-SUMIF('Сводный отчет'!$B$7:$B$17,Таблица1[[#This Row],[Профиль / размер]],'Сводный отчет'!$F$7:$F$17))^2</f>
        <v>76.829751592497928</v>
      </c>
      <c r="G1849" s="63">
        <v>654</v>
      </c>
      <c r="H1849" s="64">
        <f>(Таблица1[[#This Row],[Временное сопротивление, Н/мм²]]-SUMIF('Сводный отчет'!$B$7:$B$17,Таблица1[[#This Row],[Профиль / размер]],'Сводный отчет'!$I$7:$I$17))^2</f>
        <v>20.996186823602333</v>
      </c>
      <c r="I1849" s="65">
        <f>Таблица1[[#This Row],[Временное сопротивление, Н/мм²]]/Таблица1[[#This Row],[Предел текучести, Н/мм²]]</f>
        <v>1.2</v>
      </c>
      <c r="J1849" s="66">
        <f>(Таблица1[[#This Row],[σв/σт]]-SUMIF('Сводный отчет'!$B$7:$B$17,Таблица1[[#This Row],[Профиль / размер]],'Сводный отчет'!$L$7:$L$17))^2</f>
        <v>1.234128362391935E-4</v>
      </c>
      <c r="K1849" s="63">
        <v>16.600000000000001</v>
      </c>
      <c r="L1849" s="64">
        <f>(Таблица1[[#This Row],[Относительное удлинение, %]]-SUMIF('Сводный отчет'!$B$7:$B$17,Таблица1[[#This Row],[Профиль / размер]],'Сводный отчет'!$O$7:$O$17))^2</f>
        <v>4.0046962132734523</v>
      </c>
      <c r="M1849" s="63">
        <v>9.8000000000000007</v>
      </c>
      <c r="N184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0.34854333355374179</v>
      </c>
      <c r="O1849" s="67">
        <v>10.1</v>
      </c>
      <c r="P184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0.3566276532434095</v>
      </c>
      <c r="Q1849" s="69">
        <v>9.6000000000000002E-2</v>
      </c>
      <c r="R1849" s="70">
        <f>(Таблица1[[#This Row],[fr]]-SUMIF('Сводный отчет'!$B$7:$B$17,Таблица1[[#This Row],[Профиль / размер]],'Сводный отчет'!$X$7:$X$17))^2</f>
        <v>1.5701384205073899E-4</v>
      </c>
    </row>
    <row r="1850" spans="1:18" ht="11.25" customHeight="1" x14ac:dyDescent="0.25">
      <c r="A1850" s="62" t="s">
        <v>1446</v>
      </c>
      <c r="B1850" s="62" t="str">
        <f>LEFT(Таблица1[[#This Row],[Номер плавки]],7)</f>
        <v>2003267</v>
      </c>
      <c r="C1850" s="62" t="s">
        <v>66</v>
      </c>
      <c r="D1850" s="62" t="s">
        <v>90</v>
      </c>
      <c r="E1850" s="63">
        <v>511</v>
      </c>
      <c r="F1850" s="64">
        <f>(Таблица1[[#This Row],[Предел текучести, Н/мм²]]-SUMIF('Сводный отчет'!$B$7:$B$17,Таблица1[[#This Row],[Профиль / размер]],'Сводный отчет'!$F$7:$F$17))^2</f>
        <v>636.79219290704862</v>
      </c>
      <c r="G1850" s="63">
        <v>615</v>
      </c>
      <c r="H1850" s="64">
        <f>(Таблица1[[#This Row],[Временное сопротивление, Н/мм²]]-SUMIF('Сводный отчет'!$B$7:$B$17,Таблица1[[#This Row],[Профиль / размер]],'Сводный отчет'!$I$7:$I$17))^2</f>
        <v>1184.5877361193743</v>
      </c>
      <c r="I1850" s="65">
        <f>Таблица1[[#This Row],[Временное сопротивление, Н/мм²]]/Таблица1[[#This Row],[Предел текучести, Н/мм²]]</f>
        <v>1.2035225048923679</v>
      </c>
      <c r="J1850" s="66">
        <f>(Таблица1[[#This Row],[σв/σт]]-SUMIF('Сводный отчет'!$B$7:$B$17,Таблица1[[#This Row],[Профиль / размер]],'Сводный отчет'!$L$7:$L$17))^2</f>
        <v>5.7556926198879754E-5</v>
      </c>
      <c r="K1850" s="63">
        <v>19.2</v>
      </c>
      <c r="L1850" s="64">
        <f>(Таблица1[[#This Row],[Относительное удлинение, %]]-SUMIF('Сводный отчет'!$B$7:$B$17,Таблица1[[#This Row],[Профиль / размер]],'Сводный отчет'!$O$7:$O$17))^2</f>
        <v>0.3585929268883799</v>
      </c>
      <c r="M1850" s="63">
        <v>10.8</v>
      </c>
      <c r="N185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0.16779215984483239</v>
      </c>
      <c r="O1850" s="67">
        <v>11.1</v>
      </c>
      <c r="P185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0.16226145606030185</v>
      </c>
      <c r="Q1850" s="69">
        <v>8.3000000000000004E-2</v>
      </c>
      <c r="R1850" s="70">
        <f>(Таблица1[[#This Row],[fr]]-SUMIF('Сводный отчет'!$B$7:$B$17,Таблица1[[#This Row],[Профиль / размер]],'Сводный отчет'!$X$7:$X$17))^2</f>
        <v>2.2041482069256015E-7</v>
      </c>
    </row>
    <row r="1851" spans="1:18" ht="11.25" customHeight="1" x14ac:dyDescent="0.25">
      <c r="A1851" s="62" t="s">
        <v>1446</v>
      </c>
      <c r="B1851" s="62" t="str">
        <f>LEFT(Таблица1[[#This Row],[Номер плавки]],7)</f>
        <v>2003267</v>
      </c>
      <c r="C1851" s="62" t="s">
        <v>66</v>
      </c>
      <c r="D1851" s="62" t="s">
        <v>90</v>
      </c>
      <c r="E1851" s="63">
        <v>513</v>
      </c>
      <c r="F1851" s="64">
        <f>(Таблица1[[#This Row],[Предел текучести, Н/мм²]]-SUMIF('Сводный отчет'!$B$7:$B$17,Таблица1[[#This Row],[Профиль / размер]],'Сводный отчет'!$F$7:$F$17))^2</f>
        <v>539.85322577089858</v>
      </c>
      <c r="G1851" s="63">
        <v>618</v>
      </c>
      <c r="H1851" s="64">
        <f>(Таблица1[[#This Row],[Временное сопротивление, Н/мм²]]-SUMIF('Сводный отчет'!$B$7:$B$17,Таблица1[[#This Row],[Профиль / размер]],'Сводный отчет'!$I$7:$I$17))^2</f>
        <v>987.08069386585339</v>
      </c>
      <c r="I1851" s="65">
        <f>Таблица1[[#This Row],[Временное сопротивление, Н/мм²]]/Таблица1[[#This Row],[Предел текучести, Н/мм²]]</f>
        <v>1.2046783625730995</v>
      </c>
      <c r="J1851" s="66">
        <f>(Таблица1[[#This Row],[σв/σт]]-SUMIF('Сводный отчет'!$B$7:$B$17,Таблица1[[#This Row],[Профиль / размер]],'Сводный отчет'!$L$7:$L$17))^2</f>
        <v>4.1354808415194058E-5</v>
      </c>
      <c r="K1851" s="63">
        <v>17</v>
      </c>
      <c r="L1851" s="64">
        <f>(Таблица1[[#This Row],[Относительное удлинение, %]]-SUMIF('Сводный отчет'!$B$7:$B$17,Таблица1[[#This Row],[Профиль / размер]],'Сводный отчет'!$O$7:$O$17))^2</f>
        <v>2.5637572461372922</v>
      </c>
      <c r="M1851" s="63">
        <v>10.9</v>
      </c>
      <c r="N185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0.25971704247394112</v>
      </c>
      <c r="O1851" s="67">
        <v>11.2</v>
      </c>
      <c r="P185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0.25282483634199071</v>
      </c>
      <c r="Q1851" s="69">
        <v>7.9000000000000001E-2</v>
      </c>
      <c r="R1851" s="70">
        <f>(Таблица1[[#This Row],[fr]]-SUMIF('Сводный отчет'!$B$7:$B$17,Таблица1[[#This Row],[Профиль / размер]],'Сводный отчет'!$X$7:$X$17))^2</f>
        <v>1.9976283365293672E-5</v>
      </c>
    </row>
    <row r="1852" spans="1:18" ht="11.25" customHeight="1" x14ac:dyDescent="0.25">
      <c r="A1852" s="62" t="s">
        <v>1446</v>
      </c>
      <c r="B1852" s="62" t="str">
        <f>LEFT(Таблица1[[#This Row],[Номер плавки]],7)</f>
        <v>2003267</v>
      </c>
      <c r="C1852" s="62" t="s">
        <v>66</v>
      </c>
      <c r="D1852" s="62" t="s">
        <v>90</v>
      </c>
      <c r="E1852" s="63">
        <v>525</v>
      </c>
      <c r="F1852" s="64">
        <f>(Таблица1[[#This Row],[Предел текучести, Н/мм²]]-SUMIF('Сводный отчет'!$B$7:$B$17,Таблица1[[#This Row],[Профиль / размер]],'Сводный отчет'!$F$7:$F$17))^2</f>
        <v>126.21942295399833</v>
      </c>
      <c r="G1852" s="63">
        <v>609</v>
      </c>
      <c r="H1852" s="64">
        <f>(Таблица1[[#This Row],[Временное сопротивление, Н/мм²]]-SUMIF('Сводный отчет'!$B$7:$B$17,Таблица1[[#This Row],[Профиль / размер]],'Сводный отчет'!$I$7:$I$17))^2</f>
        <v>1633.6018206264162</v>
      </c>
      <c r="I1852" s="65">
        <f>Таблица1[[#This Row],[Временное сопротивление, Н/мм²]]/Таблица1[[#This Row],[Предел текучести, Н/мм²]]</f>
        <v>1.1599999999999999</v>
      </c>
      <c r="J1852" s="66">
        <f>(Таблица1[[#This Row],[σв/σт]]-SUMIF('Сводный отчет'!$B$7:$B$17,Таблица1[[#This Row],[Профиль / размер]],'Сводный отчет'!$L$7:$L$17))^2</f>
        <v>2.6121434770583589E-3</v>
      </c>
      <c r="K1852" s="63">
        <v>16.899999999999999</v>
      </c>
      <c r="L1852" s="64">
        <f>(Таблица1[[#This Row],[Относительное удлинение, %]]-SUMIF('Сводный отчет'!$B$7:$B$17,Таблица1[[#This Row],[Профиль / размер]],'Сводный отчет'!$O$7:$O$17))^2</f>
        <v>2.8939919879213387</v>
      </c>
      <c r="M1852" s="63">
        <v>11.2</v>
      </c>
      <c r="N185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0.65549169036126631</v>
      </c>
      <c r="O1852" s="67">
        <v>11.5</v>
      </c>
      <c r="P185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0.6445149771870593</v>
      </c>
      <c r="Q1852" s="69">
        <v>8.8999999999999996E-2</v>
      </c>
      <c r="R1852" s="70">
        <f>(Таблица1[[#This Row],[fr]]-SUMIF('Сводный отчет'!$B$7:$B$17,Таблица1[[#This Row],[Профиль / размер]],'Сводный отчет'!$X$7:$X$17))^2</f>
        <v>3.0586612003790841E-5</v>
      </c>
    </row>
    <row r="1853" spans="1:18" ht="11.25" customHeight="1" x14ac:dyDescent="0.25">
      <c r="A1853" s="62" t="s">
        <v>1444</v>
      </c>
      <c r="B1853" s="62" t="str">
        <f>LEFT(Таблица1[[#This Row],[Номер плавки]],7)</f>
        <v>2050960</v>
      </c>
      <c r="C1853" s="62" t="s">
        <v>66</v>
      </c>
      <c r="D1853" s="62" t="s">
        <v>90</v>
      </c>
      <c r="E1853" s="63">
        <v>508</v>
      </c>
      <c r="F1853" s="64">
        <f>(Таблица1[[#This Row],[Предел текучести, Н/мм²]]-SUMIF('Сводный отчет'!$B$7:$B$17,Таблица1[[#This Row],[Профиль / размер]],'Сводный отчет'!$F$7:$F$17))^2</f>
        <v>797.20064361127368</v>
      </c>
      <c r="G1853" s="63">
        <v>623</v>
      </c>
      <c r="H1853" s="64">
        <f>(Таблица1[[#This Row],[Временное сопротивление, Н/мм²]]-SUMIF('Сводный отчет'!$B$7:$B$17,Таблица1[[#This Row],[Профиль / размер]],'Сводный отчет'!$I$7:$I$17))^2</f>
        <v>697.90229010998519</v>
      </c>
      <c r="I1853" s="65">
        <f>Таблица1[[#This Row],[Временное сопротивление, Н/мм²]]/Таблица1[[#This Row],[Предел текучести, Н/мм²]]</f>
        <v>1.2263779527559056</v>
      </c>
      <c r="J1853" s="66">
        <f>(Таблица1[[#This Row],[σв/σт]]-SUMIF('Сводный отчет'!$B$7:$B$17,Таблица1[[#This Row],[Профиль / размер]],'Сводный отчет'!$L$7:$L$17))^2</f>
        <v>2.3313685642564218E-4</v>
      </c>
      <c r="K1853" s="63">
        <v>18.100000000000001</v>
      </c>
      <c r="L1853" s="64">
        <f>(Таблица1[[#This Row],[Относительное удлинение, %]]-SUMIF('Сводный отчет'!$B$7:$B$17,Таблица1[[#This Row],[Профиль / размер]],'Сводный отчет'!$O$7:$O$17))^2</f>
        <v>0.2511750865128351</v>
      </c>
      <c r="M1853" s="63">
        <v>11.5</v>
      </c>
      <c r="N185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1.2312663382485942</v>
      </c>
      <c r="O1853" s="67">
        <v>11.8</v>
      </c>
      <c r="P185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1.2162051180321289</v>
      </c>
      <c r="Q1853" s="69">
        <v>9.9000000000000005E-2</v>
      </c>
      <c r="R1853" s="70">
        <f>(Таблица1[[#This Row],[fr]]-SUMIF('Сводный отчет'!$B$7:$B$17,Таблица1[[#This Row],[Профиль / размер]],'Сводный отчет'!$X$7:$X$17))^2</f>
        <v>2.4119694064228824E-4</v>
      </c>
    </row>
    <row r="1854" spans="1:18" ht="11.25" customHeight="1" x14ac:dyDescent="0.25">
      <c r="A1854" s="62" t="s">
        <v>1444</v>
      </c>
      <c r="B1854" s="62" t="str">
        <f>LEFT(Таблица1[[#This Row],[Номер плавки]],7)</f>
        <v>2050960</v>
      </c>
      <c r="C1854" s="62" t="s">
        <v>66</v>
      </c>
      <c r="D1854" s="62" t="s">
        <v>90</v>
      </c>
      <c r="E1854" s="63">
        <v>525</v>
      </c>
      <c r="F1854" s="64">
        <f>(Таблица1[[#This Row],[Предел текучести, Н/мм²]]-SUMIF('Сводный отчет'!$B$7:$B$17,Таблица1[[#This Row],[Профиль / размер]],'Сводный отчет'!$F$7:$F$17))^2</f>
        <v>126.21942295399833</v>
      </c>
      <c r="G1854" s="63">
        <v>622</v>
      </c>
      <c r="H1854" s="64">
        <f>(Таблица1[[#This Row],[Временное сопротивление, Н/мм²]]-SUMIF('Сводный отчет'!$B$7:$B$17,Таблица1[[#This Row],[Профиль / размер]],'Сводный отчет'!$I$7:$I$17))^2</f>
        <v>751.73797086115883</v>
      </c>
      <c r="I1854" s="65">
        <f>Таблица1[[#This Row],[Временное сопротивление, Н/мм²]]/Таблица1[[#This Row],[Предел текучести, Н/мм²]]</f>
        <v>1.1847619047619047</v>
      </c>
      <c r="J1854" s="66">
        <f>(Таблица1[[#This Row],[σв/σт]]-SUMIF('Сводный отчет'!$B$7:$B$17,Таблица1[[#This Row],[Профиль / размер]],'Сводный отчет'!$L$7:$L$17))^2</f>
        <v>6.9417643636985108E-4</v>
      </c>
      <c r="K1854" s="63">
        <v>17.899999999999999</v>
      </c>
      <c r="L1854" s="64">
        <f>(Таблица1[[#This Row],[Относительное удлинение, %]]-SUMIF('Сводный отчет'!$B$7:$B$17,Таблица1[[#This Row],[Профиль / размер]],'Сводный отчет'!$O$7:$O$17))^2</f>
        <v>0.49164457008092138</v>
      </c>
      <c r="M1854" s="63">
        <v>10.3</v>
      </c>
      <c r="N185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8.1677466992870814E-3</v>
      </c>
      <c r="O1854" s="67">
        <v>10.6</v>
      </c>
      <c r="P185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9.4445546518556727E-3</v>
      </c>
      <c r="Q1854" s="69">
        <v>8.6999999999999994E-2</v>
      </c>
      <c r="R1854" s="70">
        <f>(Таблица1[[#This Row],[fr]]-SUMIF('Сводный отчет'!$B$7:$B$17,Таблица1[[#This Row],[Профиль / размер]],'Сводный отчет'!$X$7:$X$17))^2</f>
        <v>1.2464546276091405E-5</v>
      </c>
    </row>
    <row r="1855" spans="1:18" ht="11.25" customHeight="1" x14ac:dyDescent="0.25">
      <c r="A1855" s="62" t="s">
        <v>1444</v>
      </c>
      <c r="B1855" s="62" t="str">
        <f>LEFT(Таблица1[[#This Row],[Номер плавки]],7)</f>
        <v>2050960</v>
      </c>
      <c r="C1855" s="62" t="s">
        <v>66</v>
      </c>
      <c r="D1855" s="62" t="s">
        <v>90</v>
      </c>
      <c r="E1855" s="63">
        <v>525</v>
      </c>
      <c r="F1855" s="64">
        <f>(Таблица1[[#This Row],[Предел текучести, Н/мм²]]-SUMIF('Сводный отчет'!$B$7:$B$17,Таблица1[[#This Row],[Профиль / размер]],'Сводный отчет'!$F$7:$F$17))^2</f>
        <v>126.21942295399833</v>
      </c>
      <c r="G1855" s="63">
        <v>622</v>
      </c>
      <c r="H1855" s="64">
        <f>(Таблица1[[#This Row],[Временное сопротивление, Н/мм²]]-SUMIF('Сводный отчет'!$B$7:$B$17,Таблица1[[#This Row],[Профиль / размер]],'Сводный отчет'!$I$7:$I$17))^2</f>
        <v>751.73797086115883</v>
      </c>
      <c r="I1855" s="65">
        <f>Таблица1[[#This Row],[Временное сопротивление, Н/мм²]]/Таблица1[[#This Row],[Предел текучести, Н/мм²]]</f>
        <v>1.1847619047619047</v>
      </c>
      <c r="J1855" s="66">
        <f>(Таблица1[[#This Row],[σв/σт]]-SUMIF('Сводный отчет'!$B$7:$B$17,Таблица1[[#This Row],[Профиль / размер]],'Сводный отчет'!$L$7:$L$17))^2</f>
        <v>6.9417643636985108E-4</v>
      </c>
      <c r="K1855" s="63">
        <v>16.399999999999999</v>
      </c>
      <c r="L1855" s="64">
        <f>(Таблица1[[#This Row],[Относительное удлинение, %]]-SUMIF('Сводный отчет'!$B$7:$B$17,Таблица1[[#This Row],[Профиль / размер]],'Сводный отчет'!$O$7:$O$17))^2</f>
        <v>4.8451656968415469</v>
      </c>
      <c r="M1855" s="63">
        <v>11.3</v>
      </c>
      <c r="N185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0.82741657299037774</v>
      </c>
      <c r="O1855" s="67">
        <v>11.6</v>
      </c>
      <c r="P185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0.81507835746874802</v>
      </c>
      <c r="Q1855" s="69">
        <v>8.4000000000000005E-2</v>
      </c>
      <c r="R1855" s="70">
        <f>(Таблица1[[#This Row],[fr]]-SUMIF('Сводный отчет'!$B$7:$B$17,Таблица1[[#This Row],[Профиль / размер]],'Сводный отчет'!$X$7:$X$17))^2</f>
        <v>2.814476845422906E-7</v>
      </c>
    </row>
    <row r="1856" spans="1:18" ht="11.25" customHeight="1" x14ac:dyDescent="0.25">
      <c r="A1856" s="62" t="s">
        <v>1450</v>
      </c>
      <c r="B1856" s="62" t="str">
        <f>LEFT(Таблица1[[#This Row],[Номер плавки]],7)</f>
        <v>2064217</v>
      </c>
      <c r="C1856" s="62" t="s">
        <v>8</v>
      </c>
      <c r="D1856" s="62" t="s">
        <v>9</v>
      </c>
      <c r="E1856" s="63">
        <v>518</v>
      </c>
      <c r="F1856" s="64">
        <f>(Таблица1[[#This Row],[Предел текучести, Н/мм²]]-SUMIF('Сводный отчет'!$B$7:$B$17,Таблица1[[#This Row],[Профиль / размер]],'Сводный отчет'!$F$7:$F$17))^2</f>
        <v>1531.3193307226807</v>
      </c>
      <c r="G1856" s="63">
        <v>608</v>
      </c>
      <c r="H1856" s="64">
        <f>(Таблица1[[#This Row],[Временное сопротивление, Н/мм²]]-SUMIF('Сводный отчет'!$B$7:$B$17,Таблица1[[#This Row],[Профиль / размер]],'Сводный отчет'!$I$7:$I$17))^2</f>
        <v>1845.4859479450975</v>
      </c>
      <c r="I1856" s="65">
        <f>Таблица1[[#This Row],[Временное сопротивление, Н/мм²]]/Таблица1[[#This Row],[Предел текучести, Н/мм²]]</f>
        <v>1.1737451737451738</v>
      </c>
      <c r="J1856" s="66">
        <f>(Таблица1[[#This Row],[σв/σт]]-SUMIF('Сводный отчет'!$B$7:$B$17,Таблица1[[#This Row],[Профиль / размер]],'Сводный отчет'!$L$7:$L$17))^2</f>
        <v>2.6561107155652378E-5</v>
      </c>
      <c r="K1856" s="63">
        <v>21.4</v>
      </c>
      <c r="L1856" s="64">
        <f>(Таблица1[[#This Row],[Относительное удлинение, %]]-SUMIF('Сводный отчет'!$B$7:$B$17,Таблица1[[#This Row],[Профиль / размер]],'Сводный отчет'!$O$7:$O$17))^2</f>
        <v>2.8435009273542415</v>
      </c>
      <c r="M1856" s="63">
        <v>7.4</v>
      </c>
      <c r="N185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0.73700605197575808</v>
      </c>
      <c r="O1856" s="67">
        <v>7.7</v>
      </c>
      <c r="P185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1856" s="69">
        <v>7.0999999999999994E-2</v>
      </c>
      <c r="R1856" s="70">
        <f>(Таблица1[[#This Row],[fr]]-SUMIF('Сводный отчет'!$B$7:$B$17,Таблица1[[#This Row],[Профиль / размер]],'Сводный отчет'!$X$7:$X$17))^2</f>
        <v>1.2908675487519896E-4</v>
      </c>
    </row>
    <row r="1857" spans="1:18" ht="11.25" customHeight="1" x14ac:dyDescent="0.25">
      <c r="A1857" s="62" t="s">
        <v>1450</v>
      </c>
      <c r="B1857" s="62" t="str">
        <f>LEFT(Таблица1[[#This Row],[Номер плавки]],7)</f>
        <v>2064217</v>
      </c>
      <c r="C1857" s="62" t="s">
        <v>8</v>
      </c>
      <c r="D1857" s="62" t="s">
        <v>9</v>
      </c>
      <c r="E1857" s="63">
        <v>520</v>
      </c>
      <c r="F1857" s="64">
        <f>(Таблица1[[#This Row],[Предел текучести, Н/мм²]]-SUMIF('Сводный отчет'!$B$7:$B$17,Таблица1[[#This Row],[Профиль / размер]],'Сводный отчет'!$F$7:$F$17))^2</f>
        <v>1378.791028835888</v>
      </c>
      <c r="G1857" s="63">
        <v>611</v>
      </c>
      <c r="H1857" s="64">
        <f>(Таблица1[[#This Row],[Временное сопротивление, Н/мм²]]-SUMIF('Сводный отчет'!$B$7:$B$17,Таблица1[[#This Row],[Профиль / размер]],'Сводный отчет'!$I$7:$I$17))^2</f>
        <v>1596.7312309639653</v>
      </c>
      <c r="I1857" s="65">
        <f>Таблица1[[#This Row],[Временное сопротивление, Н/мм²]]/Таблица1[[#This Row],[Предел текучести, Н/мм²]]</f>
        <v>1.175</v>
      </c>
      <c r="J1857" s="66">
        <f>(Таблица1[[#This Row],[σв/σт]]-SUMIF('Сводный отчет'!$B$7:$B$17,Таблица1[[#This Row],[Профиль / размер]],'Сводный отчет'!$L$7:$L$17))^2</f>
        <v>4.1069809938447469E-5</v>
      </c>
      <c r="K1857" s="63">
        <v>20</v>
      </c>
      <c r="L1857" s="64">
        <f>(Таблица1[[#This Row],[Относительное удлинение, %]]-SUMIF('Сводный отчет'!$B$7:$B$17,Таблица1[[#This Row],[Профиль / размер]],'Сводный отчет'!$O$7:$O$17))^2</f>
        <v>9.5250522900376087</v>
      </c>
      <c r="M1857" s="63">
        <v>7.9</v>
      </c>
      <c r="N185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0.12851548593804202</v>
      </c>
      <c r="O1857" s="67">
        <v>8.1999999999999993</v>
      </c>
      <c r="P185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0.19930515450777525</v>
      </c>
      <c r="Q1857" s="69">
        <v>6.9000000000000006E-2</v>
      </c>
      <c r="R1857" s="70">
        <f>(Таблица1[[#This Row],[fr]]-SUMIF('Сводный отчет'!$B$7:$B$17,Таблица1[[#This Row],[Профиль / размер]],'Сводный отчет'!$X$7:$X$17))^2</f>
        <v>1.7853329575570113E-4</v>
      </c>
    </row>
    <row r="1858" spans="1:18" ht="11.25" customHeight="1" x14ac:dyDescent="0.25">
      <c r="A1858" s="62" t="s">
        <v>1451</v>
      </c>
      <c r="B1858" s="62" t="str">
        <f>LEFT(Таблица1[[#This Row],[Номер плавки]],7)</f>
        <v>2064217</v>
      </c>
      <c r="C1858" s="62" t="s">
        <v>8</v>
      </c>
      <c r="D1858" s="62" t="s">
        <v>9</v>
      </c>
      <c r="E1858" s="63">
        <v>525</v>
      </c>
      <c r="F1858" s="64">
        <f>(Таблица1[[#This Row],[Предел текучести, Н/мм²]]-SUMIF('Сводный отчет'!$B$7:$B$17,Таблица1[[#This Row],[Профиль / размер]],'Сводный отчет'!$F$7:$F$17))^2</f>
        <v>1032.4702741189064</v>
      </c>
      <c r="G1858" s="63">
        <v>614</v>
      </c>
      <c r="H1858" s="64">
        <f>(Таблица1[[#This Row],[Временное сопротивление, Н/мм²]]-SUMIF('Сводный отчет'!$B$7:$B$17,Таблица1[[#This Row],[Профиль / размер]],'Сводный отчет'!$I$7:$I$17))^2</f>
        <v>1365.9765139828332</v>
      </c>
      <c r="I1858" s="65">
        <f>Таблица1[[#This Row],[Временное сопротивление, Н/мм²]]/Таблица1[[#This Row],[Предел текучести, Н/мм²]]</f>
        <v>1.1695238095238096</v>
      </c>
      <c r="J1858" s="66">
        <f>(Таблица1[[#This Row],[σв/σт]]-SUMIF('Сводный отчет'!$B$7:$B$17,Таблица1[[#This Row],[Профиль / размер]],'Сводный отчет'!$L$7:$L$17))^2</f>
        <v>8.6933746781313177E-7</v>
      </c>
      <c r="K1858" s="63">
        <v>22.2</v>
      </c>
      <c r="L1858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1858" s="63">
        <v>8.4</v>
      </c>
      <c r="N185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1858" s="67">
        <v>8.6999999999999993</v>
      </c>
      <c r="P185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1858" s="69">
        <v>8.8999999999999996E-2</v>
      </c>
      <c r="R1858" s="70">
        <f>(Таблица1[[#This Row],[fr]]-SUMIF('Сводный отчет'!$B$7:$B$17,Таблица1[[#This Row],[Профиль / размер]],'Сводный отчет'!$X$7:$X$17))^2</f>
        <v>4.4067886950676638E-5</v>
      </c>
    </row>
    <row r="1859" spans="1:18" ht="11.25" customHeight="1" x14ac:dyDescent="0.25">
      <c r="A1859" s="62" t="s">
        <v>1451</v>
      </c>
      <c r="B1859" s="62" t="str">
        <f>LEFT(Таблица1[[#This Row],[Номер плавки]],7)</f>
        <v>2064217</v>
      </c>
      <c r="C1859" s="62" t="s">
        <v>8</v>
      </c>
      <c r="D1859" s="62" t="s">
        <v>9</v>
      </c>
      <c r="E1859" s="63">
        <v>520</v>
      </c>
      <c r="F1859" s="64">
        <f>(Таблица1[[#This Row],[Предел текучести, Н/мм²]]-SUMIF('Сводный отчет'!$B$7:$B$17,Таблица1[[#This Row],[Профиль / размер]],'Сводный отчет'!$F$7:$F$17))^2</f>
        <v>1378.791028835888</v>
      </c>
      <c r="G1859" s="63">
        <v>612</v>
      </c>
      <c r="H1859" s="64">
        <f>(Таблица1[[#This Row],[Временное сопротивление, Н/мм²]]-SUMIF('Сводный отчет'!$B$7:$B$17,Таблица1[[#This Row],[Профиль / размер]],'Сводный отчет'!$I$7:$I$17))^2</f>
        <v>1517.8129919702546</v>
      </c>
      <c r="I1859" s="65">
        <f>Таблица1[[#This Row],[Временное сопротивление, Н/мм²]]/Таблица1[[#This Row],[Предел текучести, Н/мм²]]</f>
        <v>1.176923076923077</v>
      </c>
      <c r="J1859" s="66">
        <f>(Таблица1[[#This Row],[σв/σт]]-SUMIF('Сводный отчет'!$B$7:$B$17,Таблица1[[#This Row],[Профиль / размер]],'Сводный отчет'!$L$7:$L$17))^2</f>
        <v>6.9416393095622514E-5</v>
      </c>
      <c r="K1859" s="63">
        <v>22.6</v>
      </c>
      <c r="L1859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1859" s="63">
        <v>9</v>
      </c>
      <c r="N185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0.54983624065506631</v>
      </c>
      <c r="O1859" s="67">
        <v>9.3000000000000007</v>
      </c>
      <c r="P185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0.42714582536732032</v>
      </c>
      <c r="Q1859" s="69">
        <v>8.7999999999999995E-2</v>
      </c>
      <c r="R1859" s="70">
        <f>(Таблица1[[#This Row],[fr]]-SUMIF('Сводный отчет'!$B$7:$B$17,Таблица1[[#This Row],[Профиль / размер]],'Сводный отчет'!$X$7:$X$17))^2</f>
        <v>3.1791157390927867E-5</v>
      </c>
    </row>
    <row r="1860" spans="1:18" ht="11.25" customHeight="1" x14ac:dyDescent="0.25">
      <c r="A1860" s="62" t="s">
        <v>1452</v>
      </c>
      <c r="B1860" s="62" t="str">
        <f>LEFT(Таблица1[[#This Row],[Номер плавки]],7)</f>
        <v>2064217</v>
      </c>
      <c r="C1860" s="62" t="s">
        <v>8</v>
      </c>
      <c r="D1860" s="62" t="s">
        <v>9</v>
      </c>
      <c r="E1860" s="63">
        <v>547</v>
      </c>
      <c r="F1860" s="64">
        <f>(Таблица1[[#This Row],[Предел текучести, Н/мм²]]-SUMIF('Сводный отчет'!$B$7:$B$17,Таблица1[[#This Row],[Профиль / размер]],'Сводный отчет'!$F$7:$F$17))^2</f>
        <v>102.65895336418745</v>
      </c>
      <c r="G1860" s="63">
        <v>636</v>
      </c>
      <c r="H1860" s="64">
        <f>(Таблица1[[#This Row],[Временное сопротивление, Н/мм²]]-SUMIF('Сводный отчет'!$B$7:$B$17,Таблица1[[#This Row],[Профиль / размер]],'Сводный отчет'!$I$7:$I$17))^2</f>
        <v>223.77525612119788</v>
      </c>
      <c r="I1860" s="65">
        <f>Таблица1[[#This Row],[Временное сопротивление, Н/мм²]]/Таблица1[[#This Row],[Предел текучести, Н/мм²]]</f>
        <v>1.1627056672760512</v>
      </c>
      <c r="J1860" s="66">
        <f>(Таблица1[[#This Row],[σв/σт]]-SUMIF('Сводный отчет'!$B$7:$B$17,Таблица1[[#This Row],[Профиль / размер]],'Сводный отчет'!$L$7:$L$17))^2</f>
        <v>3.4642165652536818E-5</v>
      </c>
      <c r="K1860" s="63">
        <v>19</v>
      </c>
      <c r="L1860" s="64">
        <f>(Таблица1[[#This Row],[Относительное удлинение, %]]-SUMIF('Сводный отчет'!$B$7:$B$17,Таблица1[[#This Row],[Профиль / размер]],'Сводный отчет'!$O$7:$O$17))^2</f>
        <v>16.697588977668591</v>
      </c>
      <c r="M1860" s="63">
        <v>7</v>
      </c>
      <c r="N186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1.5837985048059318</v>
      </c>
      <c r="O1860" s="67">
        <v>7.3</v>
      </c>
      <c r="P186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1.8128900601681475</v>
      </c>
      <c r="Q1860" s="69">
        <v>8.6999999999999994E-2</v>
      </c>
      <c r="R1860" s="70">
        <f>(Таблица1[[#This Row],[fr]]-SUMIF('Сводный отчет'!$B$7:$B$17,Таблица1[[#This Row],[Профиль / размер]],'Сводный отчет'!$X$7:$X$17))^2</f>
        <v>2.1514427831179098E-5</v>
      </c>
    </row>
    <row r="1861" spans="1:18" ht="11.25" customHeight="1" x14ac:dyDescent="0.25">
      <c r="A1861" s="62" t="s">
        <v>1453</v>
      </c>
      <c r="B1861" s="62" t="str">
        <f>LEFT(Таблица1[[#This Row],[Номер плавки]],7)</f>
        <v>2064219</v>
      </c>
      <c r="C1861" s="62" t="s">
        <v>8</v>
      </c>
      <c r="D1861" s="62" t="s">
        <v>9</v>
      </c>
      <c r="E1861" s="63">
        <v>536</v>
      </c>
      <c r="F1861" s="64">
        <f>(Таблица1[[#This Row],[Предел текучести, Н/мм²]]-SUMIF('Сводный отчет'!$B$7:$B$17,Таблица1[[#This Row],[Профиль / размер]],'Сводный отчет'!$F$7:$F$17))^2</f>
        <v>446.56461374154696</v>
      </c>
      <c r="G1861" s="63">
        <v>623</v>
      </c>
      <c r="H1861" s="64">
        <f>(Таблица1[[#This Row],[Временное сопротивление, Н/мм²]]-SUMIF('Сводный отчет'!$B$7:$B$17,Таблица1[[#This Row],[Профиль / размер]],'Сводный отчет'!$I$7:$I$17))^2</f>
        <v>781.71236303943704</v>
      </c>
      <c r="I1861" s="65">
        <f>Таблица1[[#This Row],[Временное сопротивление, Н/мм²]]/Таблица1[[#This Row],[Предел текучести, Н/мм²]]</f>
        <v>1.1623134328358209</v>
      </c>
      <c r="J1861" s="66">
        <f>(Таблица1[[#This Row],[σв/σт]]-SUMIF('Сводный отчет'!$B$7:$B$17,Таблица1[[#This Row],[Профиль / размер]],'Сводный отчет'!$L$7:$L$17))^2</f>
        <v>3.9413208724958558E-5</v>
      </c>
      <c r="K1861" s="63">
        <v>22.8</v>
      </c>
      <c r="L1861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1861" s="63">
        <v>5.8</v>
      </c>
      <c r="N186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6.0441758632964522</v>
      </c>
      <c r="O1861" s="67">
        <v>7.1</v>
      </c>
      <c r="P186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2.3914644836482308</v>
      </c>
      <c r="Q1861" s="69">
        <v>7.3999999999999996E-2</v>
      </c>
      <c r="R1861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1862" spans="1:18" ht="11.25" customHeight="1" x14ac:dyDescent="0.25">
      <c r="A1862" s="62" t="s">
        <v>1454</v>
      </c>
      <c r="B1862" s="62" t="str">
        <f>LEFT(Таблица1[[#This Row],[Номер плавки]],7)</f>
        <v>2064219</v>
      </c>
      <c r="C1862" s="62" t="s">
        <v>8</v>
      </c>
      <c r="D1862" s="62" t="s">
        <v>9</v>
      </c>
      <c r="E1862" s="63">
        <v>523</v>
      </c>
      <c r="F1862" s="64">
        <f>(Таблица1[[#This Row],[Предел текучести, Н/мм²]]-SUMIF('Сводный отчет'!$B$7:$B$17,Таблица1[[#This Row],[Профиль / размер]],'Сводный отчет'!$F$7:$F$17))^2</f>
        <v>1164.9985760056991</v>
      </c>
      <c r="G1862" s="63">
        <v>617</v>
      </c>
      <c r="H1862" s="64">
        <f>(Таблица1[[#This Row],[Временное сопротивление, Н/мм²]]-SUMIF('Сводный отчет'!$B$7:$B$17,Таблица1[[#This Row],[Профиль / размер]],'Сводный отчет'!$I$7:$I$17))^2</f>
        <v>1153.2217970017011</v>
      </c>
      <c r="I1862" s="65">
        <f>Таблица1[[#This Row],[Временное сопротивление, Н/мм²]]/Таблица1[[#This Row],[Предел текучести, Н/мм²]]</f>
        <v>1.1797323135755258</v>
      </c>
      <c r="J1862" s="66">
        <f>(Таблица1[[#This Row],[σв/σт]]-SUMIF('Сводный отчет'!$B$7:$B$17,Таблица1[[#This Row],[Профиль / размер]],'Сводный отчет'!$L$7:$L$17))^2</f>
        <v>1.2411935723881921E-4</v>
      </c>
      <c r="K1862" s="63">
        <v>22.8</v>
      </c>
      <c r="L1862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1862" s="63">
        <v>8.4</v>
      </c>
      <c r="N186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1862" s="67">
        <v>8.6999999999999993</v>
      </c>
      <c r="P186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1862" s="69">
        <v>8.2000000000000003E-2</v>
      </c>
      <c r="R1862" s="70">
        <f>(Таблица1[[#This Row],[fr]]-SUMIF('Сводный отчет'!$B$7:$B$17,Таблица1[[#This Row],[Профиль / размер]],'Сводный отчет'!$X$7:$X$17))^2</f>
        <v>1.3078003243529928E-7</v>
      </c>
    </row>
    <row r="1863" spans="1:18" ht="11.25" customHeight="1" x14ac:dyDescent="0.25">
      <c r="A1863" s="62" t="s">
        <v>1455</v>
      </c>
      <c r="B1863" s="62" t="str">
        <f>LEFT(Таблица1[[#This Row],[Номер плавки]],7)</f>
        <v>2064219</v>
      </c>
      <c r="C1863" s="62" t="s">
        <v>8</v>
      </c>
      <c r="D1863" s="62" t="s">
        <v>9</v>
      </c>
      <c r="E1863" s="63">
        <v>548</v>
      </c>
      <c r="F1863" s="64">
        <f>(Таблица1[[#This Row],[Предел текучести, Н/мм²]]-SUMIF('Сводный отчет'!$B$7:$B$17,Таблица1[[#This Row],[Профиль / размер]],'Сводный отчет'!$F$7:$F$17))^2</f>
        <v>83.394802420791137</v>
      </c>
      <c r="G1863" s="63">
        <v>638</v>
      </c>
      <c r="H1863" s="64">
        <f>(Таблица1[[#This Row],[Временное сопротивление, Н/мм²]]-SUMIF('Сводный отчет'!$B$7:$B$17,Таблица1[[#This Row],[Профиль / размер]],'Сводный отчет'!$I$7:$I$17))^2</f>
        <v>167.93877813377648</v>
      </c>
      <c r="I1863" s="65">
        <f>Таблица1[[#This Row],[Временное сопротивление, Н/мм²]]/Таблица1[[#This Row],[Предел текучести, Н/мм²]]</f>
        <v>1.1642335766423357</v>
      </c>
      <c r="J1863" s="66">
        <f>(Таблица1[[#This Row],[σв/σт]]-SUMIF('Сводный отчет'!$B$7:$B$17,Таблица1[[#This Row],[Профиль / размер]],'Сводный отчет'!$L$7:$L$17))^2</f>
        <v>1.8990858351147852E-5</v>
      </c>
      <c r="K1863" s="63">
        <v>21.2</v>
      </c>
      <c r="L1863" s="64">
        <f>(Таблица1[[#This Row],[Относительное удлинение, %]]-SUMIF('Сводный отчет'!$B$7:$B$17,Таблица1[[#This Row],[Профиль / размер]],'Сводный отчет'!$O$7:$O$17))^2</f>
        <v>3.5580082648804354</v>
      </c>
      <c r="M1863" s="63">
        <v>8.3000000000000007</v>
      </c>
      <c r="N186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1.7230331078692453E-3</v>
      </c>
      <c r="O1863" s="67">
        <v>8.6</v>
      </c>
      <c r="P186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2.1563075476090966E-3</v>
      </c>
      <c r="Q1863" s="69">
        <v>7.5999999999999998E-2</v>
      </c>
      <c r="R1863" s="70">
        <f>(Таблица1[[#This Row],[fr]]-SUMIF('Сводный отчет'!$B$7:$B$17,Таблица1[[#This Row],[Профиль / размер]],'Сводный отчет'!$X$7:$X$17))^2</f>
        <v>4.0470402673942703E-5</v>
      </c>
    </row>
    <row r="1864" spans="1:18" ht="11.25" customHeight="1" x14ac:dyDescent="0.25">
      <c r="A1864" s="62" t="s">
        <v>1456</v>
      </c>
      <c r="B1864" s="62" t="str">
        <f>LEFT(Таблица1[[#This Row],[Номер плавки]],7)</f>
        <v>2064221</v>
      </c>
      <c r="C1864" s="62" t="s">
        <v>8</v>
      </c>
      <c r="D1864" s="62" t="s">
        <v>9</v>
      </c>
      <c r="E1864" s="63">
        <v>563</v>
      </c>
      <c r="F1864" s="64">
        <f>(Таблица1[[#This Row],[Предел текучести, Н/мм²]]-SUMIF('Сводный отчет'!$B$7:$B$17,Таблица1[[#This Row],[Профиль / размер]],'Сводный отчет'!$F$7:$F$17))^2</f>
        <v>34.43253826984639</v>
      </c>
      <c r="G1864" s="63">
        <v>651</v>
      </c>
      <c r="H1864" s="64">
        <f>(Таблица1[[#This Row],[Временное сопротивление, Н/мм²]]-SUMIF('Сводный отчет'!$B$7:$B$17,Таблица1[[#This Row],[Профиль / размер]],'Сводный отчет'!$I$7:$I$17))^2</f>
        <v>1.6712155373596635E-3</v>
      </c>
      <c r="I1864" s="65">
        <f>Таблица1[[#This Row],[Временное сопротивление, Н/мм²]]/Таблица1[[#This Row],[Предел текучести, Н/мм²]]</f>
        <v>1.1563055062166963</v>
      </c>
      <c r="J1864" s="66">
        <f>(Таблица1[[#This Row],[σв/σт]]-SUMIF('Сводный отчет'!$B$7:$B$17,Таблица1[[#This Row],[Профиль / размер]],'Сводный отчет'!$L$7:$L$17))^2</f>
        <v>1.5094384557865626E-4</v>
      </c>
      <c r="K1864" s="63">
        <v>23</v>
      </c>
      <c r="L1864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1864" s="63">
        <v>6.6</v>
      </c>
      <c r="N186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2.7505909576361058</v>
      </c>
      <c r="O1864" s="67">
        <v>7.9</v>
      </c>
      <c r="P186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1864" s="69">
        <v>9.1999999999999998E-2</v>
      </c>
      <c r="R1864" s="70">
        <f>(Таблица1[[#This Row],[fr]]-SUMIF('Сводный отчет'!$B$7:$B$17,Таблица1[[#This Row],[Профиль / размер]],'Сводный отчет'!$X$7:$X$17))^2</f>
        <v>9.2898075629922983E-5</v>
      </c>
    </row>
    <row r="1865" spans="1:18" ht="11.25" customHeight="1" x14ac:dyDescent="0.25">
      <c r="A1865" s="62" t="s">
        <v>1457</v>
      </c>
      <c r="B1865" s="62" t="str">
        <f>LEFT(Таблица1[[#This Row],[Номер плавки]],7)</f>
        <v>2064223</v>
      </c>
      <c r="C1865" s="62" t="s">
        <v>8</v>
      </c>
      <c r="D1865" s="62" t="s">
        <v>9</v>
      </c>
      <c r="E1865" s="63">
        <v>560</v>
      </c>
      <c r="F1865" s="64">
        <f>(Таблица1[[#This Row],[Предел текучести, Н/мм²]]-SUMIF('Сводный отчет'!$B$7:$B$17,Таблица1[[#This Row],[Профиль / размер]],'Сводный отчет'!$F$7:$F$17))^2</f>
        <v>8.2249911000353411</v>
      </c>
      <c r="G1865" s="63">
        <v>650</v>
      </c>
      <c r="H1865" s="64">
        <f>(Таблица1[[#This Row],[Временное сопротивление, Н/мм²]]-SUMIF('Сводный отчет'!$B$7:$B$17,Таблица1[[#This Row],[Профиль / размер]],'Сводный отчет'!$I$7:$I$17))^2</f>
        <v>0.91991020924806155</v>
      </c>
      <c r="I1865" s="65">
        <f>Таблица1[[#This Row],[Временное сопротивление, Н/мм²]]/Таблица1[[#This Row],[Предел текучести, Н/мм²]]</f>
        <v>1.1607142857142858</v>
      </c>
      <c r="J1865" s="66">
        <f>(Таблица1[[#This Row],[σв/σт]]-SUMIF('Сводный отчет'!$B$7:$B$17,Таблица1[[#This Row],[Профиль / размер]],'Сводный отчет'!$L$7:$L$17))^2</f>
        <v>6.2049352325019896E-5</v>
      </c>
      <c r="K1865" s="63">
        <v>24.2</v>
      </c>
      <c r="L1865" s="64">
        <f>(Таблица1[[#This Row],[Относительное удлинение, %]]-SUMIF('Сводный отчет'!$B$7:$B$17,Таблица1[[#This Row],[Профиль / размер]],'Сводный отчет'!$O$7:$O$17))^2</f>
        <v>1.2403982019874893</v>
      </c>
      <c r="M1865" s="63">
        <v>8.6</v>
      </c>
      <c r="N186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0.11662869348523913</v>
      </c>
      <c r="O1865" s="67">
        <v>8.9</v>
      </c>
      <c r="P186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6.4294672327485092E-2</v>
      </c>
      <c r="Q1865" s="69">
        <v>9.9000000000000005E-2</v>
      </c>
      <c r="R1865" s="70">
        <f>(Таблица1[[#This Row],[fr]]-SUMIF('Сводный отчет'!$B$7:$B$17,Таблица1[[#This Row],[Профиль / размер]],'Сводный отчет'!$X$7:$X$17))^2</f>
        <v>2.7683518254816453E-4</v>
      </c>
    </row>
    <row r="1866" spans="1:18" ht="11.25" customHeight="1" x14ac:dyDescent="0.25">
      <c r="A1866" s="62" t="s">
        <v>1458</v>
      </c>
      <c r="B1866" s="62" t="str">
        <f>LEFT(Таблица1[[#This Row],[Номер плавки]],7)</f>
        <v>2064223</v>
      </c>
      <c r="C1866" s="62" t="s">
        <v>8</v>
      </c>
      <c r="D1866" s="62" t="s">
        <v>9</v>
      </c>
      <c r="E1866" s="63">
        <v>557</v>
      </c>
      <c r="F1866" s="64">
        <f>(Таблица1[[#This Row],[Предел текучести, Н/мм²]]-SUMIF('Сводный отчет'!$B$7:$B$17,Таблица1[[#This Row],[Профиль / размер]],'Сводный отчет'!$F$7:$F$17))^2</f>
        <v>1.7443930224291002E-2</v>
      </c>
      <c r="G1866" s="63">
        <v>645</v>
      </c>
      <c r="H1866" s="64">
        <f>(Таблица1[[#This Row],[Временное сопротивление, Н/мм²]]-SUMIF('Сводный отчет'!$B$7:$B$17,Таблица1[[#This Row],[Профиль / размер]],'Сводный отчет'!$I$7:$I$17))^2</f>
        <v>35.511105177801568</v>
      </c>
      <c r="I1866" s="65">
        <f>Таблица1[[#This Row],[Временное сопротивление, Н/мм²]]/Таблица1[[#This Row],[Предел текучести, Н/мм²]]</f>
        <v>1.1579892280071813</v>
      </c>
      <c r="J1866" s="66">
        <f>(Таблица1[[#This Row],[σв/σт]]-SUMIF('Сводный отчет'!$B$7:$B$17,Таблица1[[#This Row],[Профиль / размер]],'Сводный отчет'!$L$7:$L$17))^2</f>
        <v>1.1240662010489217E-4</v>
      </c>
      <c r="K1866" s="63">
        <v>21.8</v>
      </c>
      <c r="L1866" s="64">
        <f>(Таблица1[[#This Row],[Относительное удлинение, %]]-SUMIF('Сводный отчет'!$B$7:$B$17,Таблица1[[#This Row],[Профиль / размер]],'Сводный отчет'!$O$7:$O$17))^2</f>
        <v>1.6544862523018427</v>
      </c>
      <c r="M1866" s="63">
        <v>10.1</v>
      </c>
      <c r="N186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3.3911569953720888</v>
      </c>
      <c r="O1866" s="67">
        <v>10.4</v>
      </c>
      <c r="P186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3.0749864962268654</v>
      </c>
      <c r="Q1866" s="69">
        <v>9.0999999999999998E-2</v>
      </c>
      <c r="R1866" s="70">
        <f>(Таблица1[[#This Row],[fr]]-SUMIF('Сводный отчет'!$B$7:$B$17,Таблица1[[#This Row],[Профиль / размер]],'Сводный отчет'!$X$7:$X$17))^2</f>
        <v>7.4621346070174202E-5</v>
      </c>
    </row>
    <row r="1867" spans="1:18" ht="11.25" customHeight="1" x14ac:dyDescent="0.25">
      <c r="A1867" s="62" t="s">
        <v>1459</v>
      </c>
      <c r="B1867" s="62" t="str">
        <f>LEFT(Таблица1[[#This Row],[Номер плавки]],7)</f>
        <v>2064223</v>
      </c>
      <c r="C1867" s="62" t="s">
        <v>8</v>
      </c>
      <c r="D1867" s="62" t="s">
        <v>9</v>
      </c>
      <c r="E1867" s="63">
        <v>569</v>
      </c>
      <c r="F1867" s="64">
        <f>(Таблица1[[#This Row],[Предел текучести, Н/мм²]]-SUMIF('Сводный отчет'!$B$7:$B$17,Таблица1[[#This Row],[Профиль / размер]],'Сводный отчет'!$F$7:$F$17))^2</f>
        <v>140.84763260946849</v>
      </c>
      <c r="G1867" s="63">
        <v>666</v>
      </c>
      <c r="H1867" s="64">
        <f>(Таблица1[[#This Row],[Временное сопротивление, Н/мм²]]-SUMIF('Сводный отчет'!$B$7:$B$17,Таблица1[[#This Row],[Профиль / размер]],'Сводный отчет'!$I$7:$I$17))^2</f>
        <v>226.22808630987683</v>
      </c>
      <c r="I1867" s="65">
        <f>Таблица1[[#This Row],[Временное сопротивление, Н/мм²]]/Таблица1[[#This Row],[Предел текучести, Н/мм²]]</f>
        <v>1.1704745166959578</v>
      </c>
      <c r="J1867" s="66">
        <f>(Таблица1[[#This Row],[σв/σт]]-SUMIF('Сводный отчет'!$B$7:$B$17,Таблица1[[#This Row],[Профиль / размер]],'Сводный отчет'!$L$7:$L$17))^2</f>
        <v>3.5460274030767077E-6</v>
      </c>
      <c r="K1867" s="63">
        <v>22.6</v>
      </c>
      <c r="L1867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1867" s="63">
        <v>9.6999999999999993</v>
      </c>
      <c r="N186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2.0779494482022614</v>
      </c>
      <c r="O1867" s="67">
        <v>10</v>
      </c>
      <c r="P186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1.8321353431870298</v>
      </c>
      <c r="Q1867" s="69">
        <v>7.3999999999999996E-2</v>
      </c>
      <c r="R1867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1868" spans="1:18" ht="11.25" customHeight="1" x14ac:dyDescent="0.25">
      <c r="A1868" s="62" t="s">
        <v>1460</v>
      </c>
      <c r="B1868" s="62" t="str">
        <f>LEFT(Таблица1[[#This Row],[Номер плавки]],7)</f>
        <v>2064225</v>
      </c>
      <c r="C1868" s="62" t="s">
        <v>8</v>
      </c>
      <c r="D1868" s="62" t="s">
        <v>9</v>
      </c>
      <c r="E1868" s="63">
        <v>542</v>
      </c>
      <c r="F1868" s="64">
        <f>(Таблица1[[#This Row],[Предел текучести, Н/мм²]]-SUMIF('Сводный отчет'!$B$7:$B$17,Таблица1[[#This Row],[Профиль / размер]],'Сводный отчет'!$F$7:$F$17))^2</f>
        <v>228.97970808116904</v>
      </c>
      <c r="G1868" s="63">
        <v>637</v>
      </c>
      <c r="H1868" s="64">
        <f>(Таблица1[[#This Row],[Временное сопротивление, Н/мм²]]-SUMIF('Сводный отчет'!$B$7:$B$17,Таблица1[[#This Row],[Профиль / размер]],'Сводный отчет'!$I$7:$I$17))^2</f>
        <v>194.85701712748718</v>
      </c>
      <c r="I1868" s="65">
        <f>Таблица1[[#This Row],[Временное сопротивление, Н/мм²]]/Таблица1[[#This Row],[Предел текучести, Н/мм²]]</f>
        <v>1.1752767527675276</v>
      </c>
      <c r="J1868" s="66">
        <f>(Таблица1[[#This Row],[σв/σт]]-SUMIF('Сводный отчет'!$B$7:$B$17,Таблица1[[#This Row],[Профиль / размер]],'Сводный отчет'!$L$7:$L$17))^2</f>
        <v>4.4693582748275227E-5</v>
      </c>
      <c r="K1868" s="63">
        <v>22.2</v>
      </c>
      <c r="L1868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1868" s="63">
        <v>8.1999999999999993</v>
      </c>
      <c r="N186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1868" s="67">
        <v>8.5</v>
      </c>
      <c r="P186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1868" s="69">
        <v>7.8E-2</v>
      </c>
      <c r="R1868" s="70">
        <f>(Таблица1[[#This Row],[fr]]-SUMIF('Сводный отчет'!$B$7:$B$17,Таблица1[[#This Row],[Профиль / размер]],'Сводный отчет'!$X$7:$X$17))^2</f>
        <v>1.902386179344022E-5</v>
      </c>
    </row>
    <row r="1869" spans="1:18" ht="11.25" customHeight="1" x14ac:dyDescent="0.25">
      <c r="A1869" s="62" t="s">
        <v>1461</v>
      </c>
      <c r="B1869" s="62" t="str">
        <f>LEFT(Таблица1[[#This Row],[Номер плавки]],7)</f>
        <v>2064225</v>
      </c>
      <c r="C1869" s="62" t="s">
        <v>8</v>
      </c>
      <c r="D1869" s="62" t="s">
        <v>9</v>
      </c>
      <c r="E1869" s="63">
        <v>555</v>
      </c>
      <c r="F1869" s="64">
        <f>(Таблица1[[#This Row],[Предел текучести, Н/мм²]]-SUMIF('Сводный отчет'!$B$7:$B$17,Таблица1[[#This Row],[Профиль / размер]],'Сводный отчет'!$F$7:$F$17))^2</f>
        <v>4.5457458170169236</v>
      </c>
      <c r="G1869" s="63">
        <v>652</v>
      </c>
      <c r="H1869" s="64">
        <f>(Таблица1[[#This Row],[Временное сопротивление, Н/мм²]]-SUMIF('Сводный отчет'!$B$7:$B$17,Таблица1[[#This Row],[Профиль / размер]],'Сводный отчет'!$I$7:$I$17))^2</f>
        <v>1.0834322218266579</v>
      </c>
      <c r="I1869" s="65">
        <f>Таблица1[[#This Row],[Временное сопротивление, Н/мм²]]/Таблица1[[#This Row],[Предел текучести, Н/мм²]]</f>
        <v>1.1747747747747748</v>
      </c>
      <c r="J1869" s="66">
        <f>(Таблица1[[#This Row],[σв/σт]]-SUMIF('Сводный отчет'!$B$7:$B$17,Таблица1[[#This Row],[Профиль / размер]],'Сводный отчет'!$L$7:$L$17))^2</f>
        <v>3.8233791674161019E-5</v>
      </c>
      <c r="K1869" s="63">
        <v>22.6</v>
      </c>
      <c r="L1869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1869" s="63">
        <v>9.8000000000000007</v>
      </c>
      <c r="N186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2.3762513349947221</v>
      </c>
      <c r="O1869" s="67">
        <v>10.1</v>
      </c>
      <c r="P186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2.1128481314469871</v>
      </c>
      <c r="Q1869" s="69">
        <v>7.0000000000000007E-2</v>
      </c>
      <c r="R1869" s="70">
        <f>(Таблица1[[#This Row],[fr]]-SUMIF('Сводный отчет'!$B$7:$B$17,Таблица1[[#This Row],[Профиль / размер]],'Сводный отчет'!$X$7:$X$17))^2</f>
        <v>1.528100253154499E-4</v>
      </c>
    </row>
    <row r="1870" spans="1:18" ht="11.25" customHeight="1" x14ac:dyDescent="0.25">
      <c r="A1870" s="62" t="s">
        <v>1462</v>
      </c>
      <c r="B1870" s="62" t="str">
        <f>LEFT(Таблица1[[#This Row],[Номер плавки]],7)</f>
        <v>2064225</v>
      </c>
      <c r="C1870" s="62" t="s">
        <v>8</v>
      </c>
      <c r="D1870" s="62" t="s">
        <v>9</v>
      </c>
      <c r="E1870" s="63">
        <v>553</v>
      </c>
      <c r="F1870" s="64">
        <f>(Таблица1[[#This Row],[Предел текучести, Н/мм²]]-SUMIF('Сводный отчет'!$B$7:$B$17,Таблица1[[#This Row],[Профиль / размер]],'Сводный отчет'!$F$7:$F$17))^2</f>
        <v>17.074047703809558</v>
      </c>
      <c r="G1870" s="63">
        <v>649</v>
      </c>
      <c r="H1870" s="64">
        <f>(Таблица1[[#This Row],[Временное сопротивление, Н/мм²]]-SUMIF('Сводный отчет'!$B$7:$B$17,Таблица1[[#This Row],[Профиль / размер]],'Сводный отчет'!$I$7:$I$17))^2</f>
        <v>3.8381492029587632</v>
      </c>
      <c r="I1870" s="65">
        <f>Таблица1[[#This Row],[Временное сопротивление, Н/мм²]]/Таблица1[[#This Row],[Предел текучести, Н/мм²]]</f>
        <v>1.1735985533453888</v>
      </c>
      <c r="J1870" s="66">
        <f>(Таблица1[[#This Row],[σв/σт]]-SUMIF('Сводный отчет'!$B$7:$B$17,Таблица1[[#This Row],[Профиль / размер]],'Сводный отчет'!$L$7:$L$17))^2</f>
        <v>2.5071315834227442E-5</v>
      </c>
      <c r="K1870" s="63">
        <v>23</v>
      </c>
      <c r="L1870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1870" s="63">
        <v>8.8000000000000007</v>
      </c>
      <c r="N187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1870" s="67">
        <v>9.1</v>
      </c>
      <c r="P187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1870" s="69">
        <v>7.4999999999999997E-2</v>
      </c>
      <c r="R1870" s="70">
        <f>(Таблица1[[#This Row],[fr]]-SUMIF('Сводный отчет'!$B$7:$B$17,Таблица1[[#This Row],[Профиль / размер]],'Сводный отчет'!$X$7:$X$17))^2</f>
        <v>5.4193673114193948E-5</v>
      </c>
    </row>
    <row r="1871" spans="1:18" ht="11.25" customHeight="1" x14ac:dyDescent="0.25">
      <c r="A1871" s="62" t="s">
        <v>1463</v>
      </c>
      <c r="B1871" s="62" t="str">
        <f>LEFT(Таблица1[[#This Row],[Номер плавки]],7)</f>
        <v>2064227</v>
      </c>
      <c r="C1871" s="62" t="s">
        <v>8</v>
      </c>
      <c r="D1871" s="62" t="s">
        <v>9</v>
      </c>
      <c r="E1871" s="63">
        <v>534</v>
      </c>
      <c r="F1871" s="64">
        <f>(Таблица1[[#This Row],[Предел текучести, Н/мм²]]-SUMIF('Сводный отчет'!$B$7:$B$17,Таблица1[[#This Row],[Профиль / размер]],'Сводный отчет'!$F$7:$F$17))^2</f>
        <v>535.0929156283396</v>
      </c>
      <c r="G1871" s="63">
        <v>628</v>
      </c>
      <c r="H1871" s="64">
        <f>(Таблица1[[#This Row],[Временное сопротивление, Н/мм²]]-SUMIF('Сводный отчет'!$B$7:$B$17,Таблица1[[#This Row],[Профиль / размер]],'Сводный отчет'!$I$7:$I$17))^2</f>
        <v>527.12116807088353</v>
      </c>
      <c r="I1871" s="65">
        <f>Таблица1[[#This Row],[Временное сопротивление, Н/мм²]]/Таблица1[[#This Row],[Предел текучести, Н/мм²]]</f>
        <v>1.1760299625468165</v>
      </c>
      <c r="J1871" s="66">
        <f>(Таблица1[[#This Row],[σв/σт]]-SUMIF('Сводный отчет'!$B$7:$B$17,Таблица1[[#This Row],[Профиль / размер]],'Сводный отчет'!$L$7:$L$17))^2</f>
        <v>5.533181345157179E-5</v>
      </c>
      <c r="K1871" s="63">
        <v>23.2</v>
      </c>
      <c r="L1871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1871" s="63">
        <v>8.6</v>
      </c>
      <c r="N187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0.11662869348523913</v>
      </c>
      <c r="O1871" s="67">
        <v>8.9</v>
      </c>
      <c r="P187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6.4294672327485092E-2</v>
      </c>
      <c r="Q1871" s="69">
        <v>8.1000000000000003E-2</v>
      </c>
      <c r="R1871" s="70">
        <f>(Таблица1[[#This Row],[fr]]-SUMIF('Сводный отчет'!$B$7:$B$17,Таблица1[[#This Row],[Профиль / размер]],'Сводный отчет'!$X$7:$X$17))^2</f>
        <v>1.8540504726865241E-6</v>
      </c>
    </row>
    <row r="1872" spans="1:18" ht="11.25" customHeight="1" x14ac:dyDescent="0.25">
      <c r="A1872" s="62" t="s">
        <v>1464</v>
      </c>
      <c r="B1872" s="62" t="str">
        <f>LEFT(Таблица1[[#This Row],[Номер плавки]],7)</f>
        <v>2064227</v>
      </c>
      <c r="C1872" s="62" t="s">
        <v>8</v>
      </c>
      <c r="D1872" s="62" t="s">
        <v>9</v>
      </c>
      <c r="E1872" s="63">
        <v>541</v>
      </c>
      <c r="F1872" s="64">
        <f>(Таблица1[[#This Row],[Предел текучести, Н/мм²]]-SUMIF('Сводный отчет'!$B$7:$B$17,Таблица1[[#This Row],[Профиль / размер]],'Сводный отчет'!$F$7:$F$17))^2</f>
        <v>260.24385902456538</v>
      </c>
      <c r="G1872" s="63">
        <v>626</v>
      </c>
      <c r="H1872" s="64">
        <f>(Таблица1[[#This Row],[Временное сопротивление, Н/мм²]]-SUMIF('Сводный отчет'!$B$7:$B$17,Таблица1[[#This Row],[Профиль / размер]],'Сводный отчет'!$I$7:$I$17))^2</f>
        <v>622.95764605830493</v>
      </c>
      <c r="I1872" s="65">
        <f>Таблица1[[#This Row],[Временное сопротивление, Н/мм²]]/Таблица1[[#This Row],[Предел текучести, Н/мм²]]</f>
        <v>1.1571164510166358</v>
      </c>
      <c r="J1872" s="66">
        <f>(Таблица1[[#This Row],[σв/σт]]-SUMIF('Сводный отчет'!$B$7:$B$17,Таблица1[[#This Row],[Профиль / размер]],'Сводный отчет'!$L$7:$L$17))^2</f>
        <v>1.3167507016223625E-4</v>
      </c>
      <c r="K1872" s="63">
        <v>24</v>
      </c>
      <c r="L1872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1872" s="63">
        <v>10.1</v>
      </c>
      <c r="N187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3.3911569953720888</v>
      </c>
      <c r="O1872" s="67">
        <v>10.4</v>
      </c>
      <c r="P187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3.0749864962268654</v>
      </c>
      <c r="Q1872" s="69">
        <v>7.2999999999999995E-2</v>
      </c>
      <c r="R1872" s="70">
        <f>(Таблица1[[#This Row],[fr]]-SUMIF('Сводный отчет'!$B$7:$B$17,Таблица1[[#This Row],[Профиль / размер]],'Сводный отчет'!$X$7:$X$17))^2</f>
        <v>8.7640213994696456E-5</v>
      </c>
    </row>
    <row r="1873" spans="1:18" ht="11.25" customHeight="1" x14ac:dyDescent="0.25">
      <c r="A1873" s="62" t="s">
        <v>1465</v>
      </c>
      <c r="B1873" s="62" t="str">
        <f>LEFT(Таблица1[[#This Row],[Номер плавки]],7)</f>
        <v>2064227</v>
      </c>
      <c r="C1873" s="62" t="s">
        <v>8</v>
      </c>
      <c r="D1873" s="62" t="s">
        <v>9</v>
      </c>
      <c r="E1873" s="63">
        <v>564</v>
      </c>
      <c r="F1873" s="64">
        <f>(Таблица1[[#This Row],[Предел текучести, Н/мм²]]-SUMIF('Сводный отчет'!$B$7:$B$17,Таблица1[[#This Row],[Профиль / размер]],'Сводный отчет'!$F$7:$F$17))^2</f>
        <v>47.168387326450073</v>
      </c>
      <c r="G1873" s="63">
        <v>662</v>
      </c>
      <c r="H1873" s="64">
        <f>(Таблица1[[#This Row],[Временное сопротивление, Н/мм²]]-SUMIF('Сводный отчет'!$B$7:$B$17,Таблица1[[#This Row],[Профиль / размер]],'Сводный отчет'!$I$7:$I$17))^2</f>
        <v>121.90104228471964</v>
      </c>
      <c r="I1873" s="65">
        <f>Таблица1[[#This Row],[Временное сопротивление, Н/мм²]]/Таблица1[[#This Row],[Предел текучести, Н/мм²]]</f>
        <v>1.1737588652482269</v>
      </c>
      <c r="J1873" s="66">
        <f>(Таблица1[[#This Row],[σв/σт]]-SUMIF('Сводный отчет'!$B$7:$B$17,Таблица1[[#This Row],[Профиль / размер]],'Сводный отчет'!$L$7:$L$17))^2</f>
        <v>2.6702419695863799E-5</v>
      </c>
      <c r="K1873" s="63">
        <v>23</v>
      </c>
      <c r="L1873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1873" s="63">
        <v>8.6</v>
      </c>
      <c r="N187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0.11662869348523913</v>
      </c>
      <c r="O1873" s="67">
        <v>8.9</v>
      </c>
      <c r="P187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6.4294672327485092E-2</v>
      </c>
      <c r="Q1873" s="69">
        <v>9.9000000000000005E-2</v>
      </c>
      <c r="R1873" s="70">
        <f>(Таблица1[[#This Row],[fr]]-SUMIF('Сводный отчет'!$B$7:$B$17,Таблица1[[#This Row],[Профиль / размер]],'Сводный отчет'!$X$7:$X$17))^2</f>
        <v>2.7683518254816453E-4</v>
      </c>
    </row>
    <row r="1874" spans="1:18" ht="11.25" customHeight="1" x14ac:dyDescent="0.25">
      <c r="A1874" s="62" t="s">
        <v>1466</v>
      </c>
      <c r="B1874" s="62" t="str">
        <f>LEFT(Таблица1[[#This Row],[Номер плавки]],7)</f>
        <v>2004152</v>
      </c>
      <c r="C1874" s="62" t="s">
        <v>66</v>
      </c>
      <c r="D1874" s="62" t="s">
        <v>72</v>
      </c>
      <c r="E1874" s="63">
        <v>559</v>
      </c>
      <c r="F1874" s="64">
        <f>(Таблица1[[#This Row],[Предел текучести, Н/мм²]]-SUMIF('Сводный отчет'!$B$7:$B$17,Таблица1[[#This Row],[Профиль / размер]],'Сводный отчет'!$F$7:$F$17))^2</f>
        <v>67.29334390904954</v>
      </c>
      <c r="G1874" s="63">
        <v>653</v>
      </c>
      <c r="H1874" s="64">
        <f>(Таблица1[[#This Row],[Временное сопротивление, Н/мм²]]-SUMIF('Сводный отчет'!$B$7:$B$17,Таблица1[[#This Row],[Профиль / размер]],'Сводный отчет'!$I$7:$I$17))^2</f>
        <v>22.006014938198664</v>
      </c>
      <c r="I1874" s="65">
        <f>Таблица1[[#This Row],[Временное сопротивление, Н/мм²]]/Таблица1[[#This Row],[Предел текучести, Н/мм²]]</f>
        <v>1.1681574239713775</v>
      </c>
      <c r="J1874" s="66">
        <f>(Таблица1[[#This Row],[σв/σт]]-SUMIF('Сводный отчет'!$B$7:$B$17,Таблица1[[#This Row],[Профиль / размер]],'Сводный отчет'!$L$7:$L$17))^2</f>
        <v>8.1183084360102168E-5</v>
      </c>
      <c r="K1874" s="63">
        <v>16.5</v>
      </c>
      <c r="L1874" s="64">
        <f>(Таблица1[[#This Row],[Относительное удлинение, %]]-SUMIF('Сводный отчет'!$B$7:$B$17,Таблица1[[#This Row],[Профиль / размер]],'Сводный отчет'!$O$7:$O$17))^2</f>
        <v>5.9541290090407681</v>
      </c>
      <c r="M1874" s="63">
        <v>8.6</v>
      </c>
      <c r="N187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2.2167901234567795</v>
      </c>
      <c r="O1874" s="67">
        <v>8.9</v>
      </c>
      <c r="P187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2.2240589449255022</v>
      </c>
      <c r="Q1874" s="69">
        <v>8.8999999999999996E-2</v>
      </c>
      <c r="R1874" s="70">
        <f>(Таблица1[[#This Row],[fr]]-SUMIF('Сводный отчет'!$B$7:$B$17,Таблица1[[#This Row],[Профиль / размер]],'Сводный отчет'!$X$7:$X$17))^2</f>
        <v>4.5461945784769685E-5</v>
      </c>
    </row>
    <row r="1875" spans="1:18" ht="11.25" customHeight="1" x14ac:dyDescent="0.25">
      <c r="A1875" s="62" t="s">
        <v>1466</v>
      </c>
      <c r="B1875" s="62" t="str">
        <f>LEFT(Таблица1[[#This Row],[Номер плавки]],7)</f>
        <v>2004152</v>
      </c>
      <c r="C1875" s="62" t="s">
        <v>66</v>
      </c>
      <c r="D1875" s="62" t="s">
        <v>72</v>
      </c>
      <c r="E1875" s="63">
        <v>559</v>
      </c>
      <c r="F1875" s="64">
        <f>(Таблица1[[#This Row],[Предел текучести, Н/мм²]]-SUMIF('Сводный отчет'!$B$7:$B$17,Таблица1[[#This Row],[Профиль / размер]],'Сводный отчет'!$F$7:$F$17))^2</f>
        <v>67.29334390904954</v>
      </c>
      <c r="G1875" s="63">
        <v>654</v>
      </c>
      <c r="H1875" s="64">
        <f>(Таблица1[[#This Row],[Временное сопротивление, Н/мм²]]-SUMIF('Сводный отчет'!$B$7:$B$17,Таблица1[[#This Row],[Профиль / размер]],'Сводный отчет'!$I$7:$I$17))^2</f>
        <v>32.388128759336986</v>
      </c>
      <c r="I1875" s="65">
        <f>Таблица1[[#This Row],[Временное сопротивление, Н/мм²]]/Таблица1[[#This Row],[Предел текучести, Н/мм²]]</f>
        <v>1.1699463327370303</v>
      </c>
      <c r="J1875" s="66">
        <f>(Таблица1[[#This Row],[σв/σт]]-SUMIF('Сводный отчет'!$B$7:$B$17,Таблица1[[#This Row],[Профиль / размер]],'Сводный отчет'!$L$7:$L$17))^2</f>
        <v>5.2146550444469876E-5</v>
      </c>
      <c r="K1875" s="63">
        <v>18</v>
      </c>
      <c r="L1875" s="64">
        <f>(Таблица1[[#This Row],[Относительное удлинение, %]]-SUMIF('Сводный отчет'!$B$7:$B$17,Таблица1[[#This Row],[Профиль / размер]],'Сводный отчет'!$O$7:$O$17))^2</f>
        <v>0.88380380578873541</v>
      </c>
      <c r="M1875" s="63">
        <v>9.4</v>
      </c>
      <c r="N187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0.47456790123456211</v>
      </c>
      <c r="O1875" s="67">
        <v>9.6999999999999993</v>
      </c>
      <c r="P187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0.47793428367888596</v>
      </c>
      <c r="Q1875" s="69">
        <v>7.0000000000000007E-2</v>
      </c>
      <c r="R1875" s="70">
        <f>(Таблица1[[#This Row],[fr]]-SUMIF('Сводный отчет'!$B$7:$B$17,Таблица1[[#This Row],[Профиль / размер]],'Сводный отчет'!$X$7:$X$17))^2</f>
        <v>1.5024514361674721E-4</v>
      </c>
    </row>
    <row r="1876" spans="1:18" ht="11.25" customHeight="1" x14ac:dyDescent="0.25">
      <c r="A1876" s="62" t="s">
        <v>1467</v>
      </c>
      <c r="B1876" s="62" t="str">
        <f>LEFT(Таблица1[[#This Row],[Номер плавки]],7)</f>
        <v>2004151</v>
      </c>
      <c r="C1876" s="62" t="s">
        <v>66</v>
      </c>
      <c r="D1876" s="62" t="s">
        <v>72</v>
      </c>
      <c r="E1876" s="63">
        <v>562</v>
      </c>
      <c r="F1876" s="64">
        <f>(Таблица1[[#This Row],[Предел текучести, Н/мм²]]-SUMIF('Сводный отчет'!$B$7:$B$17,Таблица1[[#This Row],[Профиль / размер]],'Сводный отчет'!$F$7:$F$17))^2</f>
        <v>125.51285610417175</v>
      </c>
      <c r="G1876" s="63">
        <v>657</v>
      </c>
      <c r="H1876" s="64">
        <f>(Таблица1[[#This Row],[Временное сопротивление, Н/мм²]]-SUMIF('Сводный отчет'!$B$7:$B$17,Таблица1[[#This Row],[Профиль / размер]],'Сводный отчет'!$I$7:$I$17))^2</f>
        <v>75.534470222751935</v>
      </c>
      <c r="I1876" s="65">
        <f>Таблица1[[#This Row],[Временное сопротивление, Н/мм²]]/Таблица1[[#This Row],[Предел текучести, Н/мм²]]</f>
        <v>1.1690391459074734</v>
      </c>
      <c r="J1876" s="66">
        <f>(Таблица1[[#This Row],[σв/σт]]-SUMIF('Сводный отчет'!$B$7:$B$17,Таблица1[[#This Row],[Профиль / размер]],'Сводный отчет'!$L$7:$L$17))^2</f>
        <v>6.6071596596345796E-5</v>
      </c>
      <c r="K1876" s="63">
        <v>20.2</v>
      </c>
      <c r="L1876" s="64">
        <f>(Таблица1[[#This Row],[Относительное удлинение, %]]-SUMIF('Сводный отчет'!$B$7:$B$17,Таблица1[[#This Row],[Профиль / размер]],'Сводный отчет'!$O$7:$O$17))^2</f>
        <v>1.5873268410190859</v>
      </c>
      <c r="M1876" s="63">
        <v>9.6</v>
      </c>
      <c r="N187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0.23901234567900892</v>
      </c>
      <c r="O1876" s="67">
        <v>9.9</v>
      </c>
      <c r="P187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0.24140311836723014</v>
      </c>
      <c r="Q1876" s="69">
        <v>8.3000000000000004E-2</v>
      </c>
      <c r="R1876" s="70">
        <f>(Таблица1[[#This Row],[fr]]-SUMIF('Сводный отчет'!$B$7:$B$17,Таблица1[[#This Row],[Профиль / размер]],'Сводный отчет'!$X$7:$X$17))^2</f>
        <v>5.5137667907847689E-7</v>
      </c>
    </row>
    <row r="1877" spans="1:18" ht="11.25" customHeight="1" x14ac:dyDescent="0.25">
      <c r="A1877" s="62" t="s">
        <v>1467</v>
      </c>
      <c r="B1877" s="62" t="str">
        <f>LEFT(Таблица1[[#This Row],[Номер плавки]],7)</f>
        <v>2004151</v>
      </c>
      <c r="C1877" s="62" t="s">
        <v>66</v>
      </c>
      <c r="D1877" s="62" t="s">
        <v>72</v>
      </c>
      <c r="E1877" s="63">
        <v>559</v>
      </c>
      <c r="F1877" s="64">
        <f>(Таблица1[[#This Row],[Предел текучести, Н/мм²]]-SUMIF('Сводный отчет'!$B$7:$B$17,Таблица1[[#This Row],[Профиль / размер]],'Сводный отчет'!$F$7:$F$17))^2</f>
        <v>67.29334390904954</v>
      </c>
      <c r="G1877" s="63">
        <v>651</v>
      </c>
      <c r="H1877" s="64">
        <f>(Таблица1[[#This Row],[Временное сопротивление, Н/мм²]]-SUMIF('Сводный отчет'!$B$7:$B$17,Таблица1[[#This Row],[Профиль / размер]],'Сводный отчет'!$I$7:$I$17))^2</f>
        <v>7.2417872959220286</v>
      </c>
      <c r="I1877" s="65">
        <f>Таблица1[[#This Row],[Временное сопротивление, Н/мм²]]/Таблица1[[#This Row],[Предел текучести, Н/мм²]]</f>
        <v>1.1645796064400715</v>
      </c>
      <c r="J1877" s="66">
        <f>(Таблица1[[#This Row],[σв/σт]]-SUMIF('Сводный отчет'!$B$7:$B$17,Таблица1[[#This Row],[Профиль / размер]],'Сводный отчет'!$L$7:$L$17))^2</f>
        <v>1.5845731962234999E-4</v>
      </c>
      <c r="K1877" s="63">
        <v>17.100000000000001</v>
      </c>
      <c r="L1877" s="64">
        <f>(Таблица1[[#This Row],[Относительное удлинение, %]]-SUMIF('Сводный отчет'!$B$7:$B$17,Таблица1[[#This Row],[Профиль / размер]],'Сводный отчет'!$O$7:$O$17))^2</f>
        <v>3.3859989277399496</v>
      </c>
      <c r="M1877" s="63">
        <v>8.6</v>
      </c>
      <c r="N187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2.2167901234567795</v>
      </c>
      <c r="O1877" s="67">
        <v>8.9</v>
      </c>
      <c r="P187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2.2240589449255022</v>
      </c>
      <c r="Q1877" s="69">
        <v>7.8E-2</v>
      </c>
      <c r="R1877" s="70">
        <f>(Таблица1[[#This Row],[fr]]-SUMIF('Сводный отчет'!$B$7:$B$17,Таблица1[[#This Row],[Профиль / размер]],'Сводный отчет'!$X$7:$X$17))^2</f>
        <v>1.8125902424335745E-5</v>
      </c>
    </row>
    <row r="1878" spans="1:18" ht="11.25" customHeight="1" x14ac:dyDescent="0.25">
      <c r="A1878" s="62" t="s">
        <v>1468</v>
      </c>
      <c r="B1878" s="62" t="str">
        <f>LEFT(Таблица1[[#This Row],[Номер плавки]],7)</f>
        <v>2004174</v>
      </c>
      <c r="C1878" s="62" t="s">
        <v>66</v>
      </c>
      <c r="D1878" s="62" t="s">
        <v>72</v>
      </c>
      <c r="E1878" s="63">
        <v>550</v>
      </c>
      <c r="F1878" s="64">
        <f>(Таблица1[[#This Row],[Предел текучести, Н/мм²]]-SUMIF('Сводный отчет'!$B$7:$B$17,Таблица1[[#This Row],[Профиль / размер]],'Сводный отчет'!$F$7:$F$17))^2</f>
        <v>0.63480732368292514</v>
      </c>
      <c r="G1878" s="63">
        <v>643</v>
      </c>
      <c r="H1878" s="64">
        <f>(Таблица1[[#This Row],[Временное сопротивление, Н/мм²]]-SUMIF('Сводный отчет'!$B$7:$B$17,Таблица1[[#This Row],[Профиль / размер]],'Сводный отчет'!$I$7:$I$17))^2</f>
        <v>28.184876726815478</v>
      </c>
      <c r="I1878" s="65">
        <f>Таблица1[[#This Row],[Временное сопротивление, Н/мм²]]/Таблица1[[#This Row],[Предел текучести, Н/мм²]]</f>
        <v>1.1690909090909092</v>
      </c>
      <c r="J1878" s="66">
        <f>(Таблица1[[#This Row],[σв/σт]]-SUMIF('Сводный отчет'!$B$7:$B$17,Таблица1[[#This Row],[Профиль / размер]],'Сводный отчет'!$L$7:$L$17))^2</f>
        <v>6.5232767781392867E-5</v>
      </c>
      <c r="K1878" s="63">
        <v>20.8</v>
      </c>
      <c r="L1878" s="64">
        <f>(Таблица1[[#This Row],[Относительное удлинение, %]]-SUMIF('Сводный отчет'!$B$7:$B$17,Таблица1[[#This Row],[Профиль / размер]],'Сводный отчет'!$O$7:$O$17))^2</f>
        <v>3.4591967597182776</v>
      </c>
      <c r="M1878" s="63">
        <v>10.199999999999999</v>
      </c>
      <c r="N187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1.2345679012346381E-2</v>
      </c>
      <c r="O1878" s="67">
        <v>10.5</v>
      </c>
      <c r="P187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1.1809622432266921E-2</v>
      </c>
      <c r="Q1878" s="69">
        <v>6.9000000000000006E-2</v>
      </c>
      <c r="R1878" s="70">
        <f>(Таблица1[[#This Row],[fr]]-SUMIF('Сводный отчет'!$B$7:$B$17,Таблица1[[#This Row],[Профиль / размер]],'Сводный отчет'!$X$7:$X$17))^2</f>
        <v>1.7576004876579868E-4</v>
      </c>
    </row>
    <row r="1879" spans="1:18" ht="11.25" customHeight="1" x14ac:dyDescent="0.25">
      <c r="A1879" s="62" t="s">
        <v>1468</v>
      </c>
      <c r="B1879" s="62" t="str">
        <f>LEFT(Таблица1[[#This Row],[Номер плавки]],7)</f>
        <v>2004174</v>
      </c>
      <c r="C1879" s="62" t="s">
        <v>66</v>
      </c>
      <c r="D1879" s="62" t="s">
        <v>72</v>
      </c>
      <c r="E1879" s="63">
        <v>544</v>
      </c>
      <c r="F1879" s="64">
        <f>(Таблица1[[#This Row],[Предел текучести, Н/мм²]]-SUMIF('Сводный отчет'!$B$7:$B$17,Таблица1[[#This Row],[Профиль / размер]],'Сводный отчет'!$F$7:$F$17))^2</f>
        <v>46.195782933438515</v>
      </c>
      <c r="G1879" s="63">
        <v>635</v>
      </c>
      <c r="H1879" s="64">
        <f>(Таблица1[[#This Row],[Временное сопротивление, Н/мм²]]-SUMIF('Сводный отчет'!$B$7:$B$17,Таблица1[[#This Row],[Профиль / размер]],'Сводный отчет'!$I$7:$I$17))^2</f>
        <v>177.12796615770893</v>
      </c>
      <c r="I1879" s="65">
        <f>Таблица1[[#This Row],[Временное сопротивление, Н/мм²]]/Таблица1[[#This Row],[Предел текучести, Н/мм²]]</f>
        <v>1.1672794117647058</v>
      </c>
      <c r="J1879" s="66">
        <f>(Таблица1[[#This Row],[σв/σт]]-SUMIF('Сводный отчет'!$B$7:$B$17,Таблица1[[#This Row],[Профиль / размер]],'Сводный отчет'!$L$7:$L$17))^2</f>
        <v>9.7776060578536186E-5</v>
      </c>
      <c r="K1879" s="63">
        <v>21.1</v>
      </c>
      <c r="L1879" s="64">
        <f>(Таблица1[[#This Row],[Относительное удлинение, %]]-SUMIF('Сводный отчет'!$B$7:$B$17,Таблица1[[#This Row],[Профиль / размер]],'Сводный отчет'!$O$7:$O$17))^2</f>
        <v>4.6651317190678743</v>
      </c>
      <c r="M1879" s="63">
        <v>11.6</v>
      </c>
      <c r="N187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2.2834567901234673</v>
      </c>
      <c r="O1879" s="67">
        <v>11.9</v>
      </c>
      <c r="P187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2.2760914652506865</v>
      </c>
      <c r="Q1879" s="69">
        <v>8.3000000000000004E-2</v>
      </c>
      <c r="R1879" s="70">
        <f>(Таблица1[[#This Row],[fr]]-SUMIF('Сводный отчет'!$B$7:$B$17,Таблица1[[#This Row],[Профиль / размер]],'Сводный отчет'!$X$7:$X$17))^2</f>
        <v>5.5137667907847689E-7</v>
      </c>
    </row>
    <row r="1880" spans="1:18" ht="11.25" customHeight="1" x14ac:dyDescent="0.25">
      <c r="A1880" s="62" t="s">
        <v>1469</v>
      </c>
      <c r="B1880" s="62" t="str">
        <f>LEFT(Таблица1[[#This Row],[Номер плавки]],7)</f>
        <v>2004177</v>
      </c>
      <c r="C1880" s="62" t="s">
        <v>66</v>
      </c>
      <c r="D1880" s="62" t="s">
        <v>72</v>
      </c>
      <c r="E1880" s="63">
        <v>562</v>
      </c>
      <c r="F1880" s="64">
        <f>(Таблица1[[#This Row],[Предел текучести, Н/мм²]]-SUMIF('Сводный отчет'!$B$7:$B$17,Таблица1[[#This Row],[Профиль / размер]],'Сводный отчет'!$F$7:$F$17))^2</f>
        <v>125.51285610417175</v>
      </c>
      <c r="G1880" s="63">
        <v>657</v>
      </c>
      <c r="H1880" s="64">
        <f>(Таблица1[[#This Row],[Временное сопротивление, Н/мм²]]-SUMIF('Сводный отчет'!$B$7:$B$17,Таблица1[[#This Row],[Профиль / размер]],'Сводный отчет'!$I$7:$I$17))^2</f>
        <v>75.534470222751935</v>
      </c>
      <c r="I1880" s="65">
        <f>Таблица1[[#This Row],[Временное сопротивление, Н/мм²]]/Таблица1[[#This Row],[Предел текучести, Н/мм²]]</f>
        <v>1.1690391459074734</v>
      </c>
      <c r="J1880" s="66">
        <f>(Таблица1[[#This Row],[σв/σт]]-SUMIF('Сводный отчет'!$B$7:$B$17,Таблица1[[#This Row],[Профиль / размер]],'Сводный отчет'!$L$7:$L$17))^2</f>
        <v>6.6071596596345796E-5</v>
      </c>
      <c r="K1880" s="63">
        <v>18.899999999999999</v>
      </c>
      <c r="L1880" s="64">
        <f>(Таблица1[[#This Row],[Относительное удлинение, %]]-SUMIF('Сводный отчет'!$B$7:$B$17,Таблица1[[#This Row],[Профиль / размер]],'Сводный отчет'!$O$7:$O$17))^2</f>
        <v>1.6086838375159956E-3</v>
      </c>
      <c r="M1880" s="63">
        <v>11.1</v>
      </c>
      <c r="N188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1.0223456790123528</v>
      </c>
      <c r="O1880" s="67">
        <v>11.4</v>
      </c>
      <c r="P188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1.0174193785298222</v>
      </c>
      <c r="Q1880" s="69">
        <v>8.3000000000000004E-2</v>
      </c>
      <c r="R1880" s="70">
        <f>(Таблица1[[#This Row],[fr]]-SUMIF('Сводный отчет'!$B$7:$B$17,Таблица1[[#This Row],[Профиль / размер]],'Сводный отчет'!$X$7:$X$17))^2</f>
        <v>5.5137667907847689E-7</v>
      </c>
    </row>
    <row r="1881" spans="1:18" ht="11.25" customHeight="1" x14ac:dyDescent="0.25">
      <c r="A1881" s="62" t="s">
        <v>1470</v>
      </c>
      <c r="B1881" s="62" t="str">
        <f>LEFT(Таблица1[[#This Row],[Номер плавки]],7)</f>
        <v>2064229</v>
      </c>
      <c r="C1881" s="62" t="s">
        <v>8</v>
      </c>
      <c r="D1881" s="62" t="s">
        <v>9</v>
      </c>
      <c r="E1881" s="63">
        <v>526</v>
      </c>
      <c r="F1881" s="64">
        <f>(Таблица1[[#This Row],[Предел текучести, Н/мм²]]-SUMIF('Сводный отчет'!$B$7:$B$17,Таблица1[[#This Row],[Профиль / размер]],'Сводный отчет'!$F$7:$F$17))^2</f>
        <v>969.20612317551013</v>
      </c>
      <c r="G1881" s="63">
        <v>625</v>
      </c>
      <c r="H1881" s="64">
        <f>(Таблица1[[#This Row],[Временное сопротивление, Н/мм²]]-SUMIF('Сводный отчет'!$B$7:$B$17,Таблица1[[#This Row],[Профиль / размер]],'Сводный отчет'!$I$7:$I$17))^2</f>
        <v>673.87588505201563</v>
      </c>
      <c r="I1881" s="65">
        <f>Таблица1[[#This Row],[Временное сопротивление, Н/мм²]]/Таблица1[[#This Row],[Предел текучести, Н/мм²]]</f>
        <v>1.188212927756654</v>
      </c>
      <c r="J1881" s="66">
        <f>(Таблица1[[#This Row],[σв/σт]]-SUMIF('Сводный отчет'!$B$7:$B$17,Таблица1[[#This Row],[Профиль / размер]],'Сводный отчет'!$L$7:$L$17))^2</f>
        <v>3.8500329819584429E-4</v>
      </c>
      <c r="K1881" s="63">
        <v>24.2</v>
      </c>
      <c r="L1881" s="64">
        <f>(Таблица1[[#This Row],[Относительное удлинение, %]]-SUMIF('Сводный отчет'!$B$7:$B$17,Таблица1[[#This Row],[Профиль / размер]],'Сводный отчет'!$O$7:$O$17))^2</f>
        <v>1.2403982019874893</v>
      </c>
      <c r="M1881" s="63">
        <v>7.4</v>
      </c>
      <c r="N188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0.73700605197575808</v>
      </c>
      <c r="O1881" s="67">
        <v>7.7</v>
      </c>
      <c r="P188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1881" s="69">
        <v>0.08</v>
      </c>
      <c r="R1881" s="70">
        <f>(Таблица1[[#This Row],[fr]]-SUMIF('Сводный отчет'!$B$7:$B$17,Таблица1[[#This Row],[Профиль / размер]],'Сводный отчет'!$X$7:$X$17))^2</f>
        <v>5.5773209129377523E-6</v>
      </c>
    </row>
    <row r="1882" spans="1:18" ht="11.25" customHeight="1" x14ac:dyDescent="0.25">
      <c r="A1882" s="62" t="s">
        <v>1469</v>
      </c>
      <c r="B1882" s="62" t="str">
        <f>LEFT(Таблица1[[#This Row],[Номер плавки]],7)</f>
        <v>2004177</v>
      </c>
      <c r="C1882" s="62" t="s">
        <v>66</v>
      </c>
      <c r="D1882" s="62" t="s">
        <v>72</v>
      </c>
      <c r="E1882" s="63">
        <v>563</v>
      </c>
      <c r="F1882" s="64">
        <f>(Таблица1[[#This Row],[Предел текучести, Н/мм²]]-SUMIF('Сводный отчет'!$B$7:$B$17,Таблица1[[#This Row],[Профиль / размер]],'Сводный отчет'!$F$7:$F$17))^2</f>
        <v>148.9193601692125</v>
      </c>
      <c r="G1882" s="63">
        <v>655</v>
      </c>
      <c r="H1882" s="64">
        <f>(Таблица1[[#This Row],[Временное сопротивление, Н/мм²]]-SUMIF('Сводный отчет'!$B$7:$B$17,Таблица1[[#This Row],[Профиль / размер]],'Сводный отчет'!$I$7:$I$17))^2</f>
        <v>44.770242580475305</v>
      </c>
      <c r="I1882" s="65">
        <f>Таблица1[[#This Row],[Временное сопротивление, Н/мм²]]/Таблица1[[#This Row],[Предел текучести, Н/мм²]]</f>
        <v>1.1634103019538189</v>
      </c>
      <c r="J1882" s="66">
        <f>(Таблица1[[#This Row],[σв/σт]]-SUMIF('Сводный отчет'!$B$7:$B$17,Таблица1[[#This Row],[Профиль / размер]],'Сводный отчет'!$L$7:$L$17))^2</f>
        <v>1.892629629291763E-4</v>
      </c>
      <c r="K1882" s="63">
        <v>16.3</v>
      </c>
      <c r="L1882" s="64">
        <f>(Таблица1[[#This Row],[Относительное удлинение, %]]-SUMIF('Сводный отчет'!$B$7:$B$17,Таблица1[[#This Row],[Профиль / размер]],'Сводный отчет'!$O$7:$O$17))^2</f>
        <v>6.9701723694743682</v>
      </c>
      <c r="M1882" s="63">
        <v>9.4</v>
      </c>
      <c r="N188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0.47456790123456211</v>
      </c>
      <c r="O1882" s="67">
        <v>9.6999999999999993</v>
      </c>
      <c r="P188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0.47793428367888596</v>
      </c>
      <c r="Q1882" s="69">
        <v>8.8999999999999996E-2</v>
      </c>
      <c r="R1882" s="70">
        <f>(Таблица1[[#This Row],[fr]]-SUMIF('Сводный отчет'!$B$7:$B$17,Таблица1[[#This Row],[Профиль / размер]],'Сводный отчет'!$X$7:$X$17))^2</f>
        <v>4.5461945784769685E-5</v>
      </c>
    </row>
    <row r="1883" spans="1:18" ht="11.25" customHeight="1" x14ac:dyDescent="0.25">
      <c r="A1883" s="62" t="s">
        <v>1471</v>
      </c>
      <c r="B1883" s="62" t="str">
        <f>LEFT(Таблица1[[#This Row],[Номер плавки]],7)</f>
        <v>2064229</v>
      </c>
      <c r="C1883" s="62" t="s">
        <v>8</v>
      </c>
      <c r="D1883" s="62" t="s">
        <v>9</v>
      </c>
      <c r="E1883" s="63">
        <v>554</v>
      </c>
      <c r="F1883" s="64">
        <f>(Таблица1[[#This Row],[Предел текучести, Н/мм²]]-SUMIF('Сводный отчет'!$B$7:$B$17,Таблица1[[#This Row],[Профиль / размер]],'Сводный отчет'!$F$7:$F$17))^2</f>
        <v>9.8098967604132401</v>
      </c>
      <c r="G1883" s="63">
        <v>649</v>
      </c>
      <c r="H1883" s="64">
        <f>(Таблица1[[#This Row],[Временное сопротивление, Н/мм²]]-SUMIF('Сводный отчет'!$B$7:$B$17,Таблица1[[#This Row],[Профиль / размер]],'Сводный отчет'!$I$7:$I$17))^2</f>
        <v>3.8381492029587632</v>
      </c>
      <c r="I1883" s="65">
        <f>Таблица1[[#This Row],[Временное сопротивление, Н/мм²]]/Таблица1[[#This Row],[Предел текучести, Н/мм²]]</f>
        <v>1.1714801444043321</v>
      </c>
      <c r="J1883" s="66">
        <f>(Таблица1[[#This Row],[σв/σт]]-SUMIF('Сводный отчет'!$B$7:$B$17,Таблица1[[#This Row],[Профиль / размер]],'Сводный отчет'!$L$7:$L$17))^2</f>
        <v>8.3446891625929122E-6</v>
      </c>
      <c r="K1883" s="63">
        <v>22.2</v>
      </c>
      <c r="L1883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1883" s="63">
        <v>7.2</v>
      </c>
      <c r="N188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1.1204022783908447</v>
      </c>
      <c r="O1883" s="67">
        <v>7.5</v>
      </c>
      <c r="P188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1883" s="69">
        <v>7.3999999999999996E-2</v>
      </c>
      <c r="R1883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1884" spans="1:18" ht="11.25" customHeight="1" x14ac:dyDescent="0.25">
      <c r="A1884" s="62" t="s">
        <v>1472</v>
      </c>
      <c r="B1884" s="62" t="str">
        <f>LEFT(Таблица1[[#This Row],[Номер плавки]],7)</f>
        <v>2004150</v>
      </c>
      <c r="C1884" s="62" t="s">
        <v>66</v>
      </c>
      <c r="D1884" s="62" t="s">
        <v>72</v>
      </c>
      <c r="E1884" s="63">
        <v>565</v>
      </c>
      <c r="F1884" s="64">
        <f>(Таблица1[[#This Row],[Предел текучести, Н/мм²]]-SUMIF('Сводный отчет'!$B$7:$B$17,Таблица1[[#This Row],[Профиль / размер]],'Сводный отчет'!$F$7:$F$17))^2</f>
        <v>201.73236829929397</v>
      </c>
      <c r="G1884" s="63">
        <v>658</v>
      </c>
      <c r="H1884" s="64">
        <f>(Таблица1[[#This Row],[Временное сопротивление, Н/мм²]]-SUMIF('Сводный отчет'!$B$7:$B$17,Таблица1[[#This Row],[Профиль / размер]],'Сводный отчет'!$I$7:$I$17))^2</f>
        <v>93.916584043890253</v>
      </c>
      <c r="I1884" s="65">
        <f>Таблица1[[#This Row],[Временное сопротивление, Н/мм²]]/Таблица1[[#This Row],[Предел текучести, Н/мм²]]</f>
        <v>1.1646017699115043</v>
      </c>
      <c r="J1884" s="66">
        <f>(Таблица1[[#This Row],[σв/σт]]-SUMIF('Сводный отчет'!$B$7:$B$17,Таблица1[[#This Row],[Профиль / размер]],'Сводный отчет'!$L$7:$L$17))^2</f>
        <v>1.5789982403221857E-4</v>
      </c>
      <c r="K1884" s="63">
        <v>19.8</v>
      </c>
      <c r="L1884" s="64">
        <f>(Таблица1[[#This Row],[Относительное удлинение, %]]-SUMIF('Сводный отчет'!$B$7:$B$17,Таблица1[[#This Row],[Профиль / размер]],'Сводный отчет'!$O$7:$O$17))^2</f>
        <v>0.73941356188629759</v>
      </c>
      <c r="M1884" s="63">
        <v>11.7</v>
      </c>
      <c r="N188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2.595679012345689</v>
      </c>
      <c r="O1884" s="67">
        <v>12</v>
      </c>
      <c r="P188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2.5878258825948581</v>
      </c>
      <c r="Q1884" s="69">
        <v>6.8000000000000005E-2</v>
      </c>
      <c r="R1884" s="70">
        <f>(Таблица1[[#This Row],[fr]]-SUMIF('Сводный отчет'!$B$7:$B$17,Таблица1[[#This Row],[Профиль / размер]],'Сводный отчет'!$X$7:$X$17))^2</f>
        <v>2.0327495391485014E-4</v>
      </c>
    </row>
    <row r="1885" spans="1:18" ht="11.25" customHeight="1" x14ac:dyDescent="0.25">
      <c r="A1885" s="62" t="s">
        <v>1473</v>
      </c>
      <c r="B1885" s="62" t="str">
        <f>LEFT(Таблица1[[#This Row],[Номер плавки]],7)</f>
        <v>2064229</v>
      </c>
      <c r="C1885" s="62" t="s">
        <v>8</v>
      </c>
      <c r="D1885" s="62" t="s">
        <v>9</v>
      </c>
      <c r="E1885" s="63">
        <v>538</v>
      </c>
      <c r="F1885" s="64">
        <f>(Таблица1[[#This Row],[Предел текучести, Н/мм²]]-SUMIF('Сводный отчет'!$B$7:$B$17,Таблица1[[#This Row],[Профиль / размер]],'Сводный отчет'!$F$7:$F$17))^2</f>
        <v>366.03631185475433</v>
      </c>
      <c r="G1885" s="63">
        <v>635</v>
      </c>
      <c r="H1885" s="64">
        <f>(Таблица1[[#This Row],[Временное сопротивление, Н/мм²]]-SUMIF('Сводный отчет'!$B$7:$B$17,Таблица1[[#This Row],[Профиль / размер]],'Сводный отчет'!$I$7:$I$17))^2</f>
        <v>254.69349511490859</v>
      </c>
      <c r="I1885" s="65">
        <f>Таблица1[[#This Row],[Временное сопротивление, Н/мм²]]/Таблица1[[#This Row],[Предел текучести, Н/мм²]]</f>
        <v>1.1802973977695168</v>
      </c>
      <c r="J1885" s="66">
        <f>(Таблица1[[#This Row],[σв/σт]]-SUMIF('Сводный отчет'!$B$7:$B$17,Таблица1[[#This Row],[Профиль / размер]],'Сводный отчет'!$L$7:$L$17))^2</f>
        <v>1.3702975538693724E-4</v>
      </c>
      <c r="K1885" s="63">
        <v>22.8</v>
      </c>
      <c r="L1885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1885" s="63">
        <v>7.7</v>
      </c>
      <c r="N188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0.31191171235312865</v>
      </c>
      <c r="O1885" s="67">
        <v>8</v>
      </c>
      <c r="P188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0.41787957798785735</v>
      </c>
      <c r="Q1885" s="69">
        <v>6.9000000000000006E-2</v>
      </c>
      <c r="R1885" s="70">
        <f>(Таблица1[[#This Row],[fr]]-SUMIF('Сводный отчет'!$B$7:$B$17,Таблица1[[#This Row],[Профиль / размер]],'Сводный отчет'!$X$7:$X$17))^2</f>
        <v>1.7853329575570113E-4</v>
      </c>
    </row>
    <row r="1886" spans="1:18" ht="11.25" customHeight="1" x14ac:dyDescent="0.25">
      <c r="A1886" s="62" t="s">
        <v>1472</v>
      </c>
      <c r="B1886" s="62" t="str">
        <f>LEFT(Таблица1[[#This Row],[Номер плавки]],7)</f>
        <v>2004150</v>
      </c>
      <c r="C1886" s="62" t="s">
        <v>66</v>
      </c>
      <c r="D1886" s="62" t="s">
        <v>72</v>
      </c>
      <c r="E1886" s="63">
        <v>565</v>
      </c>
      <c r="F1886" s="64">
        <f>(Таблица1[[#This Row],[Предел текучести, Н/мм²]]-SUMIF('Сводный отчет'!$B$7:$B$17,Таблица1[[#This Row],[Профиль / размер]],'Сводный отчет'!$F$7:$F$17))^2</f>
        <v>201.73236829929397</v>
      </c>
      <c r="G1886" s="63">
        <v>655</v>
      </c>
      <c r="H1886" s="64">
        <f>(Таблица1[[#This Row],[Временное сопротивление, Н/мм²]]-SUMIF('Сводный отчет'!$B$7:$B$17,Таблица1[[#This Row],[Профиль / размер]],'Сводный отчет'!$I$7:$I$17))^2</f>
        <v>44.770242580475305</v>
      </c>
      <c r="I1886" s="65">
        <f>Таблица1[[#This Row],[Временное сопротивление, Н/мм²]]/Таблица1[[#This Row],[Предел текучести, Н/мм²]]</f>
        <v>1.1592920353982301</v>
      </c>
      <c r="J1886" s="66">
        <f>(Таблица1[[#This Row],[σв/σт]]-SUMIF('Сводный отчет'!$B$7:$B$17,Таблица1[[#This Row],[Профиль / размер]],'Сводный отчет'!$L$7:$L$17))^2</f>
        <v>3.1953543743493687E-4</v>
      </c>
      <c r="K1886" s="63">
        <v>19</v>
      </c>
      <c r="L1886" s="64">
        <f>(Таблица1[[#This Row],[Относительное удлинение, %]]-SUMIF('Сводный отчет'!$B$7:$B$17,Таблица1[[#This Row],[Профиль / размер]],'Сводный отчет'!$O$7:$O$17))^2</f>
        <v>3.5870036207137144E-3</v>
      </c>
      <c r="M1886" s="63">
        <v>11.1</v>
      </c>
      <c r="N188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1.0223456790123528</v>
      </c>
      <c r="O1886" s="67">
        <v>11.4</v>
      </c>
      <c r="P188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1.0174193785298222</v>
      </c>
      <c r="Q1886" s="69">
        <v>0.08</v>
      </c>
      <c r="R1886" s="70">
        <f>(Таблица1[[#This Row],[fr]]-SUMIF('Сводный отчет'!$B$7:$B$17,Таблица1[[#This Row],[Профиль / размер]],'Сводный отчет'!$X$7:$X$17))^2</f>
        <v>5.0960921262328272E-6</v>
      </c>
    </row>
    <row r="1887" spans="1:18" ht="11.25" customHeight="1" x14ac:dyDescent="0.25">
      <c r="A1887" s="62" t="s">
        <v>1474</v>
      </c>
      <c r="B1887" s="62" t="str">
        <f>LEFT(Таблица1[[#This Row],[Номер плавки]],7)</f>
        <v>2004179</v>
      </c>
      <c r="C1887" s="62" t="s">
        <v>66</v>
      </c>
      <c r="D1887" s="62" t="s">
        <v>72</v>
      </c>
      <c r="E1887" s="63">
        <v>556</v>
      </c>
      <c r="F1887" s="64">
        <f>(Таблица1[[#This Row],[Предел текучести, Н/мм²]]-SUMIF('Сводный отчет'!$B$7:$B$17,Таблица1[[#This Row],[Профиль / размер]],'Сводный отчет'!$F$7:$F$17))^2</f>
        <v>27.073831713927337</v>
      </c>
      <c r="G1887" s="63">
        <v>653</v>
      </c>
      <c r="H1887" s="64">
        <f>(Таблица1[[#This Row],[Временное сопротивление, Н/мм²]]-SUMIF('Сводный отчет'!$B$7:$B$17,Таблица1[[#This Row],[Профиль / размер]],'Сводный отчет'!$I$7:$I$17))^2</f>
        <v>22.006014938198664</v>
      </c>
      <c r="I1887" s="65">
        <f>Таблица1[[#This Row],[Временное сопротивление, Н/мм²]]/Таблица1[[#This Row],[Предел текучести, Н/мм²]]</f>
        <v>1.1744604316546763</v>
      </c>
      <c r="J1887" s="66">
        <f>(Таблица1[[#This Row],[σв/σт]]-SUMIF('Сводный отчет'!$B$7:$B$17,Таблица1[[#This Row],[Профиль / размер]],'Сводный отчет'!$L$7:$L$17))^2</f>
        <v>7.3287040522620615E-6</v>
      </c>
      <c r="K1887" s="63">
        <v>18.2</v>
      </c>
      <c r="L1887" s="64">
        <f>(Таблица1[[#This Row],[Относительное удлинение, %]]-SUMIF('Сводный отчет'!$B$7:$B$17,Таблица1[[#This Row],[Профиль / размер]],'Сводный отчет'!$O$7:$O$17))^2</f>
        <v>0.54776044535513213</v>
      </c>
      <c r="M1887" s="63">
        <v>10.6</v>
      </c>
      <c r="N188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0.26123456790123817</v>
      </c>
      <c r="O1887" s="67">
        <v>10.9</v>
      </c>
      <c r="P188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0.25874729180895822</v>
      </c>
      <c r="Q1887" s="69">
        <v>8.5999999999999993E-2</v>
      </c>
      <c r="R1887" s="70">
        <f>(Таблица1[[#This Row],[fr]]-SUMIF('Сводный отчет'!$B$7:$B$17,Таблица1[[#This Row],[Профиль / размер]],'Сводный отчет'!$X$7:$X$17))^2</f>
        <v>1.4006661231924054E-5</v>
      </c>
    </row>
    <row r="1888" spans="1:18" ht="11.25" customHeight="1" x14ac:dyDescent="0.25">
      <c r="A1888" s="62" t="s">
        <v>1474</v>
      </c>
      <c r="B1888" s="62" t="str">
        <f>LEFT(Таблица1[[#This Row],[Номер плавки]],7)</f>
        <v>2004179</v>
      </c>
      <c r="C1888" s="62" t="s">
        <v>66</v>
      </c>
      <c r="D1888" s="62" t="s">
        <v>72</v>
      </c>
      <c r="E1888" s="63">
        <v>558</v>
      </c>
      <c r="F1888" s="64">
        <f>(Таблица1[[#This Row],[Предел текучести, Н/мм²]]-SUMIF('Сводный отчет'!$B$7:$B$17,Таблица1[[#This Row],[Профиль / размер]],'Сводный отчет'!$F$7:$F$17))^2</f>
        <v>51.886839844008811</v>
      </c>
      <c r="G1888" s="63">
        <v>654</v>
      </c>
      <c r="H1888" s="64">
        <f>(Таблица1[[#This Row],[Временное сопротивление, Н/мм²]]-SUMIF('Сводный отчет'!$B$7:$B$17,Таблица1[[#This Row],[Профиль / размер]],'Сводный отчет'!$I$7:$I$17))^2</f>
        <v>32.388128759336986</v>
      </c>
      <c r="I1888" s="65">
        <f>Таблица1[[#This Row],[Временное сопротивление, Н/мм²]]/Таблица1[[#This Row],[Предел текучести, Н/мм²]]</f>
        <v>1.1720430107526882</v>
      </c>
      <c r="J1888" s="66">
        <f>(Таблица1[[#This Row],[σв/σт]]-SUMIF('Сводный отчет'!$B$7:$B$17,Таблица1[[#This Row],[Профиль / размер]],'Сводный отчет'!$L$7:$L$17))^2</f>
        <v>2.6261308194470322E-5</v>
      </c>
      <c r="K1888" s="63">
        <v>18.2</v>
      </c>
      <c r="L1888" s="64">
        <f>(Таблица1[[#This Row],[Относительное удлинение, %]]-SUMIF('Сводный отчет'!$B$7:$B$17,Таблица1[[#This Row],[Профиль / размер]],'Сводный отчет'!$O$7:$O$17))^2</f>
        <v>0.54776044535513213</v>
      </c>
      <c r="M1888" s="63">
        <v>10.8</v>
      </c>
      <c r="N188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0.50567901234568557</v>
      </c>
      <c r="O1888" s="67">
        <v>11.1</v>
      </c>
      <c r="P188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0.50221612649730285</v>
      </c>
      <c r="Q1888" s="69">
        <v>6.8000000000000005E-2</v>
      </c>
      <c r="R1888" s="70">
        <f>(Таблица1[[#This Row],[fr]]-SUMIF('Сводный отчет'!$B$7:$B$17,Таблица1[[#This Row],[Профиль / размер]],'Сводный отчет'!$X$7:$X$17))^2</f>
        <v>2.0327495391485014E-4</v>
      </c>
    </row>
    <row r="1889" spans="1:18" ht="11.25" customHeight="1" x14ac:dyDescent="0.25">
      <c r="A1889" s="62" t="s">
        <v>1475</v>
      </c>
      <c r="B1889" s="62" t="str">
        <f>LEFT(Таблица1[[#This Row],[Номер плавки]],7)</f>
        <v>2004173</v>
      </c>
      <c r="C1889" s="62" t="s">
        <v>66</v>
      </c>
      <c r="D1889" s="62" t="s">
        <v>72</v>
      </c>
      <c r="E1889" s="63">
        <v>542</v>
      </c>
      <c r="F1889" s="64">
        <f>(Таблица1[[#This Row],[Предел текучести, Н/мм²]]-SUMIF('Сводный отчет'!$B$7:$B$17,Таблица1[[#This Row],[Профиль / размер]],'Сводный отчет'!$F$7:$F$17))^2</f>
        <v>77.382774803357037</v>
      </c>
      <c r="G1889" s="63">
        <v>637</v>
      </c>
      <c r="H1889" s="64">
        <f>(Таблица1[[#This Row],[Временное сопротивление, Н/мм²]]-SUMIF('Сводный отчет'!$B$7:$B$17,Таблица1[[#This Row],[Профиль / размер]],'Сводный отчет'!$I$7:$I$17))^2</f>
        <v>127.89219379998556</v>
      </c>
      <c r="I1889" s="65">
        <f>Таблица1[[#This Row],[Временное сопротивление, Н/мм²]]/Таблица1[[#This Row],[Предел текучести, Н/мм²]]</f>
        <v>1.1752767527675276</v>
      </c>
      <c r="J1889" s="66">
        <f>(Таблица1[[#This Row],[σв/σт]]-SUMIF('Сводный отчет'!$B$7:$B$17,Таблица1[[#This Row],[Профиль / размер]],'Сводный отчет'!$L$7:$L$17))^2</f>
        <v>3.5752638651037556E-6</v>
      </c>
      <c r="K1889" s="63">
        <v>22</v>
      </c>
      <c r="L1889" s="64">
        <f>(Таблица1[[#This Row],[Относительное удлинение, %]]-SUMIF('Сводный отчет'!$B$7:$B$17,Таблица1[[#This Row],[Профиль / размер]],'Сводный отчет'!$O$7:$O$17))^2</f>
        <v>9.3629365971166489</v>
      </c>
      <c r="M1889" s="63">
        <v>11.4</v>
      </c>
      <c r="N188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1.7190123456790234</v>
      </c>
      <c r="O1889" s="67">
        <v>11.7</v>
      </c>
      <c r="P188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1.712622630562338</v>
      </c>
      <c r="Q1889" s="69">
        <v>7.1999999999999995E-2</v>
      </c>
      <c r="R1889" s="70">
        <f>(Таблица1[[#This Row],[fr]]-SUMIF('Сводный отчет'!$B$7:$B$17,Таблица1[[#This Row],[Профиль / размер]],'Сводный отчет'!$X$7:$X$17))^2</f>
        <v>1.0521533331864458E-4</v>
      </c>
    </row>
    <row r="1890" spans="1:18" ht="11.25" customHeight="1" x14ac:dyDescent="0.25">
      <c r="A1890" s="62" t="s">
        <v>1475</v>
      </c>
      <c r="B1890" s="62" t="str">
        <f>LEFT(Таблица1[[#This Row],[Номер плавки]],7)</f>
        <v>2004173</v>
      </c>
      <c r="C1890" s="62" t="s">
        <v>66</v>
      </c>
      <c r="D1890" s="62" t="s">
        <v>72</v>
      </c>
      <c r="E1890" s="63">
        <v>541</v>
      </c>
      <c r="F1890" s="64">
        <f>(Таблица1[[#This Row],[Предел текучести, Н/мм²]]-SUMIF('Сводный отчет'!$B$7:$B$17,Таблица1[[#This Row],[Профиль / размер]],'Сводный отчет'!$F$7:$F$17))^2</f>
        <v>95.976270738316302</v>
      </c>
      <c r="G1890" s="63">
        <v>638</v>
      </c>
      <c r="H1890" s="64">
        <f>(Таблица1[[#This Row],[Временное сопротивление, Н/мм²]]-SUMIF('Сводный отчет'!$B$7:$B$17,Таблица1[[#This Row],[Профиль / размер]],'Сводный отчет'!$I$7:$I$17))^2</f>
        <v>106.27430762112388</v>
      </c>
      <c r="I1890" s="65">
        <f>Таблица1[[#This Row],[Временное сопротивление, Н/мм²]]/Таблица1[[#This Row],[Предел текучести, Н/мм²]]</f>
        <v>1.1792975970425139</v>
      </c>
      <c r="J1890" s="66">
        <f>(Таблица1[[#This Row],[σв/σт]]-SUMIF('Сводный отчет'!$B$7:$B$17,Таблица1[[#This Row],[Профиль / размер]],'Сводный отчет'!$L$7:$L$17))^2</f>
        <v>4.5369317749285666E-6</v>
      </c>
      <c r="K1890" s="63">
        <v>18.3</v>
      </c>
      <c r="L1890" s="64">
        <f>(Таблица1[[#This Row],[Относительное удлинение, %]]-SUMIF('Сводный отчет'!$B$7:$B$17,Таблица1[[#This Row],[Профиль / размер]],'Сводный отчет'!$O$7:$O$17))^2</f>
        <v>0.40973876513832796</v>
      </c>
      <c r="M1890" s="63">
        <v>10.199999999999999</v>
      </c>
      <c r="N189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1.2345679012346381E-2</v>
      </c>
      <c r="O1890" s="67">
        <v>10.5</v>
      </c>
      <c r="P189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1.1809622432266921E-2</v>
      </c>
      <c r="Q1890" s="69">
        <v>9.8000000000000004E-2</v>
      </c>
      <c r="R1890" s="70">
        <f>(Таблица1[[#This Row],[fr]]-SUMIF('Сводный отчет'!$B$7:$B$17,Таблица1[[#This Row],[Профиль / размер]],'Сводный отчет'!$X$7:$X$17))^2</f>
        <v>2.4782779944330674E-4</v>
      </c>
    </row>
    <row r="1891" spans="1:18" ht="11.25" customHeight="1" x14ac:dyDescent="0.25">
      <c r="A1891" s="62" t="s">
        <v>1476</v>
      </c>
      <c r="B1891" s="62" t="str">
        <f>LEFT(Таблица1[[#This Row],[Номер плавки]],7)</f>
        <v>2004175</v>
      </c>
      <c r="C1891" s="62" t="s">
        <v>66</v>
      </c>
      <c r="D1891" s="62" t="s">
        <v>72</v>
      </c>
      <c r="E1891" s="63">
        <v>533</v>
      </c>
      <c r="F1891" s="64">
        <f>(Таблица1[[#This Row],[Предел текучести, Н/мм²]]-SUMIF('Сводный отчет'!$B$7:$B$17,Таблица1[[#This Row],[Профиль / размер]],'Сводный отчет'!$F$7:$F$17))^2</f>
        <v>316.72423821799043</v>
      </c>
      <c r="G1891" s="63">
        <v>637</v>
      </c>
      <c r="H1891" s="64">
        <f>(Таблица1[[#This Row],[Временное сопротивление, Н/мм²]]-SUMIF('Сводный отчет'!$B$7:$B$17,Таблица1[[#This Row],[Профиль / размер]],'Сводный отчет'!$I$7:$I$17))^2</f>
        <v>127.89219379998556</v>
      </c>
      <c r="I1891" s="65">
        <f>Таблица1[[#This Row],[Временное сопротивление, Н/мм²]]/Таблица1[[#This Row],[Предел текучести, Н/мм²]]</f>
        <v>1.1951219512195121</v>
      </c>
      <c r="J1891" s="66">
        <f>(Таблица1[[#This Row],[σв/σт]]-SUMIF('Сводный отчет'!$B$7:$B$17,Таблица1[[#This Row],[Профиль / размер]],'Сводный отчет'!$L$7:$L$17))^2</f>
        <v>3.2235910175226816E-4</v>
      </c>
      <c r="K1891" s="63">
        <v>17.399999999999999</v>
      </c>
      <c r="L1891" s="64">
        <f>(Таблица1[[#This Row],[Относительное удлинение, %]]-SUMIF('Сводный отчет'!$B$7:$B$17,Таблица1[[#This Row],[Профиль / размер]],'Сводный отчет'!$O$7:$O$17))^2</f>
        <v>2.3719338870895528</v>
      </c>
      <c r="M1891" s="63">
        <v>8.6</v>
      </c>
      <c r="N189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2.2167901234567795</v>
      </c>
      <c r="O1891" s="67">
        <v>8.9</v>
      </c>
      <c r="P189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2.2240589449255022</v>
      </c>
      <c r="Q1891" s="69">
        <v>8.1000000000000003E-2</v>
      </c>
      <c r="R1891" s="70">
        <f>(Таблица1[[#This Row],[fr]]-SUMIF('Сводный отчет'!$B$7:$B$17,Таблица1[[#This Row],[Профиль / размер]],'Сводный отчет'!$X$7:$X$17))^2</f>
        <v>1.5811869771813733E-6</v>
      </c>
    </row>
    <row r="1892" spans="1:18" ht="11.25" customHeight="1" x14ac:dyDescent="0.25">
      <c r="A1892" s="62" t="s">
        <v>1476</v>
      </c>
      <c r="B1892" s="62" t="str">
        <f>LEFT(Таблица1[[#This Row],[Номер плавки]],7)</f>
        <v>2004175</v>
      </c>
      <c r="C1892" s="62" t="s">
        <v>66</v>
      </c>
      <c r="D1892" s="62" t="s">
        <v>72</v>
      </c>
      <c r="E1892" s="63">
        <v>539</v>
      </c>
      <c r="F1892" s="64">
        <f>(Таблица1[[#This Row],[Предел текучести, Н/мм²]]-SUMIF('Сводный отчет'!$B$7:$B$17,Таблица1[[#This Row],[Профиль / размер]],'Сводный отчет'!$F$7:$F$17))^2</f>
        <v>139.16326260823485</v>
      </c>
      <c r="G1892" s="63">
        <v>638</v>
      </c>
      <c r="H1892" s="64">
        <f>(Таблица1[[#This Row],[Временное сопротивление, Н/мм²]]-SUMIF('Сводный отчет'!$B$7:$B$17,Таблица1[[#This Row],[Профиль / размер]],'Сводный отчет'!$I$7:$I$17))^2</f>
        <v>106.27430762112388</v>
      </c>
      <c r="I1892" s="65">
        <f>Таблица1[[#This Row],[Временное сопротивление, Н/мм²]]/Таблица1[[#This Row],[Предел текучести, Н/мм²]]</f>
        <v>1.1836734693877551</v>
      </c>
      <c r="J1892" s="66">
        <f>(Таблица1[[#This Row],[σв/σт]]-SUMIF('Сводный отчет'!$B$7:$B$17,Таблица1[[#This Row],[Профиль / размер]],'Сводный отчет'!$L$7:$L$17))^2</f>
        <v>4.2326472025806531E-5</v>
      </c>
      <c r="K1892" s="63">
        <v>19.8</v>
      </c>
      <c r="L1892" s="64">
        <f>(Таблица1[[#This Row],[Относительное удлинение, %]]-SUMIF('Сводный отчет'!$B$7:$B$17,Таблица1[[#This Row],[Профиль / размер]],'Сводный отчет'!$O$7:$O$17))^2</f>
        <v>0.73941356188629759</v>
      </c>
      <c r="M1892" s="63">
        <v>9.6</v>
      </c>
      <c r="N189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0.23901234567900892</v>
      </c>
      <c r="O1892" s="67">
        <v>9.9</v>
      </c>
      <c r="P189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0.24140311836723014</v>
      </c>
      <c r="Q1892" s="69">
        <v>8.2000000000000003E-2</v>
      </c>
      <c r="R1892" s="70">
        <f>(Таблица1[[#This Row],[fr]]-SUMIF('Сводный отчет'!$B$7:$B$17,Таблица1[[#This Row],[Профиль / размер]],'Сводный отчет'!$X$7:$X$17))^2</f>
        <v>6.6281828129923415E-8</v>
      </c>
    </row>
    <row r="1893" spans="1:18" ht="11.25" customHeight="1" x14ac:dyDescent="0.25">
      <c r="A1893" s="62" t="s">
        <v>1477</v>
      </c>
      <c r="B1893" s="62" t="str">
        <f>LEFT(Таблица1[[#This Row],[Номер плавки]],7)</f>
        <v>2004178</v>
      </c>
      <c r="C1893" s="62" t="s">
        <v>66</v>
      </c>
      <c r="D1893" s="62" t="s">
        <v>72</v>
      </c>
      <c r="E1893" s="63">
        <v>555</v>
      </c>
      <c r="F1893" s="64">
        <f>(Таблица1[[#This Row],[Предел текучести, Н/мм²]]-SUMIF('Сводный отчет'!$B$7:$B$17,Таблица1[[#This Row],[Профиль / размер]],'Сводный отчет'!$F$7:$F$17))^2</f>
        <v>17.667327648886602</v>
      </c>
      <c r="G1893" s="63">
        <v>650</v>
      </c>
      <c r="H1893" s="64">
        <f>(Таблица1[[#This Row],[Временное сопротивление, Н/мм²]]-SUMIF('Сводный отчет'!$B$7:$B$17,Таблица1[[#This Row],[Профиль / размер]],'Сводный отчет'!$I$7:$I$17))^2</f>
        <v>2.8596734747837096</v>
      </c>
      <c r="I1893" s="65">
        <f>Таблица1[[#This Row],[Временное сопротивление, Н/мм²]]/Таблица1[[#This Row],[Предел текучести, Н/мм²]]</f>
        <v>1.1711711711711712</v>
      </c>
      <c r="J1893" s="66">
        <f>(Таблица1[[#This Row],[σв/σт]]-SUMIF('Сводный отчет'!$B$7:$B$17,Таблица1[[#This Row],[Профиль / размер]],'Сводный отчет'!$L$7:$L$17))^2</f>
        <v>3.59570337771976E-5</v>
      </c>
      <c r="K1893" s="63">
        <v>16.8</v>
      </c>
      <c r="L1893" s="64">
        <f>(Таблица1[[#This Row],[Относительное удлинение, %]]-SUMIF('Сводный отчет'!$B$7:$B$17,Таблица1[[#This Row],[Профиль / размер]],'Сводный отчет'!$O$7:$O$17))^2</f>
        <v>4.5800639683903581</v>
      </c>
      <c r="M1893" s="63">
        <v>8.1999999999999993</v>
      </c>
      <c r="N189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3.5679012345678891</v>
      </c>
      <c r="O1893" s="67">
        <v>8.5</v>
      </c>
      <c r="P189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3.5771212755488122</v>
      </c>
      <c r="Q1893" s="69">
        <v>9.5000000000000001E-2</v>
      </c>
      <c r="R1893" s="70">
        <f>(Таблица1[[#This Row],[fr]]-SUMIF('Сводный отчет'!$B$7:$B$17,Таблица1[[#This Row],[Профиль / размер]],'Сводный отчет'!$X$7:$X$17))^2</f>
        <v>1.6237251489046103E-4</v>
      </c>
    </row>
    <row r="1894" spans="1:18" ht="11.25" customHeight="1" x14ac:dyDescent="0.25">
      <c r="A1894" s="62" t="s">
        <v>1478</v>
      </c>
      <c r="B1894" s="62" t="str">
        <f>LEFT(Таблица1[[#This Row],[Номер плавки]],7)</f>
        <v>2064231</v>
      </c>
      <c r="C1894" s="62" t="s">
        <v>8</v>
      </c>
      <c r="D1894" s="62" t="s">
        <v>9</v>
      </c>
      <c r="E1894" s="63">
        <v>576</v>
      </c>
      <c r="F1894" s="64">
        <f>(Таблица1[[#This Row],[Предел текучести, Н/мм²]]-SUMIF('Сводный отчет'!$B$7:$B$17,Таблица1[[#This Row],[Профиль / размер]],'Сводный отчет'!$F$7:$F$17))^2</f>
        <v>355.9985760056943</v>
      </c>
      <c r="G1894" s="63">
        <v>676</v>
      </c>
      <c r="H1894" s="64">
        <f>(Таблица1[[#This Row],[Временное сопротивление, Н/мм²]]-SUMIF('Сводный отчет'!$B$7:$B$17,Таблица1[[#This Row],[Профиль / размер]],'Сводный отчет'!$I$7:$I$17))^2</f>
        <v>627.04569637276984</v>
      </c>
      <c r="I1894" s="65">
        <f>Таблица1[[#This Row],[Временное сопротивление, Н/мм²]]/Таблица1[[#This Row],[Предел текучести, Н/мм²]]</f>
        <v>1.1736111111111112</v>
      </c>
      <c r="J1894" s="66">
        <f>(Таблица1[[#This Row],[σв/σт]]-SUMIF('Сводный отчет'!$B$7:$B$17,Таблица1[[#This Row],[Профиль / размер]],'Сводный отчет'!$L$7:$L$17))^2</f>
        <v>2.5197230174884645E-5</v>
      </c>
      <c r="K1894" s="63">
        <v>23.6</v>
      </c>
      <c r="L1894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1894" s="63">
        <v>7.4</v>
      </c>
      <c r="N189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0.73700605197575808</v>
      </c>
      <c r="O1894" s="67">
        <v>7.7</v>
      </c>
      <c r="P189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1894" s="69">
        <v>8.3000000000000004E-2</v>
      </c>
      <c r="R1894" s="70">
        <f>(Таблица1[[#This Row],[fr]]-SUMIF('Сводный отчет'!$B$7:$B$17,Таблица1[[#This Row],[Профиль / размер]],'Сводный отчет'!$X$7:$X$17))^2</f>
        <v>4.0750959218407797E-7</v>
      </c>
    </row>
    <row r="1895" spans="1:18" ht="11.25" customHeight="1" x14ac:dyDescent="0.25">
      <c r="A1895" s="62" t="s">
        <v>1477</v>
      </c>
      <c r="B1895" s="62" t="str">
        <f>LEFT(Таблица1[[#This Row],[Номер плавки]],7)</f>
        <v>2004178</v>
      </c>
      <c r="C1895" s="62" t="s">
        <v>66</v>
      </c>
      <c r="D1895" s="62" t="s">
        <v>72</v>
      </c>
      <c r="E1895" s="63">
        <v>563</v>
      </c>
      <c r="F1895" s="64">
        <f>(Таблица1[[#This Row],[Предел текучести, Н/мм²]]-SUMIF('Сводный отчет'!$B$7:$B$17,Таблица1[[#This Row],[Профиль / размер]],'Сводный отчет'!$F$7:$F$17))^2</f>
        <v>148.9193601692125</v>
      </c>
      <c r="G1895" s="63">
        <v>652</v>
      </c>
      <c r="H1895" s="64">
        <f>(Таблица1[[#This Row],[Временное сопротивление, Н/мм²]]-SUMIF('Сводный отчет'!$B$7:$B$17,Таблица1[[#This Row],[Профиль / размер]],'Сводный отчет'!$I$7:$I$17))^2</f>
        <v>13.623901117060347</v>
      </c>
      <c r="I1895" s="65">
        <f>Таблица1[[#This Row],[Временное сопротивление, Н/мм²]]/Таблица1[[#This Row],[Предел текучести, Н/мм²]]</f>
        <v>1.1580817051509769</v>
      </c>
      <c r="J1895" s="66">
        <f>(Таблица1[[#This Row],[σв/σт]]-SUMIF('Сводный отчет'!$B$7:$B$17,Таблица1[[#This Row],[Профиль / размер]],'Сводный отчет'!$L$7:$L$17))^2</f>
        <v>3.642709845763454E-4</v>
      </c>
      <c r="K1895" s="63">
        <v>16.5</v>
      </c>
      <c r="L1895" s="64">
        <f>(Таблица1[[#This Row],[Относительное удлинение, %]]-SUMIF('Сводный отчет'!$B$7:$B$17,Таблица1[[#This Row],[Профиль / размер]],'Сводный отчет'!$O$7:$O$17))^2</f>
        <v>5.9541290090407681</v>
      </c>
      <c r="M1895" s="63">
        <v>11.2</v>
      </c>
      <c r="N189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1.2345679012345749</v>
      </c>
      <c r="O1895" s="67">
        <v>11.5</v>
      </c>
      <c r="P189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1.2291537958739944</v>
      </c>
      <c r="Q1895" s="69">
        <v>8.2000000000000003E-2</v>
      </c>
      <c r="R1895" s="70">
        <f>(Таблица1[[#This Row],[fr]]-SUMIF('Сводный отчет'!$B$7:$B$17,Таблица1[[#This Row],[Профиль / размер]],'Сводный отчет'!$X$7:$X$17))^2</f>
        <v>6.6281828129923415E-8</v>
      </c>
    </row>
    <row r="1896" spans="1:18" ht="11.25" customHeight="1" x14ac:dyDescent="0.25">
      <c r="A1896" s="62" t="s">
        <v>1479</v>
      </c>
      <c r="B1896" s="62" t="str">
        <f>LEFT(Таблица1[[#This Row],[Номер плавки]],7)</f>
        <v>2004148</v>
      </c>
      <c r="C1896" s="62" t="s">
        <v>66</v>
      </c>
      <c r="D1896" s="62" t="s">
        <v>72</v>
      </c>
      <c r="E1896" s="63">
        <v>560</v>
      </c>
      <c r="F1896" s="64">
        <f>(Таблица1[[#This Row],[Предел текучести, Н/мм²]]-SUMIF('Сводный отчет'!$B$7:$B$17,Таблица1[[#This Row],[Профиль / размер]],'Сводный отчет'!$F$7:$F$17))^2</f>
        <v>84.699847974090275</v>
      </c>
      <c r="G1896" s="63">
        <v>649</v>
      </c>
      <c r="H1896" s="64">
        <f>(Таблица1[[#This Row],[Временное сопротивление, Н/мм²]]-SUMIF('Сводный отчет'!$B$7:$B$17,Таблица1[[#This Row],[Профиль / размер]],'Сводный отчет'!$I$7:$I$17))^2</f>
        <v>0.47755965364539105</v>
      </c>
      <c r="I1896" s="65">
        <f>Таблица1[[#This Row],[Временное сопротивление, Н/мм²]]/Таблица1[[#This Row],[Предел текучести, Н/мм²]]</f>
        <v>1.1589285714285715</v>
      </c>
      <c r="J1896" s="66">
        <f>(Таблица1[[#This Row],[σв/σт]]-SUMIF('Сводный отчет'!$B$7:$B$17,Таблица1[[#This Row],[Профиль / размер]],'Сводный отчет'!$L$7:$L$17))^2</f>
        <v>3.3266178326031727E-4</v>
      </c>
      <c r="K1896" s="63">
        <v>20.6</v>
      </c>
      <c r="L1896" s="64">
        <f>(Таблица1[[#This Row],[Относительное удлинение, %]]-SUMIF('Сводный отчет'!$B$7:$B$17,Таблица1[[#This Row],[Профиль / размер]],'Сводный отчет'!$O$7:$O$17))^2</f>
        <v>2.7552401201518837</v>
      </c>
      <c r="M1896" s="63">
        <v>12.2</v>
      </c>
      <c r="N189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4.4567901234568037</v>
      </c>
      <c r="O1896" s="67">
        <v>12.5</v>
      </c>
      <c r="P189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4.4464979693157218</v>
      </c>
      <c r="Q1896" s="69">
        <v>6.5000000000000002E-2</v>
      </c>
      <c r="R1896" s="70">
        <f>(Таблица1[[#This Row],[fr]]-SUMIF('Сводный отчет'!$B$7:$B$17,Таблица1[[#This Row],[Профиль / размер]],'Сводный отчет'!$X$7:$X$17))^2</f>
        <v>2.9781966936200457E-4</v>
      </c>
    </row>
    <row r="1897" spans="1:18" ht="11.25" customHeight="1" x14ac:dyDescent="0.25">
      <c r="A1897" s="62" t="s">
        <v>1479</v>
      </c>
      <c r="B1897" s="62" t="str">
        <f>LEFT(Таблица1[[#This Row],[Номер плавки]],7)</f>
        <v>2004148</v>
      </c>
      <c r="C1897" s="62" t="s">
        <v>66</v>
      </c>
      <c r="D1897" s="62" t="s">
        <v>72</v>
      </c>
      <c r="E1897" s="63">
        <v>558</v>
      </c>
      <c r="F1897" s="64">
        <f>(Таблица1[[#This Row],[Предел текучести, Н/мм²]]-SUMIF('Сводный отчет'!$B$7:$B$17,Таблица1[[#This Row],[Профиль / размер]],'Сводный отчет'!$F$7:$F$17))^2</f>
        <v>51.886839844008811</v>
      </c>
      <c r="G1897" s="63">
        <v>647</v>
      </c>
      <c r="H1897" s="64">
        <f>(Таблица1[[#This Row],[Временное сопротивление, Н/мм²]]-SUMIF('Сводный отчет'!$B$7:$B$17,Таблица1[[#This Row],[Профиль / размер]],'Сводный отчет'!$I$7:$I$17))^2</f>
        <v>1.7133320113687538</v>
      </c>
      <c r="I1897" s="65">
        <f>Таблица1[[#This Row],[Временное сопротивление, Н/мм²]]/Таблица1[[#This Row],[Предел текучести, Н/мм²]]</f>
        <v>1.1594982078853047</v>
      </c>
      <c r="J1897" s="66">
        <f>(Таблица1[[#This Row],[σв/σт]]-SUMIF('Сводный отчет'!$B$7:$B$17,Таблица1[[#This Row],[Профиль / размер]],'Сводный отчет'!$L$7:$L$17))^2</f>
        <v>3.1220704960088644E-4</v>
      </c>
      <c r="K1897" s="63">
        <v>18.7</v>
      </c>
      <c r="L1897" s="64">
        <f>(Таблица1[[#This Row],[Относительное удлинение, %]]-SUMIF('Сводный отчет'!$B$7:$B$17,Таблица1[[#This Row],[Профиль / размер]],'Сводный отчет'!$O$7:$O$17))^2</f>
        <v>5.7652044271120556E-2</v>
      </c>
      <c r="M1897" s="63">
        <v>11.1</v>
      </c>
      <c r="N189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1.0223456790123528</v>
      </c>
      <c r="O1897" s="67">
        <v>11.4</v>
      </c>
      <c r="P189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1.0174193785298222</v>
      </c>
      <c r="Q1897" s="69">
        <v>9.2999999999999999E-2</v>
      </c>
      <c r="R1897" s="70">
        <f>(Таблица1[[#This Row],[fr]]-SUMIF('Сводный отчет'!$B$7:$B$17,Таблица1[[#This Row],[Профиль / размер]],'Сводный отчет'!$X$7:$X$17))^2</f>
        <v>1.1540232518856391E-4</v>
      </c>
    </row>
    <row r="1898" spans="1:18" ht="11.25" customHeight="1" x14ac:dyDescent="0.25">
      <c r="A1898" s="62" t="s">
        <v>1480</v>
      </c>
      <c r="B1898" s="62" t="str">
        <f>LEFT(Таблица1[[#This Row],[Номер плавки]],7)</f>
        <v>2064231</v>
      </c>
      <c r="C1898" s="62" t="s">
        <v>8</v>
      </c>
      <c r="D1898" s="62" t="s">
        <v>9</v>
      </c>
      <c r="E1898" s="63">
        <v>580</v>
      </c>
      <c r="F1898" s="64">
        <f>(Таблица1[[#This Row],[Предел текучести, Н/мм²]]-SUMIF('Сводный отчет'!$B$7:$B$17,Таблица1[[#This Row],[Профиль / размер]],'Сводный отчет'!$F$7:$F$17))^2</f>
        <v>522.94197223210904</v>
      </c>
      <c r="G1898" s="63">
        <v>675</v>
      </c>
      <c r="H1898" s="64">
        <f>(Таблица1[[#This Row],[Временное сопротивление, Н/мм²]]-SUMIF('Сводный отчет'!$B$7:$B$17,Таблица1[[#This Row],[Профиль / размер]],'Сводный отчет'!$I$7:$I$17))^2</f>
        <v>577.96393536648054</v>
      </c>
      <c r="I1898" s="65">
        <f>Таблица1[[#This Row],[Временное сопротивление, Н/мм²]]/Таблица1[[#This Row],[Предел текучести, Н/мм²]]</f>
        <v>1.1637931034482758</v>
      </c>
      <c r="J1898" s="66">
        <f>(Таблица1[[#This Row],[σв/σт]]-SUMIF('Сводный отчет'!$B$7:$B$17,Таблица1[[#This Row],[Профиль / размер]],'Сводный отчет'!$L$7:$L$17))^2</f>
        <v>2.3023907378025825E-5</v>
      </c>
      <c r="K1898" s="63">
        <v>23.4</v>
      </c>
      <c r="L1898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1898" s="63">
        <v>7.2</v>
      </c>
      <c r="N189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1.1204022783908447</v>
      </c>
      <c r="O1898" s="67">
        <v>7.5</v>
      </c>
      <c r="P189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1898" s="69">
        <v>7.1999999999999995E-2</v>
      </c>
      <c r="R1898" s="70">
        <f>(Таблица1[[#This Row],[fr]]-SUMIF('Сводный отчет'!$B$7:$B$17,Таблица1[[#This Row],[Профиль / размер]],'Сводный отчет'!$X$7:$X$17))^2</f>
        <v>1.073634844349477E-4</v>
      </c>
    </row>
    <row r="1899" spans="1:18" ht="11.25" customHeight="1" x14ac:dyDescent="0.25">
      <c r="A1899" s="62" t="s">
        <v>1481</v>
      </c>
      <c r="B1899" s="62" t="str">
        <f>LEFT(Таблица1[[#This Row],[Номер плавки]],7)</f>
        <v>2004147</v>
      </c>
      <c r="C1899" s="62" t="s">
        <v>66</v>
      </c>
      <c r="D1899" s="62" t="s">
        <v>72</v>
      </c>
      <c r="E1899" s="63">
        <v>562</v>
      </c>
      <c r="F1899" s="64">
        <f>(Таблица1[[#This Row],[Предел текучести, Н/мм²]]-SUMIF('Сводный отчет'!$B$7:$B$17,Таблица1[[#This Row],[Профиль / размер]],'Сводный отчет'!$F$7:$F$17))^2</f>
        <v>125.51285610417175</v>
      </c>
      <c r="G1899" s="63">
        <v>661</v>
      </c>
      <c r="H1899" s="64">
        <f>(Таблица1[[#This Row],[Временное сопротивление, Н/мм²]]-SUMIF('Сводный отчет'!$B$7:$B$17,Таблица1[[#This Row],[Профиль / размер]],'Сводный отчет'!$I$7:$I$17))^2</f>
        <v>161.06292550730521</v>
      </c>
      <c r="I1899" s="65">
        <f>Таблица1[[#This Row],[Временное сопротивление, Н/мм²]]/Таблица1[[#This Row],[Предел текучести, Н/мм²]]</f>
        <v>1.1761565836298933</v>
      </c>
      <c r="J1899" s="66">
        <f>(Таблица1[[#This Row],[σв/σт]]-SUMIF('Сводный отчет'!$B$7:$B$17,Таблица1[[#This Row],[Профиль / размер]],'Сводный отчет'!$L$7:$L$17))^2</f>
        <v>1.0221330384780543E-6</v>
      </c>
      <c r="K1899" s="63">
        <v>16.8</v>
      </c>
      <c r="L1899" s="64">
        <f>(Таблица1[[#This Row],[Относительное удлинение, %]]-SUMIF('Сводный отчет'!$B$7:$B$17,Таблица1[[#This Row],[Профиль / размер]],'Сводный отчет'!$O$7:$O$17))^2</f>
        <v>4.5800639683903581</v>
      </c>
      <c r="M1899" s="63">
        <v>9.3000000000000007</v>
      </c>
      <c r="N189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0.6223456790123385</v>
      </c>
      <c r="O1899" s="67">
        <v>9.6</v>
      </c>
      <c r="P189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0.62619986633471281</v>
      </c>
      <c r="Q1899" s="69">
        <v>8.7999999999999995E-2</v>
      </c>
      <c r="R1899" s="70">
        <f>(Таблица1[[#This Row],[fr]]-SUMIF('Сводный отчет'!$B$7:$B$17,Таблица1[[#This Row],[Профиль / размер]],'Сводный отчет'!$X$7:$X$17))^2</f>
        <v>3.2976850933821138E-5</v>
      </c>
    </row>
    <row r="1900" spans="1:18" ht="11.25" customHeight="1" x14ac:dyDescent="0.25">
      <c r="A1900" s="62" t="s">
        <v>1482</v>
      </c>
      <c r="B1900" s="62" t="str">
        <f>LEFT(Таблица1[[#This Row],[Номер плавки]],7)</f>
        <v>2064233</v>
      </c>
      <c r="C1900" s="62" t="s">
        <v>8</v>
      </c>
      <c r="D1900" s="62" t="s">
        <v>9</v>
      </c>
      <c r="E1900" s="63">
        <v>567</v>
      </c>
      <c r="F1900" s="64">
        <f>(Таблица1[[#This Row],[Предел текучести, Н/мм²]]-SUMIF('Сводный отчет'!$B$7:$B$17,Таблица1[[#This Row],[Профиль / размер]],'Сводный отчет'!$F$7:$F$17))^2</f>
        <v>97.375934496261124</v>
      </c>
      <c r="G1900" s="63">
        <v>657</v>
      </c>
      <c r="H1900" s="64">
        <f>(Таблица1[[#This Row],[Временное сопротивление, Н/мм²]]-SUMIF('Сводный отчет'!$B$7:$B$17,Таблица1[[#This Row],[Профиль / размер]],'Сводный отчет'!$I$7:$I$17))^2</f>
        <v>36.492237253273146</v>
      </c>
      <c r="I1900" s="65">
        <f>Таблица1[[#This Row],[Временное сопротивление, Н/мм²]]/Таблица1[[#This Row],[Предел текучести, Н/мм²]]</f>
        <v>1.1587301587301588</v>
      </c>
      <c r="J1900" s="66">
        <f>(Таблица1[[#This Row],[σв/σт]]-SUMIF('Сводный отчет'!$B$7:$B$17,Таблица1[[#This Row],[Профиль / размер]],'Сводный отчет'!$L$7:$L$17))^2</f>
        <v>9.7244608747442963E-5</v>
      </c>
      <c r="K1900" s="63">
        <v>24</v>
      </c>
      <c r="L1900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1900" s="63">
        <v>8.6999999999999993</v>
      </c>
      <c r="N190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0.19493058027769547</v>
      </c>
      <c r="O1900" s="67">
        <v>9</v>
      </c>
      <c r="P190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0.12500746058744353</v>
      </c>
      <c r="Q1900" s="69">
        <v>7.3999999999999996E-2</v>
      </c>
      <c r="R1900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1901" spans="1:18" ht="11.25" customHeight="1" x14ac:dyDescent="0.25">
      <c r="A1901" s="62" t="s">
        <v>1481</v>
      </c>
      <c r="B1901" s="62" t="str">
        <f>LEFT(Таблица1[[#This Row],[Номер плавки]],7)</f>
        <v>2004147</v>
      </c>
      <c r="C1901" s="62" t="s">
        <v>66</v>
      </c>
      <c r="D1901" s="62" t="s">
        <v>72</v>
      </c>
      <c r="E1901" s="63">
        <v>566</v>
      </c>
      <c r="F1901" s="64">
        <f>(Таблица1[[#This Row],[Предел текучести, Н/мм²]]-SUMIF('Сводный отчет'!$B$7:$B$17,Таблица1[[#This Row],[Профиль / размер]],'Сводный отчет'!$F$7:$F$17))^2</f>
        <v>231.1388723643347</v>
      </c>
      <c r="G1901" s="63">
        <v>661</v>
      </c>
      <c r="H1901" s="64">
        <f>(Таблица1[[#This Row],[Временное сопротивление, Н/мм²]]-SUMIF('Сводный отчет'!$B$7:$B$17,Таблица1[[#This Row],[Профиль / размер]],'Сводный отчет'!$I$7:$I$17))^2</f>
        <v>161.06292550730521</v>
      </c>
      <c r="I1901" s="65">
        <f>Таблица1[[#This Row],[Временное сопротивление, Н/мм²]]/Таблица1[[#This Row],[Предел текучести, Н/мм²]]</f>
        <v>1.167844522968198</v>
      </c>
      <c r="J1901" s="66">
        <f>(Таблица1[[#This Row],[σв/σт]]-SUMIF('Сводный отчет'!$B$7:$B$17,Таблица1[[#This Row],[Профиль / размер]],'Сводный отчет'!$L$7:$L$17))^2</f>
        <v>8.691957111566317E-5</v>
      </c>
      <c r="K1901" s="63">
        <v>16.3</v>
      </c>
      <c r="L1901" s="64">
        <f>(Таблица1[[#This Row],[Относительное удлинение, %]]-SUMIF('Сводный отчет'!$B$7:$B$17,Таблица1[[#This Row],[Профиль / размер]],'Сводный отчет'!$O$7:$O$17))^2</f>
        <v>6.9701723694743682</v>
      </c>
      <c r="M1901" s="63">
        <v>10.6</v>
      </c>
      <c r="N190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0.26123456790123817</v>
      </c>
      <c r="O1901" s="67">
        <v>10.9</v>
      </c>
      <c r="P190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0.25874729180895822</v>
      </c>
      <c r="Q1901" s="69">
        <v>7.1999999999999995E-2</v>
      </c>
      <c r="R1901" s="70">
        <f>(Таблица1[[#This Row],[fr]]-SUMIF('Сводный отчет'!$B$7:$B$17,Таблица1[[#This Row],[Профиль / размер]],'Сводный отчет'!$X$7:$X$17))^2</f>
        <v>1.0521533331864458E-4</v>
      </c>
    </row>
    <row r="1902" spans="1:18" ht="11.25" customHeight="1" x14ac:dyDescent="0.25">
      <c r="A1902" s="62" t="s">
        <v>1483</v>
      </c>
      <c r="B1902" s="62" t="str">
        <f>LEFT(Таблица1[[#This Row],[Номер плавки]],7)</f>
        <v>2064235</v>
      </c>
      <c r="C1902" s="62" t="s">
        <v>8</v>
      </c>
      <c r="D1902" s="62" t="s">
        <v>9</v>
      </c>
      <c r="E1902" s="63">
        <v>571</v>
      </c>
      <c r="F1902" s="64">
        <f>(Таблица1[[#This Row],[Предел текучести, Н/мм²]]-SUMIF('Сводный отчет'!$B$7:$B$17,Таблица1[[#This Row],[Профиль / размер]],'Сводный отчет'!$F$7:$F$17))^2</f>
        <v>192.31933072267586</v>
      </c>
      <c r="G1902" s="63">
        <v>665</v>
      </c>
      <c r="H1902" s="64">
        <f>(Таблица1[[#This Row],[Временное сопротивление, Н/мм²]]-SUMIF('Сводный отчет'!$B$7:$B$17,Таблица1[[#This Row],[Профиль / размер]],'Сводный отчет'!$I$7:$I$17))^2</f>
        <v>197.14632530358753</v>
      </c>
      <c r="I1902" s="65">
        <f>Таблица1[[#This Row],[Временное сопротивление, Н/мм²]]/Таблица1[[#This Row],[Предел текучести, Н/мм²]]</f>
        <v>1.1646234676007006</v>
      </c>
      <c r="J1902" s="66">
        <f>(Таблица1[[#This Row],[σв/σт]]-SUMIF('Сводный отчет'!$B$7:$B$17,Таблица1[[#This Row],[Профиль / размер]],'Сводный отчет'!$L$7:$L$17))^2</f>
        <v>1.5744700530082317E-5</v>
      </c>
      <c r="K1902" s="63">
        <v>22</v>
      </c>
      <c r="L1902" s="64">
        <f>(Таблица1[[#This Row],[Относительное удлинение, %]]-SUMIF('Сводный отчет'!$B$7:$B$17,Таблица1[[#This Row],[Профиль / размер]],'Сводный отчет'!$O$7:$O$17))^2</f>
        <v>1.1799789147756483</v>
      </c>
      <c r="M1902" s="63">
        <v>9.1999999999999993</v>
      </c>
      <c r="N190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0.88644001423997842</v>
      </c>
      <c r="O1902" s="67">
        <v>9.5</v>
      </c>
      <c r="P190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0.72857140188723657</v>
      </c>
      <c r="Q1902" s="69">
        <v>7.3999999999999996E-2</v>
      </c>
      <c r="R1902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1903" spans="1:18" ht="11.25" customHeight="1" x14ac:dyDescent="0.25">
      <c r="A1903" s="62" t="s">
        <v>1484</v>
      </c>
      <c r="B1903" s="62" t="str">
        <f>LEFT(Таблица1[[#This Row],[Номер плавки]],7)</f>
        <v>2064235</v>
      </c>
      <c r="C1903" s="62" t="s">
        <v>8</v>
      </c>
      <c r="D1903" s="62" t="s">
        <v>9</v>
      </c>
      <c r="E1903" s="63">
        <v>585</v>
      </c>
      <c r="F1903" s="64">
        <f>(Таблица1[[#This Row],[Предел текучести, Н/мм²]]-SUMIF('Сводный отчет'!$B$7:$B$17,Таблица1[[#This Row],[Профиль / размер]],'Сводный отчет'!$F$7:$F$17))^2</f>
        <v>776.62121751512746</v>
      </c>
      <c r="G1903" s="63">
        <v>678</v>
      </c>
      <c r="H1903" s="64">
        <f>(Таблица1[[#This Row],[Временное сопротивление, Н/мм²]]-SUMIF('Сводный отчет'!$B$7:$B$17,Таблица1[[#This Row],[Профиль / размер]],'Сводный отчет'!$I$7:$I$17))^2</f>
        <v>731.20921838534844</v>
      </c>
      <c r="I1903" s="65">
        <f>Таблица1[[#This Row],[Временное сопротивление, Н/мм²]]/Таблица1[[#This Row],[Предел текучести, Н/мм²]]</f>
        <v>1.1589743589743591</v>
      </c>
      <c r="J1903" s="66">
        <f>(Таблица1[[#This Row],[σв/σт]]-SUMIF('Сводный отчет'!$B$7:$B$17,Таблица1[[#This Row],[Профиль / размер]],'Сводный отчет'!$L$7:$L$17))^2</f>
        <v>9.2487994345287177E-5</v>
      </c>
      <c r="K1903" s="63">
        <v>21.6</v>
      </c>
      <c r="L1903" s="64">
        <f>(Таблица1[[#This Row],[Относительное удлинение, %]]-SUMIF('Сводный отчет'!$B$7:$B$17,Таблица1[[#This Row],[Профиль / размер]],'Сводный отчет'!$O$7:$O$17))^2</f>
        <v>2.2089935898280362</v>
      </c>
      <c r="M1903" s="63">
        <v>7.1</v>
      </c>
      <c r="N190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1.3421003915983893</v>
      </c>
      <c r="O1903" s="67">
        <v>7.4</v>
      </c>
      <c r="P190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1.5536028484281048</v>
      </c>
      <c r="Q1903" s="69">
        <v>9.8000000000000004E-2</v>
      </c>
      <c r="R1903" s="70">
        <f>(Таблица1[[#This Row],[fr]]-SUMIF('Сводный отчет'!$B$7:$B$17,Таблица1[[#This Row],[Профиль / размер]],'Сводный отчет'!$X$7:$X$17))^2</f>
        <v>2.4455845298841574E-4</v>
      </c>
    </row>
    <row r="1904" spans="1:18" ht="11.25" customHeight="1" x14ac:dyDescent="0.25">
      <c r="A1904" s="62" t="s">
        <v>1485</v>
      </c>
      <c r="B1904" s="62" t="str">
        <f>LEFT(Таблица1[[#This Row],[Номер плавки]],7)</f>
        <v>2064235</v>
      </c>
      <c r="C1904" s="62" t="s">
        <v>8</v>
      </c>
      <c r="D1904" s="62" t="s">
        <v>9</v>
      </c>
      <c r="E1904" s="63">
        <v>558</v>
      </c>
      <c r="F1904" s="64">
        <f>(Таблица1[[#This Row],[Предел текучести, Н/мм²]]-SUMIF('Сводный отчет'!$B$7:$B$17,Таблица1[[#This Row],[Профиль / размер]],'Сводный отчет'!$F$7:$F$17))^2</f>
        <v>0.75329298682797452</v>
      </c>
      <c r="G1904" s="63">
        <v>657</v>
      </c>
      <c r="H1904" s="64">
        <f>(Таблица1[[#This Row],[Временное сопротивление, Н/мм²]]-SUMIF('Сводный отчет'!$B$7:$B$17,Таблица1[[#This Row],[Профиль / размер]],'Сводный отчет'!$I$7:$I$17))^2</f>
        <v>36.492237253273146</v>
      </c>
      <c r="I1904" s="65">
        <f>Таблица1[[#This Row],[Временное сопротивление, Н/мм²]]/Таблица1[[#This Row],[Предел текучести, Н/мм²]]</f>
        <v>1.1774193548387097</v>
      </c>
      <c r="J1904" s="66">
        <f>(Таблица1[[#This Row],[σв/σт]]-SUMIF('Сводный отчет'!$B$7:$B$17,Таблица1[[#This Row],[Профиль / размер]],'Сводный отчет'!$L$7:$L$17))^2</f>
        <v>7.7932312738521629E-5</v>
      </c>
      <c r="K1904" s="63">
        <v>22.6</v>
      </c>
      <c r="L1904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1904" s="63">
        <v>9.4</v>
      </c>
      <c r="N190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1.3030437878248939</v>
      </c>
      <c r="O1904" s="67">
        <v>9.6999999999999993</v>
      </c>
      <c r="P190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1.1099969784071524</v>
      </c>
      <c r="Q1904" s="69">
        <v>9.2999999999999999E-2</v>
      </c>
      <c r="R1904" s="70">
        <f>(Таблица1[[#This Row],[fr]]-SUMIF('Сводный отчет'!$B$7:$B$17,Таблица1[[#This Row],[Профиль / размер]],'Сводный отчет'!$X$7:$X$17))^2</f>
        <v>1.1317480518967177E-4</v>
      </c>
    </row>
    <row r="1905" spans="1:18" ht="11.25" customHeight="1" x14ac:dyDescent="0.25">
      <c r="A1905" s="62" t="s">
        <v>1486</v>
      </c>
      <c r="B1905" s="62" t="str">
        <f>LEFT(Таблица1[[#This Row],[Номер плавки]],7)</f>
        <v>2064237</v>
      </c>
      <c r="C1905" s="62" t="s">
        <v>8</v>
      </c>
      <c r="D1905" s="62" t="s">
        <v>9</v>
      </c>
      <c r="E1905" s="63">
        <v>566</v>
      </c>
      <c r="F1905" s="64">
        <f>(Таблица1[[#This Row],[Предел текучести, Н/мм²]]-SUMIF('Сводный отчет'!$B$7:$B$17,Таблица1[[#This Row],[Профиль / размер]],'Сводный отчет'!$F$7:$F$17))^2</f>
        <v>78.64008543965744</v>
      </c>
      <c r="G1905" s="63">
        <v>657</v>
      </c>
      <c r="H1905" s="64">
        <f>(Таблица1[[#This Row],[Временное сопротивление, Н/мм²]]-SUMIF('Сводный отчет'!$B$7:$B$17,Таблица1[[#This Row],[Профиль / размер]],'Сводный отчет'!$I$7:$I$17))^2</f>
        <v>36.492237253273146</v>
      </c>
      <c r="I1905" s="65">
        <f>Таблица1[[#This Row],[Временное сопротивление, Н/мм²]]/Таблица1[[#This Row],[Предел текучести, Н/мм²]]</f>
        <v>1.1607773851590106</v>
      </c>
      <c r="J1905" s="66">
        <f>(Таблица1[[#This Row],[σв/σт]]-SUMIF('Сводный отчет'!$B$7:$B$17,Таблица1[[#This Row],[Профиль / размер]],'Сводный отчет'!$L$7:$L$17))^2</f>
        <v>6.1059247402756281E-5</v>
      </c>
      <c r="K1905" s="63">
        <v>21.8</v>
      </c>
      <c r="L1905" s="64">
        <f>(Таблица1[[#This Row],[Относительное удлинение, %]]-SUMIF('Сводный отчет'!$B$7:$B$17,Таблица1[[#This Row],[Профиль / размер]],'Сводный отчет'!$O$7:$O$17))^2</f>
        <v>1.6544862523018427</v>
      </c>
      <c r="M1905" s="63">
        <v>8.1</v>
      </c>
      <c r="N190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2.5119259522955843E-2</v>
      </c>
      <c r="O1905" s="67">
        <v>8.4</v>
      </c>
      <c r="P190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6.0730731027691658E-2</v>
      </c>
      <c r="Q1905" s="69">
        <v>7.0000000000000007E-2</v>
      </c>
      <c r="R1905" s="70">
        <f>(Таблица1[[#This Row],[fr]]-SUMIF('Сводный отчет'!$B$7:$B$17,Таблица1[[#This Row],[Профиль / размер]],'Сводный отчет'!$X$7:$X$17))^2</f>
        <v>1.528100253154499E-4</v>
      </c>
    </row>
    <row r="1906" spans="1:18" ht="11.25" customHeight="1" x14ac:dyDescent="0.25">
      <c r="A1906" s="62" t="s">
        <v>1487</v>
      </c>
      <c r="B1906" s="62" t="str">
        <f>LEFT(Таблица1[[#This Row],[Номер плавки]],7)</f>
        <v>2064237</v>
      </c>
      <c r="C1906" s="62" t="s">
        <v>8</v>
      </c>
      <c r="D1906" s="62" t="s">
        <v>9</v>
      </c>
      <c r="E1906" s="63">
        <v>561</v>
      </c>
      <c r="F1906" s="64">
        <f>(Таблица1[[#This Row],[Предел текучести, Н/мм²]]-SUMIF('Сводный отчет'!$B$7:$B$17,Таблица1[[#This Row],[Профиль / размер]],'Сводный отчет'!$F$7:$F$17))^2</f>
        <v>14.960840156639025</v>
      </c>
      <c r="G1906" s="63">
        <v>657</v>
      </c>
      <c r="H1906" s="64">
        <f>(Таблица1[[#This Row],[Временное сопротивление, Н/мм²]]-SUMIF('Сводный отчет'!$B$7:$B$17,Таблица1[[#This Row],[Профиль / размер]],'Сводный отчет'!$I$7:$I$17))^2</f>
        <v>36.492237253273146</v>
      </c>
      <c r="I1906" s="65">
        <f>Таблица1[[#This Row],[Временное сопротивление, Н/мм²]]/Таблица1[[#This Row],[Предел текучести, Н/мм²]]</f>
        <v>1.1711229946524064</v>
      </c>
      <c r="J1906" s="66">
        <f>(Таблица1[[#This Row],[σв/σт]]-SUMIF('Сводный отчет'!$B$7:$B$17,Таблица1[[#This Row],[Профиль / размер]],'Сводный отчет'!$L$7:$L$17))^2</f>
        <v>6.4088355854049929E-6</v>
      </c>
      <c r="K1906" s="63">
        <v>20.2</v>
      </c>
      <c r="L1906" s="64">
        <f>(Таблица1[[#This Row],[Относительное удлинение, %]]-SUMIF('Сводный отчет'!$B$7:$B$17,Таблица1[[#This Row],[Профиль / размер]],'Сводный отчет'!$O$7:$O$17))^2</f>
        <v>8.330544952511417</v>
      </c>
      <c r="M1906" s="63">
        <v>7.7</v>
      </c>
      <c r="N190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0.31191171235312865</v>
      </c>
      <c r="O1906" s="67">
        <v>8</v>
      </c>
      <c r="P190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0.41787957798785735</v>
      </c>
      <c r="Q1906" s="69">
        <v>6.9000000000000006E-2</v>
      </c>
      <c r="R1906" s="70">
        <f>(Таблица1[[#This Row],[fr]]-SUMIF('Сводный отчет'!$B$7:$B$17,Таблица1[[#This Row],[Профиль / размер]],'Сводный отчет'!$X$7:$X$17))^2</f>
        <v>1.7853329575570113E-4</v>
      </c>
    </row>
    <row r="1907" spans="1:18" ht="11.25" customHeight="1" x14ac:dyDescent="0.25">
      <c r="A1907" s="62" t="s">
        <v>1488</v>
      </c>
      <c r="B1907" s="62" t="str">
        <f>LEFT(Таблица1[[#This Row],[Номер плавки]],7)</f>
        <v>2064239</v>
      </c>
      <c r="C1907" s="62" t="s">
        <v>8</v>
      </c>
      <c r="D1907" s="62" t="s">
        <v>9</v>
      </c>
      <c r="E1907" s="63">
        <v>579</v>
      </c>
      <c r="F1907" s="64">
        <f>(Таблица1[[#This Row],[Предел текучести, Н/мм²]]-SUMIF('Сводный отчет'!$B$7:$B$17,Таблица1[[#This Row],[Профиль / размер]],'Сводный отчет'!$F$7:$F$17))^2</f>
        <v>478.20612317550535</v>
      </c>
      <c r="G1907" s="63">
        <v>670</v>
      </c>
      <c r="H1907" s="64">
        <f>(Таблица1[[#This Row],[Временное сопротивление, Н/мм²]]-SUMIF('Сводный отчет'!$B$7:$B$17,Таблица1[[#This Row],[Профиль / размер]],'Сводный отчет'!$I$7:$I$17))^2</f>
        <v>362.55513033503405</v>
      </c>
      <c r="I1907" s="65">
        <f>Таблица1[[#This Row],[Временное сопротивление, Н/мм²]]/Таблица1[[#This Row],[Предел текучести, Н/мм²]]</f>
        <v>1.157167530224525</v>
      </c>
      <c r="J1907" s="66">
        <f>(Таблица1[[#This Row],[σв/σт]]-SUMIF('Сводный отчет'!$B$7:$B$17,Таблица1[[#This Row],[Профиль / размер]],'Сводный отчет'!$L$7:$L$17))^2</f>
        <v>1.3050541389643671E-4</v>
      </c>
      <c r="K1907" s="63">
        <v>21.6</v>
      </c>
      <c r="L1907" s="64">
        <f>(Таблица1[[#This Row],[Относительное удлинение, %]]-SUMIF('Сводный отчет'!$B$7:$B$17,Таблица1[[#This Row],[Профиль / размер]],'Сводный отчет'!$O$7:$O$17))^2</f>
        <v>2.2089935898280362</v>
      </c>
      <c r="M1907" s="63">
        <v>7.4</v>
      </c>
      <c r="N190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0.73700605197575808</v>
      </c>
      <c r="O1907" s="67">
        <v>7.7</v>
      </c>
      <c r="P190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1907" s="69">
        <v>8.8999999999999996E-2</v>
      </c>
      <c r="R1907" s="70">
        <f>(Таблица1[[#This Row],[fr]]-SUMIF('Сводный отчет'!$B$7:$B$17,Таблица1[[#This Row],[Профиль / размер]],'Сводный отчет'!$X$7:$X$17))^2</f>
        <v>4.4067886950676638E-5</v>
      </c>
    </row>
    <row r="1908" spans="1:18" ht="11.25" customHeight="1" x14ac:dyDescent="0.25">
      <c r="A1908" s="62" t="s">
        <v>1489</v>
      </c>
      <c r="B1908" s="62" t="str">
        <f>LEFT(Таблица1[[#This Row],[Номер плавки]],7)</f>
        <v>2064241</v>
      </c>
      <c r="C1908" s="62" t="s">
        <v>8</v>
      </c>
      <c r="D1908" s="62" t="s">
        <v>9</v>
      </c>
      <c r="E1908" s="63">
        <v>565</v>
      </c>
      <c r="F1908" s="64">
        <f>(Таблица1[[#This Row],[Предел текучести, Н/мм²]]-SUMIF('Сводный отчет'!$B$7:$B$17,Таблица1[[#This Row],[Профиль / размер]],'Сводный отчет'!$F$7:$F$17))^2</f>
        <v>61.904236383053757</v>
      </c>
      <c r="G1908" s="63">
        <v>661</v>
      </c>
      <c r="H1908" s="64">
        <f>(Таблица1[[#This Row],[Временное сопротивление, Н/мм²]]-SUMIF('Сводный отчет'!$B$7:$B$17,Таблица1[[#This Row],[Профиль / размер]],'Сводный отчет'!$I$7:$I$17))^2</f>
        <v>100.81928127843034</v>
      </c>
      <c r="I1908" s="65">
        <f>Таблица1[[#This Row],[Временное сопротивление, Н/мм²]]/Таблица1[[#This Row],[Предел текучести, Н/мм²]]</f>
        <v>1.1699115044247788</v>
      </c>
      <c r="J1908" s="66">
        <f>(Таблица1[[#This Row],[σв/σт]]-SUMIF('Сводный отчет'!$B$7:$B$17,Таблица1[[#This Row],[Профиль / размер]],'Сводный отчет'!$L$7:$L$17))^2</f>
        <v>1.7426048280585905E-6</v>
      </c>
      <c r="K1908" s="63">
        <v>23.6</v>
      </c>
      <c r="L1908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1908" s="63">
        <v>8</v>
      </c>
      <c r="N190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1908" s="67">
        <v>8.3000000000000007</v>
      </c>
      <c r="P190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1908" s="69">
        <v>7.2999999999999995E-2</v>
      </c>
      <c r="R1908" s="70">
        <f>(Таблица1[[#This Row],[fr]]-SUMIF('Сводный отчет'!$B$7:$B$17,Таблица1[[#This Row],[Профиль / размер]],'Сводный отчет'!$X$7:$X$17))^2</f>
        <v>8.7640213994696456E-5</v>
      </c>
    </row>
    <row r="1909" spans="1:18" ht="11.25" customHeight="1" x14ac:dyDescent="0.25">
      <c r="A1909" s="62" t="s">
        <v>1490</v>
      </c>
      <c r="B1909" s="62" t="str">
        <f>LEFT(Таблица1[[#This Row],[Номер плавки]],7)</f>
        <v>2064243</v>
      </c>
      <c r="C1909" s="62" t="s">
        <v>8</v>
      </c>
      <c r="D1909" s="62" t="s">
        <v>9</v>
      </c>
      <c r="E1909" s="63">
        <v>580</v>
      </c>
      <c r="F1909" s="64">
        <f>(Таблица1[[#This Row],[Предел текучести, Н/мм²]]-SUMIF('Сводный отчет'!$B$7:$B$17,Таблица1[[#This Row],[Профиль / размер]],'Сводный отчет'!$F$7:$F$17))^2</f>
        <v>522.94197223210904</v>
      </c>
      <c r="G1909" s="63">
        <v>680</v>
      </c>
      <c r="H1909" s="64">
        <f>(Таблица1[[#This Row],[Временное сопротивление, Н/мм²]]-SUMIF('Сводный отчет'!$B$7:$B$17,Таблица1[[#This Row],[Профиль / размер]],'Сводный отчет'!$I$7:$I$17))^2</f>
        <v>843.37274039792703</v>
      </c>
      <c r="I1909" s="65">
        <f>Таблица1[[#This Row],[Временное сопротивление, Н/мм²]]/Таблица1[[#This Row],[Предел текучести, Н/мм²]]</f>
        <v>1.1724137931034482</v>
      </c>
      <c r="J1909" s="66">
        <f>(Таблица1[[#This Row],[σв/σт]]-SUMIF('Сводный отчет'!$B$7:$B$17,Таблица1[[#This Row],[Профиль / размер]],'Сводный отчет'!$L$7:$L$17))^2</f>
        <v>1.4610483846802141E-5</v>
      </c>
      <c r="K1909" s="63">
        <v>21.2</v>
      </c>
      <c r="L1909" s="64">
        <f>(Таблица1[[#This Row],[Относительное удлинение, %]]-SUMIF('Сводный отчет'!$B$7:$B$17,Таблица1[[#This Row],[Профиль / размер]],'Сводный отчет'!$O$7:$O$17))^2</f>
        <v>3.5580082648804354</v>
      </c>
      <c r="M1909" s="63">
        <v>6.8</v>
      </c>
      <c r="N190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2.1271947312210187</v>
      </c>
      <c r="O1909" s="67">
        <v>7.1</v>
      </c>
      <c r="P190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2.3914644836482308</v>
      </c>
      <c r="Q1909" s="69">
        <v>7.9000000000000001E-2</v>
      </c>
      <c r="R1909" s="70">
        <f>(Таблица1[[#This Row],[fr]]-SUMIF('Сводный отчет'!$B$7:$B$17,Таблица1[[#This Row],[Профиль / размер]],'Сводный отчет'!$X$7:$X$17))^2</f>
        <v>1.1300591353188985E-5</v>
      </c>
    </row>
    <row r="1910" spans="1:18" ht="11.25" customHeight="1" x14ac:dyDescent="0.25">
      <c r="A1910" s="62" t="s">
        <v>1491</v>
      </c>
      <c r="B1910" s="62" t="str">
        <f>LEFT(Таблица1[[#This Row],[Номер плавки]],7)</f>
        <v>2064247</v>
      </c>
      <c r="C1910" s="62" t="s">
        <v>8</v>
      </c>
      <c r="D1910" s="62" t="s">
        <v>9</v>
      </c>
      <c r="E1910" s="63">
        <v>567</v>
      </c>
      <c r="F1910" s="64">
        <f>(Таблица1[[#This Row],[Предел текучести, Н/мм²]]-SUMIF('Сводный отчет'!$B$7:$B$17,Таблица1[[#This Row],[Профиль / размер]],'Сводный отчет'!$F$7:$F$17))^2</f>
        <v>97.375934496261124</v>
      </c>
      <c r="G1910" s="63">
        <v>663</v>
      </c>
      <c r="H1910" s="64">
        <f>(Таблица1[[#This Row],[Временное сопротивление, Н/мм²]]-SUMIF('Сводный отчет'!$B$7:$B$17,Таблица1[[#This Row],[Профиль / размер]],'Сводный отчет'!$I$7:$I$17))^2</f>
        <v>144.98280329100893</v>
      </c>
      <c r="I1910" s="65">
        <f>Таблица1[[#This Row],[Временное сопротивление, Н/мм²]]/Таблица1[[#This Row],[Предел текучести, Н/мм²]]</f>
        <v>1.1693121693121693</v>
      </c>
      <c r="J1910" s="66">
        <f>(Таблица1[[#This Row],[σв/σт]]-SUMIF('Сводный отчет'!$B$7:$B$17,Таблица1[[#This Row],[Профиль / размер]],'Сводный отчет'!$L$7:$L$17))^2</f>
        <v>5.1946971021865021E-7</v>
      </c>
      <c r="K1910" s="63">
        <v>22.4</v>
      </c>
      <c r="L1910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1910" s="63">
        <v>10.199999999999999</v>
      </c>
      <c r="N191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3.7694588821645443</v>
      </c>
      <c r="O1910" s="67">
        <v>10.3</v>
      </c>
      <c r="P191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2.7342737079669077</v>
      </c>
      <c r="Q1910" s="69">
        <v>7.6999999999999999E-2</v>
      </c>
      <c r="R1910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1911" spans="1:18" ht="11.25" customHeight="1" x14ac:dyDescent="0.25">
      <c r="A1911" s="62" t="s">
        <v>1492</v>
      </c>
      <c r="B1911" s="62" t="str">
        <f>LEFT(Таблица1[[#This Row],[Номер плавки]],7)</f>
        <v>2064247</v>
      </c>
      <c r="C1911" s="62" t="s">
        <v>8</v>
      </c>
      <c r="D1911" s="62" t="s">
        <v>9</v>
      </c>
      <c r="E1911" s="63">
        <v>566</v>
      </c>
      <c r="F1911" s="64">
        <f>(Таблица1[[#This Row],[Предел текучести, Н/мм²]]-SUMIF('Сводный отчет'!$B$7:$B$17,Таблица1[[#This Row],[Профиль / размер]],'Сводный отчет'!$F$7:$F$17))^2</f>
        <v>78.64008543965744</v>
      </c>
      <c r="G1911" s="63">
        <v>663</v>
      </c>
      <c r="H1911" s="64">
        <f>(Таблица1[[#This Row],[Временное сопротивление, Н/мм²]]-SUMIF('Сводный отчет'!$B$7:$B$17,Таблица1[[#This Row],[Профиль / размер]],'Сводный отчет'!$I$7:$I$17))^2</f>
        <v>144.98280329100893</v>
      </c>
      <c r="I1911" s="65">
        <f>Таблица1[[#This Row],[Временное сопротивление, Н/мм²]]/Таблица1[[#This Row],[Предел текучести, Н/мм²]]</f>
        <v>1.1713780918727916</v>
      </c>
      <c r="J1911" s="66">
        <f>(Таблица1[[#This Row],[σв/σт]]-SUMIF('Сводный отчет'!$B$7:$B$17,Таблица1[[#This Row],[Профиль / размер]],'Сводный отчет'!$L$7:$L$17))^2</f>
        <v>7.7655020012329065E-6</v>
      </c>
      <c r="K1911" s="63">
        <v>20.3</v>
      </c>
      <c r="L1911" s="64">
        <f>(Таблица1[[#This Row],[Относительное удлинение, %]]-SUMIF('Сводный отчет'!$B$7:$B$17,Таблица1[[#This Row],[Профиль / размер]],'Сводный отчет'!$O$7:$O$17))^2</f>
        <v>7.7632912837483117</v>
      </c>
      <c r="M1911" s="63">
        <v>8.4</v>
      </c>
      <c r="N191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1911" s="67">
        <v>8.6999999999999993</v>
      </c>
      <c r="P191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1911" s="69">
        <v>8.3000000000000004E-2</v>
      </c>
      <c r="R1911" s="70">
        <f>(Таблица1[[#This Row],[fr]]-SUMIF('Сводный отчет'!$B$7:$B$17,Таблица1[[#This Row],[Профиль / размер]],'Сводный отчет'!$X$7:$X$17))^2</f>
        <v>4.0750959218407797E-7</v>
      </c>
    </row>
    <row r="1912" spans="1:18" ht="11.25" customHeight="1" x14ac:dyDescent="0.25">
      <c r="A1912" s="62" t="s">
        <v>1493</v>
      </c>
      <c r="B1912" s="62" t="str">
        <f>LEFT(Таблица1[[#This Row],[Номер плавки]],7)</f>
        <v>2064247</v>
      </c>
      <c r="C1912" s="62" t="s">
        <v>8</v>
      </c>
      <c r="D1912" s="62" t="s">
        <v>9</v>
      </c>
      <c r="E1912" s="63">
        <v>568</v>
      </c>
      <c r="F1912" s="64">
        <f>(Таблица1[[#This Row],[Предел текучести, Н/мм²]]-SUMIF('Сводный отчет'!$B$7:$B$17,Таблица1[[#This Row],[Профиль / размер]],'Сводный отчет'!$F$7:$F$17))^2</f>
        <v>118.11178355286481</v>
      </c>
      <c r="G1912" s="63">
        <v>665</v>
      </c>
      <c r="H1912" s="64">
        <f>(Таблица1[[#This Row],[Временное сопротивление, Н/мм²]]-SUMIF('Сводный отчет'!$B$7:$B$17,Таблица1[[#This Row],[Профиль / размер]],'Сводный отчет'!$I$7:$I$17))^2</f>
        <v>197.14632530358753</v>
      </c>
      <c r="I1912" s="65">
        <f>Таблица1[[#This Row],[Временное сопротивление, Н/мм²]]/Таблица1[[#This Row],[Предел текучести, Н/мм²]]</f>
        <v>1.170774647887324</v>
      </c>
      <c r="J1912" s="66">
        <f>(Таблица1[[#This Row],[σв/σт]]-SUMIF('Сводный отчет'!$B$7:$B$17,Таблица1[[#This Row],[Профиль / размер]],'Сводный отчет'!$L$7:$L$17))^2</f>
        <v>4.766454138540016E-6</v>
      </c>
      <c r="K1912" s="63">
        <v>20.8</v>
      </c>
      <c r="L1912" s="64">
        <f>(Таблица1[[#This Row],[Относительное удлинение, %]]-SUMIF('Сводный отчет'!$B$7:$B$17,Таблица1[[#This Row],[Профиль / размер]],'Сводный отчет'!$O$7:$O$17))^2</f>
        <v>5.2270229399328221</v>
      </c>
      <c r="M1912" s="63">
        <v>6.2</v>
      </c>
      <c r="N191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4.2373834104662773</v>
      </c>
      <c r="O1912" s="67">
        <v>7.5</v>
      </c>
      <c r="P191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1912" s="69">
        <v>8.5000000000000006E-2</v>
      </c>
      <c r="R1912" s="70">
        <f>(Таблица1[[#This Row],[fr]]-SUMIF('Сводный отчет'!$B$7:$B$17,Таблица1[[#This Row],[Профиль / размер]],'Сводный отчет'!$X$7:$X$17))^2</f>
        <v>6.960968711681646E-6</v>
      </c>
    </row>
    <row r="1913" spans="1:18" ht="11.25" customHeight="1" x14ac:dyDescent="0.25">
      <c r="A1913" s="62" t="s">
        <v>1494</v>
      </c>
      <c r="B1913" s="62" t="str">
        <f>LEFT(Таблица1[[#This Row],[Номер плавки]],7)</f>
        <v>2050964</v>
      </c>
      <c r="C1913" s="62" t="s">
        <v>8</v>
      </c>
      <c r="D1913" s="62" t="s">
        <v>9</v>
      </c>
      <c r="E1913" s="63">
        <v>550</v>
      </c>
      <c r="F1913" s="64">
        <f>(Таблица1[[#This Row],[Предел текучести, Н/мм²]]-SUMIF('Сводный отчет'!$B$7:$B$17,Таблица1[[#This Row],[Профиль / размер]],'Сводный отчет'!$F$7:$F$17))^2</f>
        <v>50.866500533998504</v>
      </c>
      <c r="G1913" s="63">
        <v>643</v>
      </c>
      <c r="H1913" s="64">
        <f>(Таблица1[[#This Row],[Временное сопротивление, Н/мм²]]-SUMIF('Сводный отчет'!$B$7:$B$17,Таблица1[[#This Row],[Профиль / размер]],'Сводный отчет'!$I$7:$I$17))^2</f>
        <v>63.347583165222972</v>
      </c>
      <c r="I1913" s="65">
        <f>Таблица1[[#This Row],[Временное сопротивление, Н/мм²]]/Таблица1[[#This Row],[Предел текучести, Н/мм²]]</f>
        <v>1.1690909090909092</v>
      </c>
      <c r="J1913" s="66">
        <f>(Таблица1[[#This Row],[σв/σт]]-SUMIF('Сводный отчет'!$B$7:$B$17,Таблица1[[#This Row],[Профиль / размер]],'Сводный отчет'!$L$7:$L$17))^2</f>
        <v>2.4948251830103409E-7</v>
      </c>
      <c r="K1913" s="63">
        <v>21</v>
      </c>
      <c r="L1913" s="64">
        <f>(Таблица1[[#This Row],[Относительное удлинение, %]]-SUMIF('Сводный отчет'!$B$7:$B$17,Таблица1[[#This Row],[Профиль / размер]],'Сводный отчет'!$O$7:$O$17))^2</f>
        <v>4.3525156024066289</v>
      </c>
      <c r="M1913" s="63">
        <v>7.3</v>
      </c>
      <c r="N191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0.91870416518330222</v>
      </c>
      <c r="O1913" s="67">
        <v>7.6</v>
      </c>
      <c r="P191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1.0950284249480238</v>
      </c>
      <c r="Q1913" s="69">
        <v>8.8999999999999996E-2</v>
      </c>
      <c r="R1913" s="70">
        <f>(Таблица1[[#This Row],[fr]]-SUMIF('Сводный отчет'!$B$7:$B$17,Таблица1[[#This Row],[Профиль / размер]],'Сводный отчет'!$X$7:$X$17))^2</f>
        <v>4.4067886950676638E-5</v>
      </c>
    </row>
    <row r="1914" spans="1:18" ht="11.25" customHeight="1" x14ac:dyDescent="0.25">
      <c r="A1914" s="62" t="s">
        <v>1495</v>
      </c>
      <c r="B1914" s="62" t="str">
        <f>LEFT(Таблица1[[#This Row],[Номер плавки]],7)</f>
        <v>2050964</v>
      </c>
      <c r="C1914" s="62" t="s">
        <v>8</v>
      </c>
      <c r="D1914" s="62" t="s">
        <v>9</v>
      </c>
      <c r="E1914" s="63">
        <v>548</v>
      </c>
      <c r="F1914" s="64">
        <f>(Таблица1[[#This Row],[Предел текучести, Н/мм²]]-SUMIF('Сводный отчет'!$B$7:$B$17,Таблица1[[#This Row],[Профиль / размер]],'Сводный отчет'!$F$7:$F$17))^2</f>
        <v>83.394802420791137</v>
      </c>
      <c r="G1914" s="63">
        <v>647</v>
      </c>
      <c r="H1914" s="64">
        <f>(Таблица1[[#This Row],[Временное сопротивление, Н/мм²]]-SUMIF('Сводный отчет'!$B$7:$B$17,Таблица1[[#This Row],[Профиль / размер]],'Сводный отчет'!$I$7:$I$17))^2</f>
        <v>15.674627190380168</v>
      </c>
      <c r="I1914" s="65">
        <f>Таблица1[[#This Row],[Временное сопротивление, Н/мм²]]/Таблица1[[#This Row],[Предел текучести, Н/мм²]]</f>
        <v>1.1806569343065694</v>
      </c>
      <c r="J1914" s="66">
        <f>(Таблица1[[#This Row],[σв/σт]]-SUMIF('Сводный отчет'!$B$7:$B$17,Таблица1[[#This Row],[Профиль / размер]],'Сводный отчет'!$L$7:$L$17))^2</f>
        <v>1.4557647040960197E-4</v>
      </c>
      <c r="K1914" s="63">
        <v>21</v>
      </c>
      <c r="L1914" s="64">
        <f>(Таблица1[[#This Row],[Относительное удлинение, %]]-SUMIF('Сводный отчет'!$B$7:$B$17,Таблица1[[#This Row],[Профиль / размер]],'Сводный отчет'!$O$7:$O$17))^2</f>
        <v>4.3525156024066289</v>
      </c>
      <c r="M1914" s="63">
        <v>8.5</v>
      </c>
      <c r="N191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1914" s="67">
        <v>8.8000000000000007</v>
      </c>
      <c r="P191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1914" s="69">
        <v>9.7000000000000003E-2</v>
      </c>
      <c r="R1914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1915" spans="1:18" ht="11.25" customHeight="1" x14ac:dyDescent="0.25">
      <c r="A1915" s="62" t="s">
        <v>1496</v>
      </c>
      <c r="B1915" s="62" t="str">
        <f>LEFT(Таблица1[[#This Row],[Номер плавки]],7)</f>
        <v>2050964</v>
      </c>
      <c r="C1915" s="62" t="s">
        <v>8</v>
      </c>
      <c r="D1915" s="62" t="s">
        <v>9</v>
      </c>
      <c r="E1915" s="63">
        <v>555</v>
      </c>
      <c r="F1915" s="64">
        <f>(Таблица1[[#This Row],[Предел текучести, Н/мм²]]-SUMIF('Сводный отчет'!$B$7:$B$17,Таблица1[[#This Row],[Профиль / размер]],'Сводный отчет'!$F$7:$F$17))^2</f>
        <v>4.5457458170169236</v>
      </c>
      <c r="G1915" s="63">
        <v>655</v>
      </c>
      <c r="H1915" s="64">
        <f>(Таблица1[[#This Row],[Временное сопротивление, Н/мм²]]-SUMIF('Сводный отчет'!$B$7:$B$17,Таблица1[[#This Row],[Профиль / размер]],'Сводный отчет'!$I$7:$I$17))^2</f>
        <v>16.328715240694553</v>
      </c>
      <c r="I1915" s="65">
        <f>Таблица1[[#This Row],[Временное сопротивление, Н/мм²]]/Таблица1[[#This Row],[Предел текучести, Н/мм²]]</f>
        <v>1.1801801801801801</v>
      </c>
      <c r="J1915" s="66">
        <f>(Таблица1[[#This Row],[σв/σт]]-SUMIF('Сводный отчет'!$B$7:$B$17,Таблица1[[#This Row],[Профиль / размер]],'Сводный отчет'!$L$7:$L$17))^2</f>
        <v>1.3429920396393816E-4</v>
      </c>
      <c r="K1915" s="63">
        <v>23.9</v>
      </c>
      <c r="L1915" s="64">
        <f>(Таблица1[[#This Row],[Относительное удлинение, %]]-SUMIF('Сводный отчет'!$B$7:$B$17,Таблица1[[#This Row],[Профиль / размер]],'Сводный отчет'!$O$7:$O$17))^2</f>
        <v>0.66215920827678276</v>
      </c>
      <c r="M1915" s="63">
        <v>9.3000000000000007</v>
      </c>
      <c r="N191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1.0847419010324379</v>
      </c>
      <c r="O1915" s="67">
        <v>9.6</v>
      </c>
      <c r="P191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0.90928419014719453</v>
      </c>
      <c r="Q1915" s="69">
        <v>6.6000000000000003E-2</v>
      </c>
      <c r="R1915" s="70">
        <f>(Таблица1[[#This Row],[fr]]-SUMIF('Сводный отчет'!$B$7:$B$17,Таблица1[[#This Row],[Профиль / размер]],'Сводный отчет'!$X$7:$X$17))^2</f>
        <v>2.6770310707645485E-4</v>
      </c>
    </row>
    <row r="1916" spans="1:18" ht="11.25" customHeight="1" x14ac:dyDescent="0.25">
      <c r="A1916" s="62" t="s">
        <v>1497</v>
      </c>
      <c r="B1916" s="62" t="str">
        <f>LEFT(Таблица1[[#This Row],[Номер плавки]],7)</f>
        <v>2050965</v>
      </c>
      <c r="C1916" s="62" t="s">
        <v>8</v>
      </c>
      <c r="D1916" s="62" t="s">
        <v>9</v>
      </c>
      <c r="E1916" s="63">
        <v>563</v>
      </c>
      <c r="F1916" s="64">
        <f>(Таблица1[[#This Row],[Предел текучести, Н/мм²]]-SUMIF('Сводный отчет'!$B$7:$B$17,Таблица1[[#This Row],[Профиль / размер]],'Сводный отчет'!$F$7:$F$17))^2</f>
        <v>34.43253826984639</v>
      </c>
      <c r="G1916" s="63">
        <v>660</v>
      </c>
      <c r="H1916" s="64">
        <f>(Таблица1[[#This Row],[Временное сопротивление, Н/мм²]]-SUMIF('Сводный отчет'!$B$7:$B$17,Таблица1[[#This Row],[Профиль / размер]],'Сводный отчет'!$I$7:$I$17))^2</f>
        <v>81.73752027214104</v>
      </c>
      <c r="I1916" s="65">
        <f>Таблица1[[#This Row],[Временное сопротивление, Н/мм²]]/Таблица1[[#This Row],[Предел текучести, Н/мм²]]</f>
        <v>1.1722912966252221</v>
      </c>
      <c r="J1916" s="66">
        <f>(Таблица1[[#This Row],[σв/σт]]-SUMIF('Сводный отчет'!$B$7:$B$17,Таблица1[[#This Row],[Профиль / размер]],'Сводный отчет'!$L$7:$L$17))^2</f>
        <v>1.3689036422619922E-5</v>
      </c>
      <c r="K1916" s="63">
        <v>21.4</v>
      </c>
      <c r="L1916" s="64">
        <f>(Таблица1[[#This Row],[Относительное удлинение, %]]-SUMIF('Сводный отчет'!$B$7:$B$17,Таблица1[[#This Row],[Профиль / размер]],'Сводный отчет'!$O$7:$O$17))^2</f>
        <v>2.8435009273542415</v>
      </c>
      <c r="M1916" s="63">
        <v>6.4</v>
      </c>
      <c r="N191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3.45398718405119</v>
      </c>
      <c r="O1916" s="67">
        <v>7.7</v>
      </c>
      <c r="P191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1916" s="69">
        <v>6.7000000000000004E-2</v>
      </c>
      <c r="R1916" s="70">
        <f>(Таблица1[[#This Row],[fr]]-SUMIF('Сводный отчет'!$B$7:$B$17,Таблица1[[#This Row],[Профиль / размер]],'Сводный отчет'!$X$7:$X$17))^2</f>
        <v>2.3597983663620361E-4</v>
      </c>
    </row>
    <row r="1917" spans="1:18" ht="11.25" customHeight="1" x14ac:dyDescent="0.25">
      <c r="A1917" s="62" t="s">
        <v>1498</v>
      </c>
      <c r="B1917" s="62" t="str">
        <f>LEFT(Таблица1[[#This Row],[Номер плавки]],7)</f>
        <v>2050965</v>
      </c>
      <c r="C1917" s="62" t="s">
        <v>8</v>
      </c>
      <c r="D1917" s="62" t="s">
        <v>9</v>
      </c>
      <c r="E1917" s="63">
        <v>561</v>
      </c>
      <c r="F1917" s="64">
        <f>(Таблица1[[#This Row],[Предел текучести, Н/мм²]]-SUMIF('Сводный отчет'!$B$7:$B$17,Таблица1[[#This Row],[Профиль / размер]],'Сводный отчет'!$F$7:$F$17))^2</f>
        <v>14.960840156639025</v>
      </c>
      <c r="G1917" s="63">
        <v>651</v>
      </c>
      <c r="H1917" s="64">
        <f>(Таблица1[[#This Row],[Временное сопротивление, Н/мм²]]-SUMIF('Сводный отчет'!$B$7:$B$17,Таблица1[[#This Row],[Профиль / размер]],'Сводный отчет'!$I$7:$I$17))^2</f>
        <v>1.6712155373596635E-3</v>
      </c>
      <c r="I1917" s="65">
        <f>Таблица1[[#This Row],[Временное сопротивление, Н/мм²]]/Таблица1[[#This Row],[Предел текучести, Н/мм²]]</f>
        <v>1.160427807486631</v>
      </c>
      <c r="J1917" s="66">
        <f>(Таблица1[[#This Row],[σв/σт]]-SUMIF('Сводный отчет'!$B$7:$B$17,Таблица1[[#This Row],[Профиль / размер]],'Сводный отчет'!$L$7:$L$17))^2</f>
        <v>6.6644680957688682E-5</v>
      </c>
      <c r="K1917" s="63">
        <v>22.6</v>
      </c>
      <c r="L1917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1917" s="63">
        <v>9</v>
      </c>
      <c r="N191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0.54983624065506631</v>
      </c>
      <c r="O1917" s="67">
        <v>9.3000000000000007</v>
      </c>
      <c r="P191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0.42714582536732032</v>
      </c>
      <c r="Q1917" s="69">
        <v>7.9000000000000001E-2</v>
      </c>
      <c r="R1917" s="70">
        <f>(Таблица1[[#This Row],[fr]]-SUMIF('Сводный отчет'!$B$7:$B$17,Таблица1[[#This Row],[Профиль / размер]],'Сводный отчет'!$X$7:$X$17))^2</f>
        <v>1.1300591353188985E-5</v>
      </c>
    </row>
    <row r="1918" spans="1:18" ht="11.25" customHeight="1" x14ac:dyDescent="0.25">
      <c r="A1918" s="62" t="s">
        <v>1499</v>
      </c>
      <c r="B1918" s="62" t="str">
        <f>LEFT(Таблица1[[#This Row],[Номер плавки]],7)</f>
        <v>2050965</v>
      </c>
      <c r="C1918" s="62" t="s">
        <v>8</v>
      </c>
      <c r="D1918" s="62" t="s">
        <v>9</v>
      </c>
      <c r="E1918" s="63">
        <v>515</v>
      </c>
      <c r="F1918" s="64">
        <f>(Таблица1[[#This Row],[Предел текучести, Н/мм²]]-SUMIF('Сводный отчет'!$B$7:$B$17,Таблица1[[#This Row],[Профиль / размер]],'Сводный отчет'!$F$7:$F$17))^2</f>
        <v>1775.1117835528696</v>
      </c>
      <c r="G1918" s="63">
        <v>611</v>
      </c>
      <c r="H1918" s="64">
        <f>(Таблица1[[#This Row],[Временное сопротивление, Н/мм²]]-SUMIF('Сводный отчет'!$B$7:$B$17,Таблица1[[#This Row],[Профиль / размер]],'Сводный отчет'!$I$7:$I$17))^2</f>
        <v>1596.7312309639653</v>
      </c>
      <c r="I1918" s="65">
        <f>Таблица1[[#This Row],[Временное сопротивление, Н/мм²]]/Таблица1[[#This Row],[Предел текучести, Н/мм²]]</f>
        <v>1.1864077669902913</v>
      </c>
      <c r="J1918" s="66">
        <f>(Таблица1[[#This Row],[σв/σт]]-SUMIF('Сводный отчет'!$B$7:$B$17,Таблица1[[#This Row],[Профиль / размер]],'Сводный отчет'!$L$7:$L$17))^2</f>
        <v>3.1742197632690118E-4</v>
      </c>
      <c r="K1918" s="63">
        <v>22.9</v>
      </c>
      <c r="L1918" s="64">
        <f>(Таблица1[[#This Row],[Относительное удлинение, %]]-SUMIF('Сводный отчет'!$B$7:$B$17,Таблица1[[#This Row],[Профиль / размер]],'Сводный отчет'!$O$7:$O$17))^2</f>
        <v>3.4695895907766235E-2</v>
      </c>
      <c r="M1918" s="63">
        <v>8.4</v>
      </c>
      <c r="N191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1918" s="67">
        <v>8.6999999999999993</v>
      </c>
      <c r="P191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1918" s="69">
        <v>7.9000000000000001E-2</v>
      </c>
      <c r="R1918" s="70">
        <f>(Таблица1[[#This Row],[fr]]-SUMIF('Сводный отчет'!$B$7:$B$17,Таблица1[[#This Row],[Профиль / размер]],'Сводный отчет'!$X$7:$X$17))^2</f>
        <v>1.1300591353188985E-5</v>
      </c>
    </row>
    <row r="1919" spans="1:18" ht="11.25" customHeight="1" x14ac:dyDescent="0.25">
      <c r="A1919" s="62" t="s">
        <v>1500</v>
      </c>
      <c r="B1919" s="62" t="str">
        <f>LEFT(Таблица1[[#This Row],[Номер плавки]],7)</f>
        <v>2050966</v>
      </c>
      <c r="C1919" s="62" t="s">
        <v>8</v>
      </c>
      <c r="D1919" s="62" t="s">
        <v>9</v>
      </c>
      <c r="E1919" s="63">
        <v>565</v>
      </c>
      <c r="F1919" s="64">
        <f>(Таблица1[[#This Row],[Предел текучести, Н/мм²]]-SUMIF('Сводный отчет'!$B$7:$B$17,Таблица1[[#This Row],[Профиль / размер]],'Сводный отчет'!$F$7:$F$17))^2</f>
        <v>61.904236383053757</v>
      </c>
      <c r="G1919" s="63">
        <v>662</v>
      </c>
      <c r="H1919" s="64">
        <f>(Таблица1[[#This Row],[Временное сопротивление, Н/мм²]]-SUMIF('Сводный отчет'!$B$7:$B$17,Таблица1[[#This Row],[Профиль / размер]],'Сводный отчет'!$I$7:$I$17))^2</f>
        <v>121.90104228471964</v>
      </c>
      <c r="I1919" s="65">
        <f>Таблица1[[#This Row],[Временное сопротивление, Н/мм²]]/Таблица1[[#This Row],[Предел текучести, Н/мм²]]</f>
        <v>1.1716814159292035</v>
      </c>
      <c r="J1919" s="66">
        <f>(Таблица1[[#This Row],[σв/σт]]-SUMIF('Сводный отчет'!$B$7:$B$17,Таблица1[[#This Row],[Профиль / размер]],'Сводный отчет'!$L$7:$L$17))^2</f>
        <v>9.5480325672377443E-6</v>
      </c>
      <c r="K1919" s="63">
        <v>23.6</v>
      </c>
      <c r="L1919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1919" s="63">
        <v>7.5</v>
      </c>
      <c r="N191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0.5753079387682154</v>
      </c>
      <c r="O1919" s="67">
        <v>7.8</v>
      </c>
      <c r="P191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0.71645400146794047</v>
      </c>
      <c r="Q1919" s="69">
        <v>7.3999999999999996E-2</v>
      </c>
      <c r="R1919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1920" spans="1:18" ht="11.25" customHeight="1" x14ac:dyDescent="0.25">
      <c r="A1920" s="62" t="s">
        <v>1501</v>
      </c>
      <c r="B1920" s="62" t="str">
        <f>LEFT(Таблица1[[#This Row],[Номер плавки]],7)</f>
        <v>2050966</v>
      </c>
      <c r="C1920" s="62" t="s">
        <v>8</v>
      </c>
      <c r="D1920" s="62" t="s">
        <v>9</v>
      </c>
      <c r="E1920" s="63">
        <v>557</v>
      </c>
      <c r="F1920" s="64">
        <f>(Таблица1[[#This Row],[Предел текучести, Н/мм²]]-SUMIF('Сводный отчет'!$B$7:$B$17,Таблица1[[#This Row],[Профиль / размер]],'Сводный отчет'!$F$7:$F$17))^2</f>
        <v>1.7443930224291002E-2</v>
      </c>
      <c r="G1920" s="63">
        <v>650</v>
      </c>
      <c r="H1920" s="64">
        <f>(Таблица1[[#This Row],[Временное сопротивление, Н/мм²]]-SUMIF('Сводный отчет'!$B$7:$B$17,Таблица1[[#This Row],[Профиль / размер]],'Сводный отчет'!$I$7:$I$17))^2</f>
        <v>0.91991020924806155</v>
      </c>
      <c r="I1920" s="65">
        <f>Таблица1[[#This Row],[Временное сопротивление, Н/мм²]]/Таблица1[[#This Row],[Предел текучести, Н/мм²]]</f>
        <v>1.1669658886894076</v>
      </c>
      <c r="J1920" s="66">
        <f>(Таблица1[[#This Row],[σв/σт]]-SUMIF('Сводный отчет'!$B$7:$B$17,Таблица1[[#This Row],[Профиль / размер]],'Сводный отчет'!$L$7:$L$17))^2</f>
        <v>2.6423742812190597E-6</v>
      </c>
      <c r="K1920" s="63">
        <v>19.899999999999999</v>
      </c>
      <c r="L1920" s="64">
        <f>(Таблица1[[#This Row],[Относительное удлинение, %]]-SUMIF('Сводный отчет'!$B$7:$B$17,Таблица1[[#This Row],[Профиль / размер]],'Сводный отчет'!$O$7:$O$17))^2</f>
        <v>10.152305958800717</v>
      </c>
      <c r="M1920" s="63">
        <v>6.4</v>
      </c>
      <c r="N192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3.45398718405119</v>
      </c>
      <c r="O1920" s="67">
        <v>7.7</v>
      </c>
      <c r="P192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1920" s="69">
        <v>8.3000000000000004E-2</v>
      </c>
      <c r="R1920" s="70">
        <f>(Таблица1[[#This Row],[fr]]-SUMIF('Сводный отчет'!$B$7:$B$17,Таблица1[[#This Row],[Профиль / размер]],'Сводный отчет'!$X$7:$X$17))^2</f>
        <v>4.0750959218407797E-7</v>
      </c>
    </row>
    <row r="1921" spans="1:18" ht="11.25" customHeight="1" x14ac:dyDescent="0.25">
      <c r="A1921" s="62" t="s">
        <v>1502</v>
      </c>
      <c r="B1921" s="62" t="str">
        <f>LEFT(Таблица1[[#This Row],[Номер плавки]],7)</f>
        <v>2050966</v>
      </c>
      <c r="C1921" s="62" t="s">
        <v>8</v>
      </c>
      <c r="D1921" s="62" t="s">
        <v>9</v>
      </c>
      <c r="E1921" s="63">
        <v>577</v>
      </c>
      <c r="F1921" s="64">
        <f>(Таблица1[[#This Row],[Предел текучести, Н/мм²]]-SUMIF('Сводный отчет'!$B$7:$B$17,Таблица1[[#This Row],[Профиль / размер]],'Сводный отчет'!$F$7:$F$17))^2</f>
        <v>394.73442506229799</v>
      </c>
      <c r="G1921" s="63">
        <v>668</v>
      </c>
      <c r="H1921" s="64">
        <f>(Таблица1[[#This Row],[Временное сопротивление, Н/мм²]]-SUMIF('Сводный отчет'!$B$7:$B$17,Таблица1[[#This Row],[Профиль / размер]],'Сводный отчет'!$I$7:$I$17))^2</f>
        <v>290.39160832245545</v>
      </c>
      <c r="I1921" s="65">
        <f>Таблица1[[#This Row],[Временное сопротивление, Н/мм²]]/Таблица1[[#This Row],[Предел текучести, Н/мм²]]</f>
        <v>1.1577123050259965</v>
      </c>
      <c r="J1921" s="66">
        <f>(Таблица1[[#This Row],[σв/σт]]-SUMIF('Сводный отчет'!$B$7:$B$17,Таблица1[[#This Row],[Профиль / размер]],'Сводный отчет'!$L$7:$L$17))^2</f>
        <v>1.1835529145856856E-4</v>
      </c>
      <c r="K1921" s="63">
        <v>22.5</v>
      </c>
      <c r="L1921" s="64">
        <f>(Таблица1[[#This Row],[Относительное удлинение, %]]-SUMIF('Сводный отчет'!$B$7:$B$17,Таблица1[[#This Row],[Профиль / размер]],'Сводный отчет'!$O$7:$O$17))^2</f>
        <v>0.34371057096015795</v>
      </c>
      <c r="M1921" s="63">
        <v>6.3</v>
      </c>
      <c r="N192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3.8356852972587352</v>
      </c>
      <c r="O1921" s="67">
        <v>7.6</v>
      </c>
      <c r="P192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1.0950284249480238</v>
      </c>
      <c r="Q1921" s="69">
        <v>9.1999999999999998E-2</v>
      </c>
      <c r="R1921" s="70">
        <f>(Таблица1[[#This Row],[fr]]-SUMIF('Сводный отчет'!$B$7:$B$17,Таблица1[[#This Row],[Профиль / размер]],'Сводный отчет'!$X$7:$X$17))^2</f>
        <v>9.2898075629922983E-5</v>
      </c>
    </row>
    <row r="1922" spans="1:18" ht="11.25" customHeight="1" x14ac:dyDescent="0.25">
      <c r="A1922" s="62" t="s">
        <v>1503</v>
      </c>
      <c r="B1922" s="62" t="str">
        <f>LEFT(Таблица1[[#This Row],[Номер плавки]],7)</f>
        <v>2064260</v>
      </c>
      <c r="C1922" s="62" t="s">
        <v>8</v>
      </c>
      <c r="D1922" s="62" t="s">
        <v>9</v>
      </c>
      <c r="E1922" s="63">
        <v>554</v>
      </c>
      <c r="F1922" s="64">
        <f>(Таблица1[[#This Row],[Предел текучести, Н/мм²]]-SUMIF('Сводный отчет'!$B$7:$B$17,Таблица1[[#This Row],[Профиль / размер]],'Сводный отчет'!$F$7:$F$17))^2</f>
        <v>9.8098967604132401</v>
      </c>
      <c r="G1922" s="63">
        <v>648</v>
      </c>
      <c r="H1922" s="64">
        <f>(Таблица1[[#This Row],[Временное сопротивление, Н/мм²]]-SUMIF('Сводный отчет'!$B$7:$B$17,Таблица1[[#This Row],[Профиль / размер]],'Сводный отчет'!$I$7:$I$17))^2</f>
        <v>8.7563881966694659</v>
      </c>
      <c r="I1922" s="65">
        <f>Таблица1[[#This Row],[Временное сопротивление, Н/мм²]]/Таблица1[[#This Row],[Предел текучести, Н/мм²]]</f>
        <v>1.1696750902527075</v>
      </c>
      <c r="J1922" s="66">
        <f>(Таблица1[[#This Row],[σв/σт]]-SUMIF('Сводный отчет'!$B$7:$B$17,Таблица1[[#This Row],[Профиль / размер]],'Сводный отчет'!$L$7:$L$17))^2</f>
        <v>1.1743263905824401E-6</v>
      </c>
      <c r="K1922" s="63">
        <v>25.4</v>
      </c>
      <c r="L1922" s="64">
        <f>(Таблица1[[#This Row],[Относительное удлинение, %]]-SUMIF('Сводный отчет'!$B$7:$B$17,Таблица1[[#This Row],[Профиль / размер]],'Сводный отчет'!$O$7:$O$17))^2</f>
        <v>5.3533541768303072</v>
      </c>
      <c r="M1922" s="63">
        <v>8.5</v>
      </c>
      <c r="N192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1922" s="67">
        <v>8.8000000000000007</v>
      </c>
      <c r="P192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1922" s="69">
        <v>8.3000000000000004E-2</v>
      </c>
      <c r="R1922" s="70">
        <f>(Таблица1[[#This Row],[fr]]-SUMIF('Сводный отчет'!$B$7:$B$17,Таблица1[[#This Row],[Профиль / размер]],'Сводный отчет'!$X$7:$X$17))^2</f>
        <v>4.0750959218407797E-7</v>
      </c>
    </row>
    <row r="1923" spans="1:18" ht="11.25" customHeight="1" x14ac:dyDescent="0.25">
      <c r="A1923" s="62" t="s">
        <v>1504</v>
      </c>
      <c r="B1923" s="62" t="str">
        <f>LEFT(Таблица1[[#This Row],[Номер плавки]],7)</f>
        <v>2064260</v>
      </c>
      <c r="C1923" s="62" t="s">
        <v>8</v>
      </c>
      <c r="D1923" s="62" t="s">
        <v>9</v>
      </c>
      <c r="E1923" s="63">
        <v>568</v>
      </c>
      <c r="F1923" s="64">
        <f>(Таблица1[[#This Row],[Предел текучести, Н/мм²]]-SUMIF('Сводный отчет'!$B$7:$B$17,Таблица1[[#This Row],[Профиль / размер]],'Сводный отчет'!$F$7:$F$17))^2</f>
        <v>118.11178355286481</v>
      </c>
      <c r="G1923" s="63">
        <v>660</v>
      </c>
      <c r="H1923" s="64">
        <f>(Таблица1[[#This Row],[Временное сопротивление, Н/мм²]]-SUMIF('Сводный отчет'!$B$7:$B$17,Таблица1[[#This Row],[Профиль / размер]],'Сводный отчет'!$I$7:$I$17))^2</f>
        <v>81.73752027214104</v>
      </c>
      <c r="I1923" s="65">
        <f>Таблица1[[#This Row],[Временное сопротивление, Н/мм²]]/Таблица1[[#This Row],[Предел текучести, Н/мм²]]</f>
        <v>1.1619718309859155</v>
      </c>
      <c r="J1923" s="66">
        <f>(Таблица1[[#This Row],[σв/σт]]-SUMIF('Сводный отчет'!$B$7:$B$17,Таблица1[[#This Row],[Профиль / размер]],'Сводный отчет'!$L$7:$L$17))^2</f>
        <v>4.3819049280322216E-5</v>
      </c>
      <c r="K1923" s="63">
        <v>23.9</v>
      </c>
      <c r="L1923" s="64">
        <f>(Таблица1[[#This Row],[Относительное удлинение, %]]-SUMIF('Сводный отчет'!$B$7:$B$17,Таблица1[[#This Row],[Профиль / размер]],'Сводный отчет'!$O$7:$O$17))^2</f>
        <v>0.66215920827678276</v>
      </c>
      <c r="M1923" s="63">
        <v>6.6</v>
      </c>
      <c r="N192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2.7505909576361058</v>
      </c>
      <c r="O1923" s="67">
        <v>7.9</v>
      </c>
      <c r="P192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1923" s="69">
        <v>9.1999999999999998E-2</v>
      </c>
      <c r="R1923" s="70">
        <f>(Таблица1[[#This Row],[fr]]-SUMIF('Сводный отчет'!$B$7:$B$17,Таблица1[[#This Row],[Профиль / размер]],'Сводный отчет'!$X$7:$X$17))^2</f>
        <v>9.2898075629922983E-5</v>
      </c>
    </row>
    <row r="1924" spans="1:18" ht="11.25" customHeight="1" x14ac:dyDescent="0.25">
      <c r="A1924" s="62" t="s">
        <v>1505</v>
      </c>
      <c r="B1924" s="62" t="str">
        <f>LEFT(Таблица1[[#This Row],[Номер плавки]],7)</f>
        <v>2050967</v>
      </c>
      <c r="C1924" s="62" t="s">
        <v>8</v>
      </c>
      <c r="D1924" s="62" t="s">
        <v>9</v>
      </c>
      <c r="E1924" s="63">
        <v>565</v>
      </c>
      <c r="F1924" s="64">
        <f>(Таблица1[[#This Row],[Предел текучести, Н/мм²]]-SUMIF('Сводный отчет'!$B$7:$B$17,Таблица1[[#This Row],[Профиль / размер]],'Сводный отчет'!$F$7:$F$17))^2</f>
        <v>61.904236383053757</v>
      </c>
      <c r="G1924" s="63">
        <v>664</v>
      </c>
      <c r="H1924" s="64">
        <f>(Таблица1[[#This Row],[Временное сопротивление, Н/мм²]]-SUMIF('Сводный отчет'!$B$7:$B$17,Таблица1[[#This Row],[Профиль / размер]],'Сводный отчет'!$I$7:$I$17))^2</f>
        <v>170.06456429729823</v>
      </c>
      <c r="I1924" s="65">
        <f>Таблица1[[#This Row],[Временное сопротивление, Н/мм²]]/Таблица1[[#This Row],[Предел текучести, Н/мм²]]</f>
        <v>1.1752212389380532</v>
      </c>
      <c r="J1924" s="66">
        <f>(Таблица1[[#This Row],[σв/σт]]-SUMIF('Сводный отчет'!$B$7:$B$17,Таблица1[[#This Row],[Профиль / размер]],'Сводный отчет'!$L$7:$L$17))^2</f>
        <v>4.3954408446569216E-5</v>
      </c>
      <c r="K1924" s="63">
        <v>23.1</v>
      </c>
      <c r="L1924" s="64">
        <f>(Таблица1[[#This Row],[Относительное удлинение, %]]-SUMIF('Сводный отчет'!$B$7:$B$17,Таблица1[[#This Row],[Профиль / размер]],'Сводный отчет'!$O$7:$O$17))^2</f>
        <v>1.8855838156962219E-4</v>
      </c>
      <c r="M1924" s="63">
        <v>8.4</v>
      </c>
      <c r="N192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1924" s="67">
        <v>8.6999999999999993</v>
      </c>
      <c r="P192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1924" s="69">
        <v>0.1</v>
      </c>
      <c r="R1924" s="70">
        <f>(Таблица1[[#This Row],[fr]]-SUMIF('Сводный отчет'!$B$7:$B$17,Таблица1[[#This Row],[Профиль / размер]],'Сводный отчет'!$X$7:$X$17))^2</f>
        <v>3.1111191210791338E-4</v>
      </c>
    </row>
    <row r="1925" spans="1:18" ht="11.25" customHeight="1" x14ac:dyDescent="0.25">
      <c r="A1925" s="62" t="s">
        <v>1506</v>
      </c>
      <c r="B1925" s="62" t="str">
        <f>LEFT(Таблица1[[#This Row],[Номер плавки]],7)</f>
        <v>2050968</v>
      </c>
      <c r="C1925" s="62" t="s">
        <v>8</v>
      </c>
      <c r="D1925" s="62" t="s">
        <v>9</v>
      </c>
      <c r="E1925" s="63">
        <v>588</v>
      </c>
      <c r="F1925" s="64">
        <f>(Таблица1[[#This Row],[Предел текучести, Н/мм²]]-SUMIF('Сводный отчет'!$B$7:$B$17,Таблица1[[#This Row],[Профиль / размер]],'Сводный отчет'!$F$7:$F$17))^2</f>
        <v>952.82876468493851</v>
      </c>
      <c r="G1925" s="63">
        <v>680</v>
      </c>
      <c r="H1925" s="64">
        <f>(Таблица1[[#This Row],[Временное сопротивление, Н/мм²]]-SUMIF('Сводный отчет'!$B$7:$B$17,Таблица1[[#This Row],[Профиль / размер]],'Сводный отчет'!$I$7:$I$17))^2</f>
        <v>843.37274039792703</v>
      </c>
      <c r="I1925" s="65">
        <f>Таблица1[[#This Row],[Временное сопротивление, Н/мм²]]/Таблица1[[#This Row],[Предел текучести, Н/мм²]]</f>
        <v>1.1564625850340136</v>
      </c>
      <c r="J1925" s="66">
        <f>(Таблица1[[#This Row],[σв/σт]]-SUMIF('Сводный отчет'!$B$7:$B$17,Таблица1[[#This Row],[Профиль / размер]],'Сводный отчет'!$L$7:$L$17))^2</f>
        <v>1.4710880357096903E-4</v>
      </c>
      <c r="K1925" s="63">
        <v>24.6</v>
      </c>
      <c r="L1925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1925" s="63">
        <v>9.1</v>
      </c>
      <c r="N192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0.70813812744752236</v>
      </c>
      <c r="O1925" s="67">
        <v>9.4</v>
      </c>
      <c r="P192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0.56785861362727852</v>
      </c>
      <c r="Q1925" s="69">
        <v>9.5000000000000001E-2</v>
      </c>
      <c r="R1925" s="70">
        <f>(Таблица1[[#This Row],[fr]]-SUMIF('Сводный отчет'!$B$7:$B$17,Таблица1[[#This Row],[Профиль / размер]],'Сводный отчет'!$X$7:$X$17))^2</f>
        <v>1.5972826430916934E-4</v>
      </c>
    </row>
    <row r="1926" spans="1:18" ht="11.25" customHeight="1" x14ac:dyDescent="0.25">
      <c r="A1926" s="62" t="s">
        <v>1507</v>
      </c>
      <c r="B1926" s="62" t="str">
        <f>LEFT(Таблица1[[#This Row],[Номер плавки]],7)</f>
        <v>2050969</v>
      </c>
      <c r="C1926" s="62" t="s">
        <v>8</v>
      </c>
      <c r="D1926" s="62" t="s">
        <v>9</v>
      </c>
      <c r="E1926" s="63">
        <v>564</v>
      </c>
      <c r="F1926" s="64">
        <f>(Таблица1[[#This Row],[Предел текучести, Н/мм²]]-SUMIF('Сводный отчет'!$B$7:$B$17,Таблица1[[#This Row],[Профиль / размер]],'Сводный отчет'!$F$7:$F$17))^2</f>
        <v>47.168387326450073</v>
      </c>
      <c r="G1926" s="63">
        <v>661</v>
      </c>
      <c r="H1926" s="64">
        <f>(Таблица1[[#This Row],[Временное сопротивление, Н/мм²]]-SUMIF('Сводный отчет'!$B$7:$B$17,Таблица1[[#This Row],[Профиль / размер]],'Сводный отчет'!$I$7:$I$17))^2</f>
        <v>100.81928127843034</v>
      </c>
      <c r="I1926" s="65">
        <f>Таблица1[[#This Row],[Временное сопротивление, Н/мм²]]/Таблица1[[#This Row],[Предел текучести, Н/мм²]]</f>
        <v>1.1719858156028369</v>
      </c>
      <c r="J1926" s="66">
        <f>(Таблица1[[#This Row],[σв/σт]]-SUMIF('Сводный отчет'!$B$7:$B$17,Таблица1[[#This Row],[Профиль / размер]],'Сводный отчет'!$L$7:$L$17))^2</f>
        <v>1.1521875068704666E-5</v>
      </c>
      <c r="K1926" s="63">
        <v>23.2</v>
      </c>
      <c r="L1926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1926" s="63">
        <v>8.8000000000000007</v>
      </c>
      <c r="N192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1926" s="67">
        <v>9.1</v>
      </c>
      <c r="P192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1926" s="69">
        <v>6.6000000000000003E-2</v>
      </c>
      <c r="R1926" s="70">
        <f>(Таблица1[[#This Row],[fr]]-SUMIF('Сводный отчет'!$B$7:$B$17,Таблица1[[#This Row],[Профиль / размер]],'Сводный отчет'!$X$7:$X$17))^2</f>
        <v>2.6770310707645485E-4</v>
      </c>
    </row>
    <row r="1927" spans="1:18" ht="11.25" customHeight="1" x14ac:dyDescent="0.25">
      <c r="A1927" s="62" t="s">
        <v>1508</v>
      </c>
      <c r="B1927" s="62" t="str">
        <f>LEFT(Таблица1[[#This Row],[Номер плавки]],7)</f>
        <v>2050969</v>
      </c>
      <c r="C1927" s="62" t="s">
        <v>8</v>
      </c>
      <c r="D1927" s="62" t="s">
        <v>9</v>
      </c>
      <c r="E1927" s="63">
        <v>571</v>
      </c>
      <c r="F1927" s="64">
        <f>(Таблица1[[#This Row],[Предел текучести, Н/мм²]]-SUMIF('Сводный отчет'!$B$7:$B$17,Таблица1[[#This Row],[Профиль / размер]],'Сводный отчет'!$F$7:$F$17))^2</f>
        <v>192.31933072267586</v>
      </c>
      <c r="G1927" s="63">
        <v>663</v>
      </c>
      <c r="H1927" s="64">
        <f>(Таблица1[[#This Row],[Временное сопротивление, Н/мм²]]-SUMIF('Сводный отчет'!$B$7:$B$17,Таблица1[[#This Row],[Профиль / размер]],'Сводный отчет'!$I$7:$I$17))^2</f>
        <v>144.98280329100893</v>
      </c>
      <c r="I1927" s="65">
        <f>Таблица1[[#This Row],[Временное сопротивление, Н/мм²]]/Таблица1[[#This Row],[Предел текучести, Н/мм²]]</f>
        <v>1.1611208406304729</v>
      </c>
      <c r="J1927" s="66">
        <f>(Таблица1[[#This Row],[σв/σт]]-SUMIF('Сводный отчет'!$B$7:$B$17,Таблица1[[#This Row],[Профиль / размер]],'Сводный отчет'!$L$7:$L$17))^2</f>
        <v>5.5809658324030774E-5</v>
      </c>
      <c r="K1927" s="63">
        <v>24.2</v>
      </c>
      <c r="L1927" s="64">
        <f>(Таблица1[[#This Row],[Относительное удлинение, %]]-SUMIF('Сводный отчет'!$B$7:$B$17,Таблица1[[#This Row],[Профиль / размер]],'Сводный отчет'!$O$7:$O$17))^2</f>
        <v>1.2403982019874893</v>
      </c>
      <c r="M1927" s="63">
        <v>8.6</v>
      </c>
      <c r="N192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0.11662869348523913</v>
      </c>
      <c r="O1927" s="67">
        <v>8.9</v>
      </c>
      <c r="P192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6.4294672327485092E-2</v>
      </c>
      <c r="Q1927" s="69">
        <v>7.1999999999999995E-2</v>
      </c>
      <c r="R1927" s="70">
        <f>(Таблица1[[#This Row],[fr]]-SUMIF('Сводный отчет'!$B$7:$B$17,Таблица1[[#This Row],[Профиль / размер]],'Сводный отчет'!$X$7:$X$17))^2</f>
        <v>1.073634844349477E-4</v>
      </c>
    </row>
    <row r="1928" spans="1:18" ht="11.25" customHeight="1" x14ac:dyDescent="0.25">
      <c r="A1928" s="62" t="s">
        <v>1509</v>
      </c>
      <c r="B1928" s="62" t="str">
        <f>LEFT(Таблица1[[#This Row],[Номер плавки]],7)</f>
        <v>2050969</v>
      </c>
      <c r="C1928" s="62" t="s">
        <v>8</v>
      </c>
      <c r="D1928" s="62" t="s">
        <v>9</v>
      </c>
      <c r="E1928" s="63">
        <v>561</v>
      </c>
      <c r="F1928" s="64">
        <f>(Таблица1[[#This Row],[Предел текучести, Н/мм²]]-SUMIF('Сводный отчет'!$B$7:$B$17,Таблица1[[#This Row],[Профиль / размер]],'Сводный отчет'!$F$7:$F$17))^2</f>
        <v>14.960840156639025</v>
      </c>
      <c r="G1928" s="63">
        <v>652</v>
      </c>
      <c r="H1928" s="64">
        <f>(Таблица1[[#This Row],[Временное сопротивление, Н/мм²]]-SUMIF('Сводный отчет'!$B$7:$B$17,Таблица1[[#This Row],[Профиль / размер]],'Сводный отчет'!$I$7:$I$17))^2</f>
        <v>1.0834322218266579</v>
      </c>
      <c r="I1928" s="65">
        <f>Таблица1[[#This Row],[Временное сопротивление, Н/мм²]]/Таблица1[[#This Row],[Предел текучести, Н/мм²]]</f>
        <v>1.1622103386809268</v>
      </c>
      <c r="J1928" s="66">
        <f>(Таблица1[[#This Row],[σв/σт]]-SUMIF('Сводный отчет'!$B$7:$B$17,Таблица1[[#This Row],[Профиль / размер]],'Сводный отчет'!$L$7:$L$17))^2</f>
        <v>4.0718286102452377E-5</v>
      </c>
      <c r="K1928" s="63">
        <v>23.6</v>
      </c>
      <c r="L1928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1928" s="63">
        <v>8.1999999999999993</v>
      </c>
      <c r="N192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1928" s="67">
        <v>8.5</v>
      </c>
      <c r="P192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1928" s="69">
        <v>9.2999999999999999E-2</v>
      </c>
      <c r="R1928" s="70">
        <f>(Таблица1[[#This Row],[fr]]-SUMIF('Сводный отчет'!$B$7:$B$17,Таблица1[[#This Row],[Профиль / размер]],'Сводный отчет'!$X$7:$X$17))^2</f>
        <v>1.1317480518967177E-4</v>
      </c>
    </row>
    <row r="1929" spans="1:18" ht="11.25" customHeight="1" x14ac:dyDescent="0.25">
      <c r="A1929" s="62" t="s">
        <v>1510</v>
      </c>
      <c r="B1929" s="62" t="str">
        <f>LEFT(Таблица1[[#This Row],[Номер плавки]],7)</f>
        <v>2050970</v>
      </c>
      <c r="C1929" s="62" t="s">
        <v>8</v>
      </c>
      <c r="D1929" s="62" t="s">
        <v>9</v>
      </c>
      <c r="E1929" s="63">
        <v>560</v>
      </c>
      <c r="F1929" s="64">
        <f>(Таблица1[[#This Row],[Предел текучести, Н/мм²]]-SUMIF('Сводный отчет'!$B$7:$B$17,Таблица1[[#This Row],[Профиль / размер]],'Сводный отчет'!$F$7:$F$17))^2</f>
        <v>8.2249911000353411</v>
      </c>
      <c r="G1929" s="63">
        <v>657</v>
      </c>
      <c r="H1929" s="64">
        <f>(Таблица1[[#This Row],[Временное сопротивление, Н/мм²]]-SUMIF('Сводный отчет'!$B$7:$B$17,Таблица1[[#This Row],[Профиль / размер]],'Сводный отчет'!$I$7:$I$17))^2</f>
        <v>36.492237253273146</v>
      </c>
      <c r="I1929" s="65">
        <f>Таблица1[[#This Row],[Временное сопротивление, Н/мм²]]/Таблица1[[#This Row],[Предел текучести, Н/мм²]]</f>
        <v>1.1732142857142858</v>
      </c>
      <c r="J1929" s="66">
        <f>(Таблица1[[#This Row],[σв/σт]]-SUMIF('Сводный отчет'!$B$7:$B$17,Таблица1[[#This Row],[Профиль / размер]],'Сводный отчет'!$L$7:$L$17))^2</f>
        <v>2.1370824165340612E-5</v>
      </c>
      <c r="K1929" s="63">
        <v>23.6</v>
      </c>
      <c r="L1929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1929" s="63">
        <v>7.9</v>
      </c>
      <c r="N192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0.12851548593804202</v>
      </c>
      <c r="O1929" s="67">
        <v>8.1999999999999993</v>
      </c>
      <c r="P192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0.19930515450777525</v>
      </c>
      <c r="Q1929" s="69">
        <v>0.09</v>
      </c>
      <c r="R1929" s="70">
        <f>(Таблица1[[#This Row],[fr]]-SUMIF('Сводный отчет'!$B$7:$B$17,Таблица1[[#This Row],[Профиль / размер]],'Сводный отчет'!$X$7:$X$17))^2</f>
        <v>5.8344616510425416E-5</v>
      </c>
    </row>
    <row r="1930" spans="1:18" ht="11.25" customHeight="1" x14ac:dyDescent="0.25">
      <c r="A1930" s="62" t="s">
        <v>1511</v>
      </c>
      <c r="B1930" s="62" t="str">
        <f>LEFT(Таблица1[[#This Row],[Номер плавки]],7)</f>
        <v>2050972</v>
      </c>
      <c r="C1930" s="62" t="s">
        <v>8</v>
      </c>
      <c r="D1930" s="62" t="s">
        <v>9</v>
      </c>
      <c r="E1930" s="63">
        <v>547</v>
      </c>
      <c r="F1930" s="64">
        <f>(Таблица1[[#This Row],[Предел текучести, Н/мм²]]-SUMIF('Сводный отчет'!$B$7:$B$17,Таблица1[[#This Row],[Профиль / размер]],'Сводный отчет'!$F$7:$F$17))^2</f>
        <v>102.65895336418745</v>
      </c>
      <c r="G1930" s="63">
        <v>643</v>
      </c>
      <c r="H1930" s="64">
        <f>(Таблица1[[#This Row],[Временное сопротивление, Н/мм²]]-SUMIF('Сводный отчет'!$B$7:$B$17,Таблица1[[#This Row],[Профиль / размер]],'Сводный отчет'!$I$7:$I$17))^2</f>
        <v>63.347583165222972</v>
      </c>
      <c r="I1930" s="65">
        <f>Таблица1[[#This Row],[Временное сопротивление, Н/мм²]]/Таблица1[[#This Row],[Предел текучести, Н/мм²]]</f>
        <v>1.1755027422303475</v>
      </c>
      <c r="J1930" s="66">
        <f>(Таблица1[[#This Row],[σв/σт]]-SUMIF('Сводный отчет'!$B$7:$B$17,Таблица1[[#This Row],[Профиль / размер]],'Сводный отчет'!$L$7:$L$17))^2</f>
        <v>4.7766280415551425E-5</v>
      </c>
      <c r="K1930" s="63">
        <v>20.8</v>
      </c>
      <c r="L1930" s="64">
        <f>(Таблица1[[#This Row],[Относительное удлинение, %]]-SUMIF('Сводный отчет'!$B$7:$B$17,Таблица1[[#This Row],[Профиль / размер]],'Сводный отчет'!$O$7:$O$17))^2</f>
        <v>5.2270229399328221</v>
      </c>
      <c r="M1930" s="63">
        <v>8</v>
      </c>
      <c r="N193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1930" s="67">
        <v>8.3000000000000007</v>
      </c>
      <c r="P193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1930" s="69">
        <v>7.3999999999999996E-2</v>
      </c>
      <c r="R1930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1931" spans="1:18" ht="11.25" customHeight="1" x14ac:dyDescent="0.25">
      <c r="A1931" s="62" t="s">
        <v>1512</v>
      </c>
      <c r="B1931" s="62" t="str">
        <f>LEFT(Таблица1[[#This Row],[Номер плавки]],7)</f>
        <v>2050972</v>
      </c>
      <c r="C1931" s="62" t="s">
        <v>8</v>
      </c>
      <c r="D1931" s="62" t="s">
        <v>9</v>
      </c>
      <c r="E1931" s="63">
        <v>554</v>
      </c>
      <c r="F1931" s="64">
        <f>(Таблица1[[#This Row],[Предел текучести, Н/мм²]]-SUMIF('Сводный отчет'!$B$7:$B$17,Таблица1[[#This Row],[Профиль / размер]],'Сводный отчет'!$F$7:$F$17))^2</f>
        <v>9.8098967604132401</v>
      </c>
      <c r="G1931" s="63">
        <v>650</v>
      </c>
      <c r="H1931" s="64">
        <f>(Таблица1[[#This Row],[Временное сопротивление, Н/мм²]]-SUMIF('Сводный отчет'!$B$7:$B$17,Таблица1[[#This Row],[Профиль / размер]],'Сводный отчет'!$I$7:$I$17))^2</f>
        <v>0.91991020924806155</v>
      </c>
      <c r="I1931" s="65">
        <f>Таблица1[[#This Row],[Временное сопротивление, Н/мм²]]/Таблица1[[#This Row],[Предел текучести, Н/мм²]]</f>
        <v>1.1732851985559567</v>
      </c>
      <c r="J1931" s="66">
        <f>(Таблица1[[#This Row],[σв/σт]]-SUMIF('Сводный отчет'!$B$7:$B$17,Таблица1[[#This Row],[Профиль / размер]],'Сводный отчет'!$L$7:$L$17))^2</f>
        <v>2.2031492915197611E-5</v>
      </c>
      <c r="K1931" s="63">
        <v>22.6</v>
      </c>
      <c r="L1931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1931" s="63">
        <v>6.4</v>
      </c>
      <c r="N193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3.45398718405119</v>
      </c>
      <c r="O1931" s="67">
        <v>7.7</v>
      </c>
      <c r="P193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1931" s="69">
        <v>9.4E-2</v>
      </c>
      <c r="R1931" s="70">
        <f>(Таблица1[[#This Row],[fr]]-SUMIF('Сводный отчет'!$B$7:$B$17,Таблица1[[#This Row],[Профиль / размер]],'Сводный отчет'!$X$7:$X$17))^2</f>
        <v>1.3545153474942055E-4</v>
      </c>
    </row>
    <row r="1932" spans="1:18" ht="11.25" customHeight="1" x14ac:dyDescent="0.25">
      <c r="A1932" s="62" t="s">
        <v>1513</v>
      </c>
      <c r="B1932" s="62" t="str">
        <f>LEFT(Таблица1[[#This Row],[Номер плавки]],7)</f>
        <v>2050973</v>
      </c>
      <c r="C1932" s="62" t="s">
        <v>8</v>
      </c>
      <c r="D1932" s="62" t="s">
        <v>9</v>
      </c>
      <c r="E1932" s="63">
        <v>549</v>
      </c>
      <c r="F1932" s="64">
        <f>(Таблица1[[#This Row],[Предел текучести, Н/мм²]]-SUMIF('Сводный отчет'!$B$7:$B$17,Таблица1[[#This Row],[Профиль / размер]],'Сводный отчет'!$F$7:$F$17))^2</f>
        <v>66.130651477394821</v>
      </c>
      <c r="G1932" s="63">
        <v>634</v>
      </c>
      <c r="H1932" s="64">
        <f>(Таблица1[[#This Row],[Временное сопротивление, Н/мм²]]-SUMIF('Сводный отчет'!$B$7:$B$17,Таблица1[[#This Row],[Профиль / размер]],'Сводный отчет'!$I$7:$I$17))^2</f>
        <v>287.61173410861932</v>
      </c>
      <c r="I1932" s="65">
        <f>Таблица1[[#This Row],[Временное сопротивление, Н/мм²]]/Таблица1[[#This Row],[Предел текучести, Н/мм²]]</f>
        <v>1.1548269581056467</v>
      </c>
      <c r="J1932" s="66">
        <f>(Таблица1[[#This Row],[σв/σт]]-SUMIF('Сводный отчет'!$B$7:$B$17,Таблица1[[#This Row],[Профиль / размер]],'Сводный отчет'!$L$7:$L$17))^2</f>
        <v>1.8946059955751477E-4</v>
      </c>
      <c r="K1932" s="63">
        <v>25.4</v>
      </c>
      <c r="L1932" s="64">
        <f>(Таблица1[[#This Row],[Относительное удлинение, %]]-SUMIF('Сводный отчет'!$B$7:$B$17,Таблица1[[#This Row],[Профиль / размер]],'Сводный отчет'!$O$7:$O$17))^2</f>
        <v>5.3533541768303072</v>
      </c>
      <c r="M1932" s="63">
        <v>10.199999999999999</v>
      </c>
      <c r="N193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3.7694588821645443</v>
      </c>
      <c r="O1932" s="67">
        <v>10.5</v>
      </c>
      <c r="P193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3.4356992844868226</v>
      </c>
      <c r="Q1932" s="69">
        <v>7.8E-2</v>
      </c>
      <c r="R1932" s="70">
        <f>(Таблица1[[#This Row],[fr]]-SUMIF('Сводный отчет'!$B$7:$B$17,Таблица1[[#This Row],[Профиль / размер]],'Сводный отчет'!$X$7:$X$17))^2</f>
        <v>1.902386179344022E-5</v>
      </c>
    </row>
    <row r="1933" spans="1:18" ht="11.25" customHeight="1" x14ac:dyDescent="0.25">
      <c r="A1933" s="62" t="s">
        <v>1514</v>
      </c>
      <c r="B1933" s="62" t="str">
        <f>LEFT(Таблица1[[#This Row],[Номер плавки]],7)</f>
        <v>2050974</v>
      </c>
      <c r="C1933" s="62" t="s">
        <v>8</v>
      </c>
      <c r="D1933" s="62" t="s">
        <v>9</v>
      </c>
      <c r="E1933" s="63">
        <v>547</v>
      </c>
      <c r="F1933" s="64">
        <f>(Таблица1[[#This Row],[Предел текучести, Н/мм²]]-SUMIF('Сводный отчет'!$B$7:$B$17,Таблица1[[#This Row],[Профиль / размер]],'Сводный отчет'!$F$7:$F$17))^2</f>
        <v>102.65895336418745</v>
      </c>
      <c r="G1933" s="63">
        <v>638</v>
      </c>
      <c r="H1933" s="64">
        <f>(Таблица1[[#This Row],[Временное сопротивление, Н/мм²]]-SUMIF('Сводный отчет'!$B$7:$B$17,Таблица1[[#This Row],[Профиль / размер]],'Сводный отчет'!$I$7:$I$17))^2</f>
        <v>167.93877813377648</v>
      </c>
      <c r="I1933" s="65">
        <f>Таблица1[[#This Row],[Временное сопротивление, Н/мм²]]/Таблица1[[#This Row],[Предел текучести, Н/мм²]]</f>
        <v>1.16636197440585</v>
      </c>
      <c r="J1933" s="66">
        <f>(Таблица1[[#This Row],[σв/σт]]-SUMIF('Сводный отчет'!$B$7:$B$17,Таблица1[[#This Row],[Профиль / размер]],'Сводный отчет'!$L$7:$L$17))^2</f>
        <v>4.9704581591380965E-6</v>
      </c>
      <c r="K1933" s="63">
        <v>24.8</v>
      </c>
      <c r="L1933" s="64">
        <f>(Таблица1[[#This Row],[Относительное удлинение, %]]-SUMIF('Сводный отчет'!$B$7:$B$17,Таблица1[[#This Row],[Профиль / размер]],'Сводный отчет'!$O$7:$O$17))^2</f>
        <v>2.9368761894089048</v>
      </c>
      <c r="M1933" s="63">
        <v>10.199999999999999</v>
      </c>
      <c r="N193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3.7694588821645443</v>
      </c>
      <c r="O1933" s="67">
        <v>10.5</v>
      </c>
      <c r="P193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3.4356992844868226</v>
      </c>
      <c r="Q1933" s="69">
        <v>7.8E-2</v>
      </c>
      <c r="R1933" s="70">
        <f>(Таблица1[[#This Row],[fr]]-SUMIF('Сводный отчет'!$B$7:$B$17,Таблица1[[#This Row],[Профиль / размер]],'Сводный отчет'!$X$7:$X$17))^2</f>
        <v>1.902386179344022E-5</v>
      </c>
    </row>
    <row r="1934" spans="1:18" ht="11.25" customHeight="1" x14ac:dyDescent="0.25">
      <c r="A1934" s="62" t="s">
        <v>1515</v>
      </c>
      <c r="B1934" s="62" t="str">
        <f>LEFT(Таблица1[[#This Row],[Номер плавки]],7)</f>
        <v>2072967</v>
      </c>
      <c r="C1934" s="62" t="s">
        <v>66</v>
      </c>
      <c r="D1934" s="62" t="s">
        <v>72</v>
      </c>
      <c r="E1934" s="63">
        <v>585</v>
      </c>
      <c r="F1934" s="64">
        <f>(Таблица1[[#This Row],[Предел текучести, Н/мм²]]-SUMIF('Сводный отчет'!$B$7:$B$17,Таблица1[[#This Row],[Профиль / размер]],'Сводный отчет'!$F$7:$F$17))^2</f>
        <v>1169.8624496001087</v>
      </c>
      <c r="G1934" s="63">
        <v>681</v>
      </c>
      <c r="H1934" s="64">
        <f>(Таблица1[[#This Row],[Временное сопротивление, Н/мм²]]-SUMIF('Сводный отчет'!$B$7:$B$17,Таблица1[[#This Row],[Профиль / размер]],'Сводный отчет'!$I$7:$I$17))^2</f>
        <v>1068.7052019300716</v>
      </c>
      <c r="I1934" s="65">
        <f>Таблица1[[#This Row],[Временное сопротивление, Н/мм²]]/Таблица1[[#This Row],[Предел текучести, Н/мм²]]</f>
        <v>1.1641025641025642</v>
      </c>
      <c r="J1934" s="66">
        <f>(Таблица1[[#This Row],[σв/σт]]-SUMIF('Сводный отчет'!$B$7:$B$17,Таблица1[[#This Row],[Профиль / размер]],'Сводный отчет'!$L$7:$L$17))^2</f>
        <v>1.7069489082073054E-4</v>
      </c>
      <c r="K1934" s="63">
        <v>19.600000000000001</v>
      </c>
      <c r="L1934" s="64">
        <f>(Таблица1[[#This Row],[Относительное удлинение, %]]-SUMIF('Сводный отчет'!$B$7:$B$17,Таблица1[[#This Row],[Профиль / размер]],'Сводный отчет'!$O$7:$O$17))^2</f>
        <v>0.43545692231990257</v>
      </c>
      <c r="M1934" s="63">
        <v>10.8</v>
      </c>
      <c r="N193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0.50567901234568557</v>
      </c>
      <c r="O1934" s="67">
        <v>11.1</v>
      </c>
      <c r="P193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0.50221612649730285</v>
      </c>
      <c r="Q1934" s="69">
        <v>8.8999999999999996E-2</v>
      </c>
      <c r="R1934" s="70">
        <f>(Таблица1[[#This Row],[fr]]-SUMIF('Сводный отчет'!$B$7:$B$17,Таблица1[[#This Row],[Профиль / размер]],'Сводный отчет'!$X$7:$X$17))^2</f>
        <v>4.5461945784769685E-5</v>
      </c>
    </row>
    <row r="1935" spans="1:18" ht="11.25" customHeight="1" x14ac:dyDescent="0.25">
      <c r="A1935" s="62" t="s">
        <v>1515</v>
      </c>
      <c r="B1935" s="62" t="str">
        <f>LEFT(Таблица1[[#This Row],[Номер плавки]],7)</f>
        <v>2072967</v>
      </c>
      <c r="C1935" s="62" t="s">
        <v>66</v>
      </c>
      <c r="D1935" s="62" t="s">
        <v>72</v>
      </c>
      <c r="E1935" s="63">
        <v>579</v>
      </c>
      <c r="F1935" s="64">
        <f>(Таблица1[[#This Row],[Предел текучести, Н/мм²]]-SUMIF('Сводный отчет'!$B$7:$B$17,Таблица1[[#This Row],[Профиль / размер]],'Сводный отчет'!$F$7:$F$17))^2</f>
        <v>795.42342520986426</v>
      </c>
      <c r="G1935" s="63">
        <v>677</v>
      </c>
      <c r="H1935" s="64">
        <f>(Таблица1[[#This Row],[Временное сопротивление, Н/мм²]]-SUMIF('Сводный отчет'!$B$7:$B$17,Таблица1[[#This Row],[Профиль / размер]],'Сводный отчет'!$I$7:$I$17))^2</f>
        <v>823.17674664551828</v>
      </c>
      <c r="I1935" s="65">
        <f>Таблица1[[#This Row],[Временное сопротивление, Н/мм²]]/Таблица1[[#This Row],[Предел текучести, Н/мм²]]</f>
        <v>1.1692573402417963</v>
      </c>
      <c r="J1935" s="66">
        <f>(Таблица1[[#This Row],[σв/σт]]-SUMIF('Сводный отчет'!$B$7:$B$17,Таблица1[[#This Row],[Профиль / размер]],'Сводный отчет'!$L$7:$L$17))^2</f>
        <v>6.2572044649878748E-5</v>
      </c>
      <c r="K1935" s="63">
        <v>20.399999999999999</v>
      </c>
      <c r="L1935" s="64">
        <f>(Таблица1[[#This Row],[Относительное удлинение, %]]-SUMIF('Сводный отчет'!$B$7:$B$17,Таблица1[[#This Row],[Профиль / размер]],'Сводный отчет'!$O$7:$O$17))^2</f>
        <v>2.1312834805854792</v>
      </c>
      <c r="M1935" s="63">
        <v>11.2</v>
      </c>
      <c r="N193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1.2345679012345749</v>
      </c>
      <c r="O1935" s="67">
        <v>11.5</v>
      </c>
      <c r="P193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1.2291537958739944</v>
      </c>
      <c r="Q1935" s="69">
        <v>8.2000000000000003E-2</v>
      </c>
      <c r="R1935" s="70">
        <f>(Таблица1[[#This Row],[fr]]-SUMIF('Сводный отчет'!$B$7:$B$17,Таблица1[[#This Row],[Профиль / размер]],'Сводный отчет'!$X$7:$X$17))^2</f>
        <v>6.6281828129923415E-8</v>
      </c>
    </row>
    <row r="1936" spans="1:18" ht="11.25" customHeight="1" x14ac:dyDescent="0.25">
      <c r="A1936" s="62" t="s">
        <v>1516</v>
      </c>
      <c r="B1936" s="62" t="str">
        <f>LEFT(Таблица1[[#This Row],[Номер плавки]],7)</f>
        <v>2004180</v>
      </c>
      <c r="C1936" s="62" t="s">
        <v>66</v>
      </c>
      <c r="D1936" s="62" t="s">
        <v>72</v>
      </c>
      <c r="E1936" s="63">
        <v>531</v>
      </c>
      <c r="F1936" s="64">
        <f>(Таблица1[[#This Row],[Предел текучести, Н/мм²]]-SUMIF('Сводный отчет'!$B$7:$B$17,Таблица1[[#This Row],[Профиль / размер]],'Сводный отчет'!$F$7:$F$17))^2</f>
        <v>391.91123008790896</v>
      </c>
      <c r="G1936" s="63">
        <v>631</v>
      </c>
      <c r="H1936" s="64">
        <f>(Таблица1[[#This Row],[Временное сопротивление, Н/мм²]]-SUMIF('Сводный отчет'!$B$7:$B$17,Таблица1[[#This Row],[Профиль / размер]],'Сводный отчет'!$I$7:$I$17))^2</f>
        <v>299.59951087315568</v>
      </c>
      <c r="I1936" s="65">
        <f>Таблица1[[#This Row],[Временное сопротивление, Н/мм²]]/Таблица1[[#This Row],[Предел текучести, Н/мм²]]</f>
        <v>1.1883239171374764</v>
      </c>
      <c r="J1936" s="66">
        <f>(Таблица1[[#This Row],[σв/σт]]-SUMIF('Сводный отчет'!$B$7:$B$17,Таблица1[[#This Row],[Профиль / размер]],'Сводный отчет'!$L$7:$L$17))^2</f>
        <v>1.2446364448885684E-4</v>
      </c>
      <c r="K1936" s="63">
        <v>20</v>
      </c>
      <c r="L1936" s="64">
        <f>(Таблица1[[#This Row],[Относительное удлинение, %]]-SUMIF('Сводный отчет'!$B$7:$B$17,Таблица1[[#This Row],[Профиль / размер]],'Сводный отчет'!$O$7:$O$17))^2</f>
        <v>1.1233702014526921</v>
      </c>
      <c r="M1936" s="63">
        <v>10.199999999999999</v>
      </c>
      <c r="N193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1.2345679012346381E-2</v>
      </c>
      <c r="O1936" s="67">
        <v>10.5</v>
      </c>
      <c r="P193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1.1809622432266921E-2</v>
      </c>
      <c r="Q1936" s="69">
        <v>9.5000000000000001E-2</v>
      </c>
      <c r="R1936" s="70">
        <f>(Таблица1[[#This Row],[fr]]-SUMIF('Сводный отчет'!$B$7:$B$17,Таблица1[[#This Row],[Профиль / размер]],'Сводный отчет'!$X$7:$X$17))^2</f>
        <v>1.6237251489046103E-4</v>
      </c>
    </row>
    <row r="1937" spans="1:18" ht="11.25" customHeight="1" x14ac:dyDescent="0.25">
      <c r="A1937" s="62" t="s">
        <v>1516</v>
      </c>
      <c r="B1937" s="62" t="str">
        <f>LEFT(Таблица1[[#This Row],[Номер плавки]],7)</f>
        <v>2004180</v>
      </c>
      <c r="C1937" s="62" t="s">
        <v>66</v>
      </c>
      <c r="D1937" s="62" t="s">
        <v>72</v>
      </c>
      <c r="E1937" s="63">
        <v>527</v>
      </c>
      <c r="F1937" s="64">
        <f>(Таблица1[[#This Row],[Предел текучести, Н/мм²]]-SUMIF('Сводный отчет'!$B$7:$B$17,Таблица1[[#This Row],[Профиль / размер]],'Сводный отчет'!$F$7:$F$17))^2</f>
        <v>566.28521382774602</v>
      </c>
      <c r="G1937" s="63">
        <v>627</v>
      </c>
      <c r="H1937" s="64">
        <f>(Таблица1[[#This Row],[Временное сопротивление, Н/мм²]]-SUMIF('Сводный отчет'!$B$7:$B$17,Таблица1[[#This Row],[Профиль / размер]],'Сводный отчет'!$I$7:$I$17))^2</f>
        <v>454.07105558860241</v>
      </c>
      <c r="I1937" s="65">
        <f>Таблица1[[#This Row],[Временное сопротивление, Н/мм²]]/Таблица1[[#This Row],[Предел текучести, Н/мм²]]</f>
        <v>1.1897533206831119</v>
      </c>
      <c r="J1937" s="66">
        <f>(Таблица1[[#This Row],[σв/σт]]-SUMIF('Сводный отчет'!$B$7:$B$17,Таблица1[[#This Row],[Профиль / размер]],'Сводный отчет'!$L$7:$L$17))^2</f>
        <v>1.5840062730862825E-4</v>
      </c>
      <c r="K1937" s="63">
        <v>21.2</v>
      </c>
      <c r="L1937" s="64">
        <f>(Таблица1[[#This Row],[Относительное удлинение, %]]-SUMIF('Сводный отчет'!$B$7:$B$17,Таблица1[[#This Row],[Профиль / размер]],'Сводный отчет'!$O$7:$O$17))^2</f>
        <v>5.1071100388510624</v>
      </c>
      <c r="M1937" s="63">
        <v>8.8000000000000007</v>
      </c>
      <c r="N193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1.6612345679012228</v>
      </c>
      <c r="O1937" s="67">
        <v>9.1</v>
      </c>
      <c r="P193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1.6675277796138495</v>
      </c>
      <c r="Q1937" s="69">
        <v>6.6000000000000003E-2</v>
      </c>
      <c r="R1937" s="70">
        <f>(Таблица1[[#This Row],[fr]]-SUMIF('Сводный отчет'!$B$7:$B$17,Таблица1[[#This Row],[Профиль / размер]],'Сводный отчет'!$X$7:$X$17))^2</f>
        <v>2.643047642129531E-4</v>
      </c>
    </row>
    <row r="1938" spans="1:18" ht="11.25" customHeight="1" x14ac:dyDescent="0.25">
      <c r="A1938" s="62" t="s">
        <v>1517</v>
      </c>
      <c r="B1938" s="62" t="str">
        <f>LEFT(Таблица1[[#This Row],[Номер плавки]],7)</f>
        <v>2072304</v>
      </c>
      <c r="C1938" s="62" t="s">
        <v>66</v>
      </c>
      <c r="D1938" s="62" t="s">
        <v>72</v>
      </c>
      <c r="E1938" s="63">
        <v>574</v>
      </c>
      <c r="F1938" s="64">
        <f>(Таблица1[[#This Row],[Предел текучести, Н/мм²]]-SUMIF('Сводный отчет'!$B$7:$B$17,Таблица1[[#This Row],[Профиль / размер]],'Сводный отчет'!$F$7:$F$17))^2</f>
        <v>538.39090488466059</v>
      </c>
      <c r="G1938" s="63">
        <v>675</v>
      </c>
      <c r="H1938" s="64">
        <f>(Таблица1[[#This Row],[Временное сопротивление, Н/мм²]]-SUMIF('Сводный отчет'!$B$7:$B$17,Таблица1[[#This Row],[Профиль / размер]],'Сводный отчет'!$I$7:$I$17))^2</f>
        <v>712.41251900324164</v>
      </c>
      <c r="I1938" s="65">
        <f>Таблица1[[#This Row],[Временное сопротивление, Н/мм²]]/Таблица1[[#This Row],[Предел текучести, Н/мм²]]</f>
        <v>1.1759581881533101</v>
      </c>
      <c r="J1938" s="66">
        <f>(Таблица1[[#This Row],[σв/σт]]-SUMIF('Сводный отчет'!$B$7:$B$17,Таблица1[[#This Row],[Профиль / размер]],'Сводный отчет'!$L$7:$L$17))^2</f>
        <v>1.4626518196442196E-6</v>
      </c>
      <c r="K1938" s="63">
        <v>19</v>
      </c>
      <c r="L1938" s="64">
        <f>(Таблица1[[#This Row],[Относительное удлинение, %]]-SUMIF('Сводный отчет'!$B$7:$B$17,Таблица1[[#This Row],[Профиль / размер]],'Сводный отчет'!$O$7:$O$17))^2</f>
        <v>3.5870036207137144E-3</v>
      </c>
      <c r="M1938" s="63">
        <v>12</v>
      </c>
      <c r="N193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3.6523456790123605</v>
      </c>
      <c r="O1938" s="67">
        <v>12.3</v>
      </c>
      <c r="P193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3.6430291346273789</v>
      </c>
      <c r="Q1938" s="69">
        <v>9.6000000000000002E-2</v>
      </c>
      <c r="R1938" s="70">
        <f>(Таблица1[[#This Row],[fr]]-SUMIF('Сводный отчет'!$B$7:$B$17,Таблица1[[#This Row],[Профиль / размер]],'Сводный отчет'!$X$7:$X$17))^2</f>
        <v>1.8885760974140961E-4</v>
      </c>
    </row>
    <row r="1939" spans="1:18" ht="11.25" customHeight="1" x14ac:dyDescent="0.25">
      <c r="A1939" s="62" t="s">
        <v>1517</v>
      </c>
      <c r="B1939" s="62" t="str">
        <f>LEFT(Таблица1[[#This Row],[Номер плавки]],7)</f>
        <v>2072304</v>
      </c>
      <c r="C1939" s="62" t="s">
        <v>66</v>
      </c>
      <c r="D1939" s="62" t="s">
        <v>72</v>
      </c>
      <c r="E1939" s="63">
        <v>564</v>
      </c>
      <c r="F1939" s="64">
        <f>(Таблица1[[#This Row],[Предел текучести, Н/мм²]]-SUMIF('Сводный отчет'!$B$7:$B$17,Таблица1[[#This Row],[Профиль / размер]],'Сводный отчет'!$F$7:$F$17))^2</f>
        <v>174.32586423425323</v>
      </c>
      <c r="G1939" s="63">
        <v>661</v>
      </c>
      <c r="H1939" s="64">
        <f>(Таблица1[[#This Row],[Временное сопротивление, Н/мм²]]-SUMIF('Сводный отчет'!$B$7:$B$17,Таблица1[[#This Row],[Профиль / размер]],'Сводный отчет'!$I$7:$I$17))^2</f>
        <v>161.06292550730521</v>
      </c>
      <c r="I1939" s="65">
        <f>Таблица1[[#This Row],[Временное сопротивление, Н/мм²]]/Таблица1[[#This Row],[Предел текучести, Н/мм²]]</f>
        <v>1.1719858156028369</v>
      </c>
      <c r="J1939" s="66">
        <f>(Таблица1[[#This Row],[σв/σт]]-SUMIF('Сводный отчет'!$B$7:$B$17,Таблица1[[#This Row],[Профиль / размер]],'Сводный отчет'!$L$7:$L$17))^2</f>
        <v>2.6850781587957782E-5</v>
      </c>
      <c r="K1939" s="63">
        <v>22.8</v>
      </c>
      <c r="L1939" s="64">
        <f>(Таблица1[[#This Row],[Относительное удлинение, %]]-SUMIF('Сводный отчет'!$B$7:$B$17,Таблица1[[#This Row],[Профиль / размер]],'Сводный отчет'!$O$7:$O$17))^2</f>
        <v>14.898763155382237</v>
      </c>
      <c r="M1939" s="63">
        <v>10.199999999999999</v>
      </c>
      <c r="N193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1.2345679012346381E-2</v>
      </c>
      <c r="O1939" s="67">
        <v>10.5</v>
      </c>
      <c r="P193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1.1809622432266921E-2</v>
      </c>
      <c r="Q1939" s="69">
        <v>7.1999999999999995E-2</v>
      </c>
      <c r="R1939" s="70">
        <f>(Таблица1[[#This Row],[fr]]-SUMIF('Сводный отчет'!$B$7:$B$17,Таблица1[[#This Row],[Профиль / размер]],'Сводный отчет'!$X$7:$X$17))^2</f>
        <v>1.0521533331864458E-4</v>
      </c>
    </row>
    <row r="1940" spans="1:18" ht="11.25" customHeight="1" x14ac:dyDescent="0.25">
      <c r="A1940" s="62" t="s">
        <v>1518</v>
      </c>
      <c r="B1940" s="62" t="str">
        <f>LEFT(Таблица1[[#This Row],[Номер плавки]],7)</f>
        <v>2004138</v>
      </c>
      <c r="C1940" s="62" t="s">
        <v>66</v>
      </c>
      <c r="D1940" s="62" t="s">
        <v>72</v>
      </c>
      <c r="E1940" s="63">
        <v>547</v>
      </c>
      <c r="F1940" s="64">
        <f>(Таблица1[[#This Row],[Предел текучести, Н/мм²]]-SUMIF('Сводный отчет'!$B$7:$B$17,Таблица1[[#This Row],[Профиль / размер]],'Сводный отчет'!$F$7:$F$17))^2</f>
        <v>14.415295128560718</v>
      </c>
      <c r="G1940" s="63">
        <v>653</v>
      </c>
      <c r="H1940" s="64">
        <f>(Таблица1[[#This Row],[Временное сопротивление, Н/мм²]]-SUMIF('Сводный отчет'!$B$7:$B$17,Таблица1[[#This Row],[Профиль / размер]],'Сводный отчет'!$I$7:$I$17))^2</f>
        <v>22.006014938198664</v>
      </c>
      <c r="I1940" s="65">
        <f>Таблица1[[#This Row],[Временное сопротивление, Н/мм²]]/Таблица1[[#This Row],[Предел текучести, Н/мм²]]</f>
        <v>1.1937842778793419</v>
      </c>
      <c r="J1940" s="66">
        <f>(Таблица1[[#This Row],[σв/σт]]-SUMIF('Сводный отчет'!$B$7:$B$17,Таблица1[[#This Row],[Профиль / размер]],'Сводный отчет'!$L$7:$L$17))^2</f>
        <v>2.7611432991706436E-4</v>
      </c>
      <c r="K1940" s="63">
        <v>18.7</v>
      </c>
      <c r="L1940" s="64">
        <f>(Таблица1[[#This Row],[Относительное удлинение, %]]-SUMIF('Сводный отчет'!$B$7:$B$17,Таблица1[[#This Row],[Профиль / размер]],'Сводный отчет'!$O$7:$O$17))^2</f>
        <v>5.7652044271120556E-2</v>
      </c>
      <c r="M1940" s="63">
        <v>9.1</v>
      </c>
      <c r="N194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0.97790123456789424</v>
      </c>
      <c r="O1940" s="67">
        <v>9.4</v>
      </c>
      <c r="P194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0.9827310316463661</v>
      </c>
      <c r="Q1940" s="69">
        <v>6.7000000000000004E-2</v>
      </c>
      <c r="R1940" s="70">
        <f>(Таблица1[[#This Row],[fr]]-SUMIF('Сводный отчет'!$B$7:$B$17,Таблица1[[#This Row],[Профиль / размер]],'Сводный отчет'!$X$7:$X$17))^2</f>
        <v>2.3278985906390162E-4</v>
      </c>
    </row>
    <row r="1941" spans="1:18" ht="11.25" customHeight="1" x14ac:dyDescent="0.25">
      <c r="A1941" s="62" t="s">
        <v>1518</v>
      </c>
      <c r="B1941" s="62" t="str">
        <f>LEFT(Таблица1[[#This Row],[Номер плавки]],7)</f>
        <v>2004138</v>
      </c>
      <c r="C1941" s="62" t="s">
        <v>66</v>
      </c>
      <c r="D1941" s="62" t="s">
        <v>72</v>
      </c>
      <c r="E1941" s="63">
        <v>549</v>
      </c>
      <c r="F1941" s="64">
        <f>(Таблица1[[#This Row],[Предел текучести, Н/мм²]]-SUMIF('Сводный отчет'!$B$7:$B$17,Таблица1[[#This Row],[Профиль / размер]],'Сводный отчет'!$F$7:$F$17))^2</f>
        <v>3.2283032586421898</v>
      </c>
      <c r="G1941" s="63">
        <v>651</v>
      </c>
      <c r="H1941" s="64">
        <f>(Таблица1[[#This Row],[Временное сопротивление, Н/мм²]]-SUMIF('Сводный отчет'!$B$7:$B$17,Таблица1[[#This Row],[Профиль / размер]],'Сводный отчет'!$I$7:$I$17))^2</f>
        <v>7.2417872959220286</v>
      </c>
      <c r="I1941" s="65">
        <f>Таблица1[[#This Row],[Временное сопротивление, Н/мм²]]/Таблица1[[#This Row],[Предел текучести, Н/мм²]]</f>
        <v>1.1857923497267759</v>
      </c>
      <c r="J1941" s="66">
        <f>(Таблица1[[#This Row],[σв/σт]]-SUMIF('Сводный отчет'!$B$7:$B$17,Таблица1[[#This Row],[Профиль / размер]],'Сводный отчет'!$L$7:$L$17))^2</f>
        <v>7.4386487526909999E-5</v>
      </c>
      <c r="K1941" s="63">
        <v>21</v>
      </c>
      <c r="L1941" s="64">
        <f>(Таблица1[[#This Row],[Относительное удлинение, %]]-SUMIF('Сводный отчет'!$B$7:$B$17,Таблица1[[#This Row],[Профиль / размер]],'Сводный отчет'!$O$7:$O$17))^2</f>
        <v>4.2431533992846706</v>
      </c>
      <c r="M1941" s="63">
        <v>9</v>
      </c>
      <c r="N194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1.1856790123456706</v>
      </c>
      <c r="O1941" s="67">
        <v>9.3000000000000007</v>
      </c>
      <c r="P194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1.1909966143021924</v>
      </c>
      <c r="Q1941" s="69">
        <v>7.5999999999999998E-2</v>
      </c>
      <c r="R1941" s="70">
        <f>(Таблица1[[#This Row],[fr]]-SUMIF('Сводный отчет'!$B$7:$B$17,Таблица1[[#This Row],[Профиль / размер]],'Сводный отчет'!$X$7:$X$17))^2</f>
        <v>3.9155712722438678E-5</v>
      </c>
    </row>
    <row r="1942" spans="1:18" ht="11.25" customHeight="1" x14ac:dyDescent="0.25">
      <c r="A1942" s="62" t="s">
        <v>1519</v>
      </c>
      <c r="B1942" s="62" t="str">
        <f>LEFT(Таблица1[[#This Row],[Номер плавки]],7)</f>
        <v>2073496</v>
      </c>
      <c r="C1942" s="62" t="s">
        <v>66</v>
      </c>
      <c r="D1942" s="62" t="s">
        <v>72</v>
      </c>
      <c r="E1942" s="63">
        <v>562</v>
      </c>
      <c r="F1942" s="64">
        <f>(Таблица1[[#This Row],[Предел текучести, Н/мм²]]-SUMIF('Сводный отчет'!$B$7:$B$17,Таблица1[[#This Row],[Профиль / размер]],'Сводный отчет'!$F$7:$F$17))^2</f>
        <v>125.51285610417175</v>
      </c>
      <c r="G1942" s="63">
        <v>666</v>
      </c>
      <c r="H1942" s="64">
        <f>(Таблица1[[#This Row],[Временное сопротивление, Н/мм²]]-SUMIF('Сводный отчет'!$B$7:$B$17,Таблица1[[#This Row],[Профиль / размер]],'Сводный отчет'!$I$7:$I$17))^2</f>
        <v>312.97349461299683</v>
      </c>
      <c r="I1942" s="65">
        <f>Таблица1[[#This Row],[Временное сопротивление, Н/мм²]]/Таблица1[[#This Row],[Предел текучести, Н/мм²]]</f>
        <v>1.1850533807829182</v>
      </c>
      <c r="J1942" s="66">
        <f>(Таблица1[[#This Row],[σв/σт]]-SUMIF('Сводный отчет'!$B$7:$B$17,Таблица1[[#This Row],[Профиль / размер]],'Сводный отчет'!$L$7:$L$17))^2</f>
        <v>6.218570283887323E-5</v>
      </c>
      <c r="K1942" s="63">
        <v>18.100000000000001</v>
      </c>
      <c r="L1942" s="64">
        <f>(Таблица1[[#This Row],[Относительное удлинение, %]]-SUMIF('Сводный отчет'!$B$7:$B$17,Таблица1[[#This Row],[Профиль / размер]],'Сводный отчет'!$O$7:$O$17))^2</f>
        <v>0.70578212557193087</v>
      </c>
      <c r="M1942" s="63">
        <v>11.4</v>
      </c>
      <c r="N194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1.7190123456790234</v>
      </c>
      <c r="O1942" s="67">
        <v>11.7</v>
      </c>
      <c r="P194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1.712622630562338</v>
      </c>
      <c r="Q1942" s="69">
        <v>9.4E-2</v>
      </c>
      <c r="R1942" s="70">
        <f>(Таблица1[[#This Row],[fr]]-SUMIF('Сводный отчет'!$B$7:$B$17,Таблица1[[#This Row],[Профиль / размер]],'Сводный отчет'!$X$7:$X$17))^2</f>
        <v>1.3788742003951248E-4</v>
      </c>
    </row>
    <row r="1943" spans="1:18" ht="11.25" customHeight="1" x14ac:dyDescent="0.25">
      <c r="A1943" s="62" t="s">
        <v>1519</v>
      </c>
      <c r="B1943" s="62" t="str">
        <f>LEFT(Таблица1[[#This Row],[Номер плавки]],7)</f>
        <v>2073496</v>
      </c>
      <c r="C1943" s="62" t="s">
        <v>66</v>
      </c>
      <c r="D1943" s="62" t="s">
        <v>72</v>
      </c>
      <c r="E1943" s="63">
        <v>560</v>
      </c>
      <c r="F1943" s="64">
        <f>(Таблица1[[#This Row],[Предел текучести, Н/мм²]]-SUMIF('Сводный отчет'!$B$7:$B$17,Таблица1[[#This Row],[Профиль / размер]],'Сводный отчет'!$F$7:$F$17))^2</f>
        <v>84.699847974090275</v>
      </c>
      <c r="G1943" s="63">
        <v>667</v>
      </c>
      <c r="H1943" s="64">
        <f>(Таблица1[[#This Row],[Временное сопротивление, Н/мм²]]-SUMIF('Сводный отчет'!$B$7:$B$17,Таблица1[[#This Row],[Профиль / размер]],'Сводный отчет'!$I$7:$I$17))^2</f>
        <v>349.35560843413515</v>
      </c>
      <c r="I1943" s="65">
        <f>Таблица1[[#This Row],[Временное сопротивление, Н/мм²]]/Таблица1[[#This Row],[Предел текучести, Н/мм²]]</f>
        <v>1.1910714285714286</v>
      </c>
      <c r="J1943" s="66">
        <f>(Таблица1[[#This Row],[σв/σт]]-SUMIF('Сводный отчет'!$B$7:$B$17,Таблица1[[#This Row],[Профиль / размер]],'Сводный отчет'!$L$7:$L$17))^2</f>
        <v>1.9331673859880654E-4</v>
      </c>
      <c r="K1943" s="63">
        <v>17.399999999999999</v>
      </c>
      <c r="L1943" s="64">
        <f>(Таблица1[[#This Row],[Относительное удлинение, %]]-SUMIF('Сводный отчет'!$B$7:$B$17,Таблица1[[#This Row],[Профиль / размер]],'Сводный отчет'!$O$7:$O$17))^2</f>
        <v>2.3719338870895528</v>
      </c>
      <c r="M1943" s="63">
        <v>10.1</v>
      </c>
      <c r="N194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1.2345679012353486E-4</v>
      </c>
      <c r="O1943" s="67">
        <v>10.4</v>
      </c>
      <c r="P194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7.520508809418674E-5</v>
      </c>
      <c r="Q1943" s="69">
        <v>7.8E-2</v>
      </c>
      <c r="R1943" s="70">
        <f>(Таблица1[[#This Row],[fr]]-SUMIF('Сводный отчет'!$B$7:$B$17,Таблица1[[#This Row],[Профиль / размер]],'Сводный отчет'!$X$7:$X$17))^2</f>
        <v>1.8125902424335745E-5</v>
      </c>
    </row>
    <row r="1944" spans="1:18" ht="11.25" customHeight="1" x14ac:dyDescent="0.25">
      <c r="A1944" s="62" t="s">
        <v>1520</v>
      </c>
      <c r="B1944" s="62" t="str">
        <f>LEFT(Таблица1[[#This Row],[Номер плавки]],7)</f>
        <v>2073508</v>
      </c>
      <c r="C1944" s="62" t="s">
        <v>66</v>
      </c>
      <c r="D1944" s="62" t="s">
        <v>72</v>
      </c>
      <c r="E1944" s="63">
        <v>565</v>
      </c>
      <c r="F1944" s="64">
        <f>(Таблица1[[#This Row],[Предел текучести, Н/мм²]]-SUMIF('Сводный отчет'!$B$7:$B$17,Таблица1[[#This Row],[Профиль / размер]],'Сводный отчет'!$F$7:$F$17))^2</f>
        <v>201.73236829929397</v>
      </c>
      <c r="G1944" s="63">
        <v>668</v>
      </c>
      <c r="H1944" s="64">
        <f>(Таблица1[[#This Row],[Временное сопротивление, Н/мм²]]-SUMIF('Сводный отчет'!$B$7:$B$17,Таблица1[[#This Row],[Профиль / размер]],'Сводный отчет'!$I$7:$I$17))^2</f>
        <v>387.73772225527347</v>
      </c>
      <c r="I1944" s="65">
        <f>Таблица1[[#This Row],[Временное сопротивление, Н/мм²]]/Таблица1[[#This Row],[Предел текучести, Н/мм²]]</f>
        <v>1.1823008849557521</v>
      </c>
      <c r="J1944" s="66">
        <f>(Таблица1[[#This Row],[σв/σт]]-SUMIF('Сводный отчет'!$B$7:$B$17,Таблица1[[#This Row],[Профиль / размер]],'Сводный отчет'!$L$7:$L$17))^2</f>
        <v>2.6350721377516776E-5</v>
      </c>
      <c r="K1944" s="63">
        <v>19.8</v>
      </c>
      <c r="L1944" s="64">
        <f>(Таблица1[[#This Row],[Относительное удлинение, %]]-SUMIF('Сводный отчет'!$B$7:$B$17,Таблица1[[#This Row],[Профиль / размер]],'Сводный отчет'!$O$7:$O$17))^2</f>
        <v>0.73941356188629759</v>
      </c>
      <c r="M1944" s="63">
        <v>13.2</v>
      </c>
      <c r="N194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9.6790123456790322</v>
      </c>
      <c r="O1944" s="67">
        <v>13.5</v>
      </c>
      <c r="P194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9.6638421427574492</v>
      </c>
      <c r="Q1944" s="69">
        <v>7.0999999999999994E-2</v>
      </c>
      <c r="R1944" s="70">
        <f>(Таблица1[[#This Row],[fr]]-SUMIF('Сводный отчет'!$B$7:$B$17,Таблица1[[#This Row],[Профиль / размер]],'Сводный отчет'!$X$7:$X$17))^2</f>
        <v>1.2673023846769606E-4</v>
      </c>
    </row>
    <row r="1945" spans="1:18" ht="11.25" customHeight="1" x14ac:dyDescent="0.25">
      <c r="A1945" s="62" t="s">
        <v>1520</v>
      </c>
      <c r="B1945" s="62" t="str">
        <f>LEFT(Таблица1[[#This Row],[Номер плавки]],7)</f>
        <v>2073508</v>
      </c>
      <c r="C1945" s="62" t="s">
        <v>66</v>
      </c>
      <c r="D1945" s="62" t="s">
        <v>72</v>
      </c>
      <c r="E1945" s="63">
        <v>560</v>
      </c>
      <c r="F1945" s="64">
        <f>(Таблица1[[#This Row],[Предел текучести, Н/мм²]]-SUMIF('Сводный отчет'!$B$7:$B$17,Таблица1[[#This Row],[Профиль / размер]],'Сводный отчет'!$F$7:$F$17))^2</f>
        <v>84.699847974090275</v>
      </c>
      <c r="G1945" s="63">
        <v>667</v>
      </c>
      <c r="H1945" s="64">
        <f>(Таблица1[[#This Row],[Временное сопротивление, Н/мм²]]-SUMIF('Сводный отчет'!$B$7:$B$17,Таблица1[[#This Row],[Профиль / размер]],'Сводный отчет'!$I$7:$I$17))^2</f>
        <v>349.35560843413515</v>
      </c>
      <c r="I1945" s="65">
        <f>Таблица1[[#This Row],[Временное сопротивление, Н/мм²]]/Таблица1[[#This Row],[Предел текучести, Н/мм²]]</f>
        <v>1.1910714285714286</v>
      </c>
      <c r="J1945" s="66">
        <f>(Таблица1[[#This Row],[σв/σт]]-SUMIF('Сводный отчет'!$B$7:$B$17,Таблица1[[#This Row],[Профиль / размер]],'Сводный отчет'!$L$7:$L$17))^2</f>
        <v>1.9331673859880654E-4</v>
      </c>
      <c r="K1945" s="63">
        <v>19.899999999999999</v>
      </c>
      <c r="L1945" s="64">
        <f>(Таблица1[[#This Row],[Относительное удлинение, %]]-SUMIF('Сводный отчет'!$B$7:$B$17,Таблица1[[#This Row],[Профиль / размер]],'Сводный отчет'!$O$7:$O$17))^2</f>
        <v>0.92139188166949149</v>
      </c>
      <c r="M1945" s="63">
        <v>9.1999999999999993</v>
      </c>
      <c r="N194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0.79012345679011786</v>
      </c>
      <c r="O1945" s="67">
        <v>9.5</v>
      </c>
      <c r="P194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0.7944654489905395</v>
      </c>
      <c r="Q1945" s="69">
        <v>7.5999999999999998E-2</v>
      </c>
      <c r="R1945" s="70">
        <f>(Таблица1[[#This Row],[fr]]-SUMIF('Сводный отчет'!$B$7:$B$17,Таблица1[[#This Row],[Профиль / размер]],'Сводный отчет'!$X$7:$X$17))^2</f>
        <v>3.9155712722438678E-5</v>
      </c>
    </row>
    <row r="1946" spans="1:18" ht="11.25" customHeight="1" x14ac:dyDescent="0.25">
      <c r="A1946" s="62" t="s">
        <v>1521</v>
      </c>
      <c r="B1946" s="62" t="str">
        <f>LEFT(Таблица1[[#This Row],[Номер плавки]],7)</f>
        <v>2050975</v>
      </c>
      <c r="C1946" s="62" t="s">
        <v>8</v>
      </c>
      <c r="D1946" s="62" t="s">
        <v>9</v>
      </c>
      <c r="E1946" s="63">
        <v>580</v>
      </c>
      <c r="F1946" s="64">
        <f>(Таблица1[[#This Row],[Предел текучести, Н/мм²]]-SUMIF('Сводный отчет'!$B$7:$B$17,Таблица1[[#This Row],[Профиль / размер]],'Сводный отчет'!$F$7:$F$17))^2</f>
        <v>522.94197223210904</v>
      </c>
      <c r="G1946" s="63">
        <v>668</v>
      </c>
      <c r="H1946" s="64">
        <f>(Таблица1[[#This Row],[Временное сопротивление, Н/мм²]]-SUMIF('Сводный отчет'!$B$7:$B$17,Таблица1[[#This Row],[Профиль / размер]],'Сводный отчет'!$I$7:$I$17))^2</f>
        <v>290.39160832245545</v>
      </c>
      <c r="I1946" s="65">
        <f>Таблица1[[#This Row],[Временное сопротивление, Н/мм²]]/Таблица1[[#This Row],[Предел текучести, Н/мм²]]</f>
        <v>1.1517241379310346</v>
      </c>
      <c r="J1946" s="66">
        <f>(Таблица1[[#This Row],[σв/σт]]-SUMIF('Сводный отчет'!$B$7:$B$17,Таблица1[[#This Row],[Профиль / размер]],'Сводный отчет'!$L$7:$L$17))^2</f>
        <v>2.8450543516121056E-4</v>
      </c>
      <c r="K1946" s="63">
        <v>23.1</v>
      </c>
      <c r="L1946" s="64">
        <f>(Таблица1[[#This Row],[Относительное удлинение, %]]-SUMIF('Сводный отчет'!$B$7:$B$17,Таблица1[[#This Row],[Профиль / размер]],'Сводный отчет'!$O$7:$O$17))^2</f>
        <v>1.8855838156962219E-4</v>
      </c>
      <c r="M1946" s="63">
        <v>8.1</v>
      </c>
      <c r="N194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2.5119259522955843E-2</v>
      </c>
      <c r="O1946" s="67">
        <v>8.4</v>
      </c>
      <c r="P194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6.0730731027691658E-2</v>
      </c>
      <c r="Q1946" s="69">
        <v>6.5000000000000002E-2</v>
      </c>
      <c r="R1946" s="70">
        <f>(Таблица1[[#This Row],[fr]]-SUMIF('Сводный отчет'!$B$7:$B$17,Таблица1[[#This Row],[Профиль / размер]],'Сводный отчет'!$X$7:$X$17))^2</f>
        <v>3.0142637751670614E-4</v>
      </c>
    </row>
    <row r="1947" spans="1:18" ht="11.25" customHeight="1" x14ac:dyDescent="0.25">
      <c r="A1947" s="62" t="s">
        <v>1522</v>
      </c>
      <c r="B1947" s="62" t="str">
        <f>LEFT(Таблица1[[#This Row],[Номер плавки]],7)</f>
        <v>2050975</v>
      </c>
      <c r="C1947" s="62" t="s">
        <v>8</v>
      </c>
      <c r="D1947" s="62" t="s">
        <v>9</v>
      </c>
      <c r="E1947" s="63">
        <v>577</v>
      </c>
      <c r="F1947" s="64">
        <f>(Таблица1[[#This Row],[Предел текучести, Н/мм²]]-SUMIF('Сводный отчет'!$B$7:$B$17,Таблица1[[#This Row],[Профиль / размер]],'Сводный отчет'!$F$7:$F$17))^2</f>
        <v>394.73442506229799</v>
      </c>
      <c r="G1947" s="63">
        <v>665</v>
      </c>
      <c r="H1947" s="64">
        <f>(Таблица1[[#This Row],[Временное сопротивление, Н/мм²]]-SUMIF('Сводный отчет'!$B$7:$B$17,Таблица1[[#This Row],[Профиль / размер]],'Сводный отчет'!$I$7:$I$17))^2</f>
        <v>197.14632530358753</v>
      </c>
      <c r="I1947" s="65">
        <f>Таблица1[[#This Row],[Временное сопротивление, Н/мм²]]/Таблица1[[#This Row],[Предел текучести, Н/мм²]]</f>
        <v>1.1525129982668978</v>
      </c>
      <c r="J1947" s="66">
        <f>(Таблица1[[#This Row],[σв/σт]]-SUMIF('Сводный отчет'!$B$7:$B$17,Таблица1[[#This Row],[Профиль / размер]],'Сводный отчет'!$L$7:$L$17))^2</f>
        <v>2.5851586540198994E-4</v>
      </c>
      <c r="K1947" s="63">
        <v>24.6</v>
      </c>
      <c r="L1947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1947" s="63">
        <v>6.1</v>
      </c>
      <c r="N194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4.659081523673823</v>
      </c>
      <c r="O1947" s="67">
        <v>7.4</v>
      </c>
      <c r="P194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1.5536028484281048</v>
      </c>
      <c r="Q1947" s="69">
        <v>7.4999999999999997E-2</v>
      </c>
      <c r="R1947" s="70">
        <f>(Таблица1[[#This Row],[fr]]-SUMIF('Сводный отчет'!$B$7:$B$17,Таблица1[[#This Row],[Профиль / размер]],'Сводный отчет'!$X$7:$X$17))^2</f>
        <v>5.4193673114193948E-5</v>
      </c>
    </row>
    <row r="1948" spans="1:18" ht="11.25" customHeight="1" x14ac:dyDescent="0.25">
      <c r="A1948" s="62" t="s">
        <v>1523</v>
      </c>
      <c r="B1948" s="62" t="str">
        <f>LEFT(Таблица1[[#This Row],[Номер плавки]],7)</f>
        <v>2004144</v>
      </c>
      <c r="C1948" s="62" t="s">
        <v>66</v>
      </c>
      <c r="D1948" s="62" t="s">
        <v>72</v>
      </c>
      <c r="E1948" s="63">
        <v>547</v>
      </c>
      <c r="F1948" s="64">
        <f>(Таблица1[[#This Row],[Предел текучести, Н/мм²]]-SUMIF('Сводный отчет'!$B$7:$B$17,Таблица1[[#This Row],[Профиль / размер]],'Сводный отчет'!$F$7:$F$17))^2</f>
        <v>14.415295128560718</v>
      </c>
      <c r="G1948" s="63">
        <v>640</v>
      </c>
      <c r="H1948" s="64">
        <f>(Таблица1[[#This Row],[Временное сопротивление, Н/мм²]]-SUMIF('Сводный отчет'!$B$7:$B$17,Таблица1[[#This Row],[Профиль / размер]],'Сводный отчет'!$I$7:$I$17))^2</f>
        <v>69.038535263400519</v>
      </c>
      <c r="I1948" s="65">
        <f>Таблица1[[#This Row],[Временное сопротивление, Н/мм²]]/Таблица1[[#This Row],[Предел текучести, Н/мм²]]</f>
        <v>1.170018281535649</v>
      </c>
      <c r="J1948" s="66">
        <f>(Таблица1[[#This Row],[σв/σт]]-SUMIF('Сводный отчет'!$B$7:$B$17,Таблица1[[#This Row],[Профиль / размер]],'Сводный отчет'!$L$7:$L$17))^2</f>
        <v>5.1112605564833441E-5</v>
      </c>
      <c r="K1948" s="63">
        <v>16.2</v>
      </c>
      <c r="L1948" s="64">
        <f>(Таблица1[[#This Row],[Относительное удлинение, %]]-SUMIF('Сводный отчет'!$B$7:$B$17,Таблица1[[#This Row],[Профиль / размер]],'Сводный отчет'!$O$7:$O$17))^2</f>
        <v>7.5081940496911779</v>
      </c>
      <c r="M1948" s="63">
        <v>7.1</v>
      </c>
      <c r="N194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8.9334567901234365</v>
      </c>
      <c r="O1948" s="67">
        <v>7.4</v>
      </c>
      <c r="P194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8.9480426847629104</v>
      </c>
      <c r="Q1948" s="69">
        <v>8.2000000000000003E-2</v>
      </c>
      <c r="R1948" s="70">
        <f>(Таблица1[[#This Row],[fr]]-SUMIF('Сводный отчет'!$B$7:$B$17,Таблица1[[#This Row],[Профиль / размер]],'Сводный отчет'!$X$7:$X$17))^2</f>
        <v>6.6281828129923415E-8</v>
      </c>
    </row>
    <row r="1949" spans="1:18" ht="11.25" customHeight="1" x14ac:dyDescent="0.25">
      <c r="A1949" s="62" t="s">
        <v>1523</v>
      </c>
      <c r="B1949" s="62" t="str">
        <f>LEFT(Таблица1[[#This Row],[Номер плавки]],7)</f>
        <v>2004144</v>
      </c>
      <c r="C1949" s="62" t="s">
        <v>66</v>
      </c>
      <c r="D1949" s="62" t="s">
        <v>72</v>
      </c>
      <c r="E1949" s="63">
        <v>537</v>
      </c>
      <c r="F1949" s="64">
        <f>(Таблица1[[#This Row],[Предел текучести, Н/мм²]]-SUMIF('Сводный отчет'!$B$7:$B$17,Таблица1[[#This Row],[Профиль / размер]],'Сводный отчет'!$F$7:$F$17))^2</f>
        <v>190.35025447815337</v>
      </c>
      <c r="G1949" s="63">
        <v>631</v>
      </c>
      <c r="H1949" s="64">
        <f>(Таблица1[[#This Row],[Временное сопротивление, Н/мм²]]-SUMIF('Сводный отчет'!$B$7:$B$17,Таблица1[[#This Row],[Профиль / размер]],'Сводный отчет'!$I$7:$I$17))^2</f>
        <v>299.59951087315568</v>
      </c>
      <c r="I1949" s="65">
        <f>Таблица1[[#This Row],[Временное сопротивление, Н/мм²]]/Таблица1[[#This Row],[Предел текучести, Н/мм²]]</f>
        <v>1.175046554934823</v>
      </c>
      <c r="J1949" s="66">
        <f>(Таблица1[[#This Row],[σв/σт]]-SUMIF('Сводный отчет'!$B$7:$B$17,Таблица1[[#This Row],[Профиль / размер]],'Сводный отчет'!$L$7:$L$17))^2</f>
        <v>4.4987879814124088E-6</v>
      </c>
      <c r="K1949" s="63">
        <v>20.5</v>
      </c>
      <c r="L1949" s="64">
        <f>(Таблица1[[#This Row],[Относительное удлинение, %]]-SUMIF('Сводный отчет'!$B$7:$B$17,Таблица1[[#This Row],[Профиль / размер]],'Сводный отчет'!$O$7:$O$17))^2</f>
        <v>2.433261800368681</v>
      </c>
      <c r="M1949" s="63">
        <v>10.199999999999999</v>
      </c>
      <c r="N194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1.2345679012346381E-2</v>
      </c>
      <c r="O1949" s="67">
        <v>10.5</v>
      </c>
      <c r="P194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1.1809622432266921E-2</v>
      </c>
      <c r="Q1949" s="69">
        <v>6.8000000000000005E-2</v>
      </c>
      <c r="R1949" s="70">
        <f>(Таблица1[[#This Row],[fr]]-SUMIF('Сводный отчет'!$B$7:$B$17,Таблица1[[#This Row],[Профиль / размер]],'Сводный отчет'!$X$7:$X$17))^2</f>
        <v>2.0327495391485014E-4</v>
      </c>
    </row>
    <row r="1950" spans="1:18" ht="11.25" customHeight="1" x14ac:dyDescent="0.25">
      <c r="A1950" s="62" t="s">
        <v>1524</v>
      </c>
      <c r="B1950" s="62" t="str">
        <f>LEFT(Таблица1[[#This Row],[Номер плавки]],7)</f>
        <v>2004137</v>
      </c>
      <c r="C1950" s="62" t="s">
        <v>66</v>
      </c>
      <c r="D1950" s="62" t="s">
        <v>72</v>
      </c>
      <c r="E1950" s="63">
        <v>535</v>
      </c>
      <c r="F1950" s="64">
        <f>(Таблица1[[#This Row],[Предел текучести, Н/мм²]]-SUMIF('Сводный отчет'!$B$7:$B$17,Таблица1[[#This Row],[Профиль / размер]],'Сводный отчет'!$F$7:$F$17))^2</f>
        <v>249.5372463480719</v>
      </c>
      <c r="G1950" s="63">
        <v>639</v>
      </c>
      <c r="H1950" s="64">
        <f>(Таблица1[[#This Row],[Временное сопротивление, Н/мм²]]-SUMIF('Сводный отчет'!$B$7:$B$17,Таблица1[[#This Row],[Профиль / размер]],'Сводный отчет'!$I$7:$I$17))^2</f>
        <v>86.6564214422622</v>
      </c>
      <c r="I1950" s="65">
        <f>Таблица1[[#This Row],[Временное сопротивление, Н/мм²]]/Таблица1[[#This Row],[Предел текучести, Н/мм²]]</f>
        <v>1.1943925233644861</v>
      </c>
      <c r="J1950" s="66">
        <f>(Таблица1[[#This Row],[σв/σт]]-SUMIF('Сводный отчет'!$B$7:$B$17,Таблица1[[#This Row],[Профиль / размер]],'Сводный отчет'!$L$7:$L$17))^2</f>
        <v>2.9669834375509944E-4</v>
      </c>
      <c r="K1950" s="63">
        <v>19.3</v>
      </c>
      <c r="L1950" s="64">
        <f>(Таблица1[[#This Row],[Относительное удлинение, %]]-SUMIF('Сводный отчет'!$B$7:$B$17,Таблица1[[#This Row],[Профиль / размер]],'Сводный отчет'!$O$7:$O$17))^2</f>
        <v>0.12952196297030771</v>
      </c>
      <c r="M1950" s="63">
        <v>12.4</v>
      </c>
      <c r="N195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5.3412345679012541</v>
      </c>
      <c r="O1950" s="67">
        <v>12.7</v>
      </c>
      <c r="P195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5.329966804004064</v>
      </c>
      <c r="Q1950" s="69">
        <v>9.9000000000000005E-2</v>
      </c>
      <c r="R1950" s="70">
        <f>(Таблица1[[#This Row],[fr]]-SUMIF('Сводный отчет'!$B$7:$B$17,Таблица1[[#This Row],[Профиль / размер]],'Сводный отчет'!$X$7:$X$17))^2</f>
        <v>2.8031289429425536E-4</v>
      </c>
    </row>
    <row r="1951" spans="1:18" ht="11.25" customHeight="1" x14ac:dyDescent="0.25">
      <c r="A1951" s="62" t="s">
        <v>1524</v>
      </c>
      <c r="B1951" s="62" t="str">
        <f>LEFT(Таблица1[[#This Row],[Номер плавки]],7)</f>
        <v>2004137</v>
      </c>
      <c r="C1951" s="62" t="s">
        <v>66</v>
      </c>
      <c r="D1951" s="62" t="s">
        <v>72</v>
      </c>
      <c r="E1951" s="63">
        <v>541</v>
      </c>
      <c r="F1951" s="64">
        <f>(Таблица1[[#This Row],[Предел текучести, Н/мм²]]-SUMIF('Сводный отчет'!$B$7:$B$17,Таблица1[[#This Row],[Профиль / размер]],'Сводный отчет'!$F$7:$F$17))^2</f>
        <v>95.976270738316302</v>
      </c>
      <c r="G1951" s="63">
        <v>643</v>
      </c>
      <c r="H1951" s="64">
        <f>(Таблица1[[#This Row],[Временное сопротивление, Н/мм²]]-SUMIF('Сводный отчет'!$B$7:$B$17,Таблица1[[#This Row],[Профиль / размер]],'Сводный отчет'!$I$7:$I$17))^2</f>
        <v>28.184876726815478</v>
      </c>
      <c r="I1951" s="65">
        <f>Таблица1[[#This Row],[Временное сопротивление, Н/мм²]]/Таблица1[[#This Row],[Предел текучести, Н/мм²]]</f>
        <v>1.188539741219963</v>
      </c>
      <c r="J1951" s="66">
        <f>(Таблица1[[#This Row],[σв/σт]]-SUMIF('Сводный отчет'!$B$7:$B$17,Таблица1[[#This Row],[Профиль / размер]],'Сводный отчет'!$L$7:$L$17))^2</f>
        <v>1.293258328398974E-4</v>
      </c>
      <c r="K1951" s="63">
        <v>19.600000000000001</v>
      </c>
      <c r="L1951" s="64">
        <f>(Таблица1[[#This Row],[Относительное удлинение, %]]-SUMIF('Сводный отчет'!$B$7:$B$17,Таблица1[[#This Row],[Профиль / размер]],'Сводный отчет'!$O$7:$O$17))^2</f>
        <v>0.43545692231990257</v>
      </c>
      <c r="M1951" s="63">
        <v>10</v>
      </c>
      <c r="N195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7.9012345679005461E-3</v>
      </c>
      <c r="O1951" s="67">
        <v>10.3</v>
      </c>
      <c r="P195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8.3407877439213105E-3</v>
      </c>
      <c r="Q1951" s="69">
        <v>8.5000000000000006E-2</v>
      </c>
      <c r="R1951" s="70">
        <f>(Таблица1[[#This Row],[fr]]-SUMIF('Сводный отчет'!$B$7:$B$17,Таблица1[[#This Row],[Профиль / размер]],'Сводный отчет'!$X$7:$X$17))^2</f>
        <v>7.5215663809755945E-6</v>
      </c>
    </row>
    <row r="1952" spans="1:18" ht="11.25" customHeight="1" x14ac:dyDescent="0.25">
      <c r="A1952" s="62" t="s">
        <v>1525</v>
      </c>
      <c r="B1952" s="62" t="str">
        <f>LEFT(Таблица1[[#This Row],[Номер плавки]],7)</f>
        <v>2073507</v>
      </c>
      <c r="C1952" s="62" t="s">
        <v>66</v>
      </c>
      <c r="D1952" s="62" t="s">
        <v>72</v>
      </c>
      <c r="E1952" s="63">
        <v>566</v>
      </c>
      <c r="F1952" s="64">
        <f>(Таблица1[[#This Row],[Предел текучести, Н/мм²]]-SUMIF('Сводный отчет'!$B$7:$B$17,Таблица1[[#This Row],[Профиль / размер]],'Сводный отчет'!$F$7:$F$17))^2</f>
        <v>231.1388723643347</v>
      </c>
      <c r="G1952" s="63">
        <v>672</v>
      </c>
      <c r="H1952" s="64">
        <f>(Таблица1[[#This Row],[Временное сопротивление, Н/мм²]]-SUMIF('Сводный отчет'!$B$7:$B$17,Таблица1[[#This Row],[Профиль / размер]],'Сводный отчет'!$I$7:$I$17))^2</f>
        <v>561.26617753982669</v>
      </c>
      <c r="I1952" s="65">
        <f>Таблица1[[#This Row],[Временное сопротивление, Н/мм²]]/Таблица1[[#This Row],[Предел текучести, Н/мм²]]</f>
        <v>1.1872791519434629</v>
      </c>
      <c r="J1952" s="66">
        <f>(Таблица1[[#This Row],[σв/σт]]-SUMIF('Сводный отчет'!$B$7:$B$17,Таблица1[[#This Row],[Профиль / размер]],'Сводный отчет'!$L$7:$L$17))^2</f>
        <v>1.0224369335691979E-4</v>
      </c>
      <c r="K1952" s="63">
        <v>17.399999999999999</v>
      </c>
      <c r="L1952" s="64">
        <f>(Таблица1[[#This Row],[Относительное удлинение, %]]-SUMIF('Сводный отчет'!$B$7:$B$17,Таблица1[[#This Row],[Профиль / размер]],'Сводный отчет'!$O$7:$O$17))^2</f>
        <v>2.3719338870895528</v>
      </c>
      <c r="M1952" s="63">
        <v>13.4</v>
      </c>
      <c r="N195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10.963456790123486</v>
      </c>
      <c r="O1952" s="67">
        <v>13.7</v>
      </c>
      <c r="P195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10.94731097744579</v>
      </c>
      <c r="Q1952" s="69">
        <v>7.1999999999999995E-2</v>
      </c>
      <c r="R1952" s="70">
        <f>(Таблица1[[#This Row],[fr]]-SUMIF('Сводный отчет'!$B$7:$B$17,Таблица1[[#This Row],[Профиль / размер]],'Сводный отчет'!$X$7:$X$17))^2</f>
        <v>1.0521533331864458E-4</v>
      </c>
    </row>
    <row r="1953" spans="1:18" ht="11.25" customHeight="1" x14ac:dyDescent="0.25">
      <c r="A1953" s="62" t="s">
        <v>1525</v>
      </c>
      <c r="B1953" s="62" t="str">
        <f>LEFT(Таблица1[[#This Row],[Номер плавки]],7)</f>
        <v>2073507</v>
      </c>
      <c r="C1953" s="62" t="s">
        <v>66</v>
      </c>
      <c r="D1953" s="62" t="s">
        <v>72</v>
      </c>
      <c r="E1953" s="63">
        <v>566</v>
      </c>
      <c r="F1953" s="64">
        <f>(Таблица1[[#This Row],[Предел текучести, Н/мм²]]-SUMIF('Сводный отчет'!$B$7:$B$17,Таблица1[[#This Row],[Профиль / размер]],'Сводный отчет'!$F$7:$F$17))^2</f>
        <v>231.1388723643347</v>
      </c>
      <c r="G1953" s="63">
        <v>670</v>
      </c>
      <c r="H1953" s="64">
        <f>(Таблица1[[#This Row],[Временное сопротивление, Н/мм²]]-SUMIF('Сводный отчет'!$B$7:$B$17,Таблица1[[#This Row],[Профиль / размер]],'Сводный отчет'!$I$7:$I$17))^2</f>
        <v>470.50194989755011</v>
      </c>
      <c r="I1953" s="65">
        <f>Таблица1[[#This Row],[Временное сопротивление, Н/мм²]]/Таблица1[[#This Row],[Предел текучести, Н/мм²]]</f>
        <v>1.1837455830388692</v>
      </c>
      <c r="J1953" s="66">
        <f>(Таблица1[[#This Row],[σв/σт]]-SUMIF('Сводный отчет'!$B$7:$B$17,Таблица1[[#This Row],[Профиль / размер]],'Сводный отчет'!$L$7:$L$17))^2</f>
        <v>4.3269997897254983E-5</v>
      </c>
      <c r="K1953" s="63">
        <v>19.2</v>
      </c>
      <c r="L1953" s="64">
        <f>(Таблица1[[#This Row],[Относительное удлинение, %]]-SUMIF('Сводный отчет'!$B$7:$B$17,Таблица1[[#This Row],[Профиль / размер]],'Сводный отчет'!$O$7:$O$17))^2</f>
        <v>6.7543643187109009E-2</v>
      </c>
      <c r="M1953" s="63">
        <v>10.8</v>
      </c>
      <c r="N195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0.50567901234568557</v>
      </c>
      <c r="O1953" s="67">
        <v>11.1</v>
      </c>
      <c r="P195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0.50221612649730285</v>
      </c>
      <c r="Q1953" s="69">
        <v>6.9000000000000006E-2</v>
      </c>
      <c r="R1953" s="70">
        <f>(Таблица1[[#This Row],[fr]]-SUMIF('Сводный отчет'!$B$7:$B$17,Таблица1[[#This Row],[Профиль / размер]],'Сводный отчет'!$X$7:$X$17))^2</f>
        <v>1.7576004876579868E-4</v>
      </c>
    </row>
    <row r="1954" spans="1:18" ht="11.25" customHeight="1" x14ac:dyDescent="0.25">
      <c r="A1954" s="62" t="s">
        <v>1526</v>
      </c>
      <c r="B1954" s="62" t="str">
        <f>LEFT(Таблица1[[#This Row],[Номер плавки]],7)</f>
        <v>2050976</v>
      </c>
      <c r="C1954" s="62" t="s">
        <v>8</v>
      </c>
      <c r="D1954" s="62" t="s">
        <v>9</v>
      </c>
      <c r="E1954" s="63">
        <v>557</v>
      </c>
      <c r="F1954" s="64">
        <f>(Таблица1[[#This Row],[Предел текучести, Н/мм²]]-SUMIF('Сводный отчет'!$B$7:$B$17,Таблица1[[#This Row],[Профиль / размер]],'Сводный отчет'!$F$7:$F$17))^2</f>
        <v>1.7443930224291002E-2</v>
      </c>
      <c r="G1954" s="63">
        <v>650</v>
      </c>
      <c r="H1954" s="64">
        <f>(Таблица1[[#This Row],[Временное сопротивление, Н/мм²]]-SUMIF('Сводный отчет'!$B$7:$B$17,Таблица1[[#This Row],[Профиль / размер]],'Сводный отчет'!$I$7:$I$17))^2</f>
        <v>0.91991020924806155</v>
      </c>
      <c r="I1954" s="65">
        <f>Таблица1[[#This Row],[Временное сопротивление, Н/мм²]]/Таблица1[[#This Row],[Предел текучести, Н/мм²]]</f>
        <v>1.1669658886894076</v>
      </c>
      <c r="J1954" s="66">
        <f>(Таблица1[[#This Row],[σв/σт]]-SUMIF('Сводный отчет'!$B$7:$B$17,Таблица1[[#This Row],[Профиль / размер]],'Сводный отчет'!$L$7:$L$17))^2</f>
        <v>2.6423742812190597E-6</v>
      </c>
      <c r="K1954" s="63">
        <v>22.4</v>
      </c>
      <c r="L1954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1954" s="63">
        <v>7.2</v>
      </c>
      <c r="N195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1.1204022783908447</v>
      </c>
      <c r="O1954" s="67">
        <v>7.5</v>
      </c>
      <c r="P195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1954" s="69">
        <v>9.0999999999999998E-2</v>
      </c>
      <c r="R1954" s="70">
        <f>(Таблица1[[#This Row],[fr]]-SUMIF('Сводный отчет'!$B$7:$B$17,Таблица1[[#This Row],[Профиль / размер]],'Сводный отчет'!$X$7:$X$17))^2</f>
        <v>7.4621346070174202E-5</v>
      </c>
    </row>
    <row r="1955" spans="1:18" ht="11.25" customHeight="1" x14ac:dyDescent="0.25">
      <c r="A1955" s="62" t="s">
        <v>1527</v>
      </c>
      <c r="B1955" s="62" t="str">
        <f>LEFT(Таблица1[[#This Row],[Номер плавки]],7)</f>
        <v>2050976</v>
      </c>
      <c r="C1955" s="62" t="s">
        <v>8</v>
      </c>
      <c r="D1955" s="62" t="s">
        <v>9</v>
      </c>
      <c r="E1955" s="63">
        <v>547</v>
      </c>
      <c r="F1955" s="64">
        <f>(Таблица1[[#This Row],[Предел текучести, Н/мм²]]-SUMIF('Сводный отчет'!$B$7:$B$17,Таблица1[[#This Row],[Профиль / размер]],'Сводный отчет'!$F$7:$F$17))^2</f>
        <v>102.65895336418745</v>
      </c>
      <c r="G1955" s="63">
        <v>635</v>
      </c>
      <c r="H1955" s="64">
        <f>(Таблица1[[#This Row],[Временное сопротивление, Н/мм²]]-SUMIF('Сводный отчет'!$B$7:$B$17,Таблица1[[#This Row],[Профиль / размер]],'Сводный отчет'!$I$7:$I$17))^2</f>
        <v>254.69349511490859</v>
      </c>
      <c r="I1955" s="65">
        <f>Таблица1[[#This Row],[Временное сопротивление, Н/мм²]]/Таблица1[[#This Row],[Предел текучести, Н/мм²]]</f>
        <v>1.1608775137111518</v>
      </c>
      <c r="J1955" s="66">
        <f>(Таблица1[[#This Row],[σв/σт]]-SUMIF('Сводный отчет'!$B$7:$B$17,Таблица1[[#This Row],[Профиль / размер]],'Сводный отчет'!$L$7:$L$17))^2</f>
        <v>5.9504455769799375E-5</v>
      </c>
      <c r="K1955" s="63">
        <v>26.9</v>
      </c>
      <c r="L1955" s="64">
        <f>(Таблица1[[#This Row],[Относительное удлинение, %]]-SUMIF('Сводный отчет'!$B$7:$B$17,Таблица1[[#This Row],[Профиль / размер]],'Сводный отчет'!$O$7:$O$17))^2</f>
        <v>14.544549145383833</v>
      </c>
      <c r="M1955" s="63">
        <v>7.7</v>
      </c>
      <c r="N195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0.31191171235312865</v>
      </c>
      <c r="O1955" s="67">
        <v>8</v>
      </c>
      <c r="P195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0.41787957798785735</v>
      </c>
      <c r="Q1955" s="69">
        <v>9.4E-2</v>
      </c>
      <c r="R1955" s="70">
        <f>(Таблица1[[#This Row],[fr]]-SUMIF('Сводный отчет'!$B$7:$B$17,Таблица1[[#This Row],[Профиль / размер]],'Сводный отчет'!$X$7:$X$17))^2</f>
        <v>1.3545153474942055E-4</v>
      </c>
    </row>
    <row r="1956" spans="1:18" ht="11.25" customHeight="1" x14ac:dyDescent="0.25">
      <c r="A1956" s="62" t="s">
        <v>1528</v>
      </c>
      <c r="B1956" s="62" t="str">
        <f>LEFT(Таблица1[[#This Row],[Номер плавки]],7)</f>
        <v>2050976</v>
      </c>
      <c r="C1956" s="62" t="s">
        <v>8</v>
      </c>
      <c r="D1956" s="62" t="s">
        <v>9</v>
      </c>
      <c r="E1956" s="63">
        <v>562</v>
      </c>
      <c r="F1956" s="64">
        <f>(Таблица1[[#This Row],[Предел текучести, Н/мм²]]-SUMIF('Сводный отчет'!$B$7:$B$17,Таблица1[[#This Row],[Профиль / размер]],'Сводный отчет'!$F$7:$F$17))^2</f>
        <v>23.69668921324271</v>
      </c>
      <c r="G1956" s="63">
        <v>651</v>
      </c>
      <c r="H1956" s="64">
        <f>(Таблица1[[#This Row],[Временное сопротивление, Н/мм²]]-SUMIF('Сводный отчет'!$B$7:$B$17,Таблица1[[#This Row],[Профиль / размер]],'Сводный отчет'!$I$7:$I$17))^2</f>
        <v>1.6712155373596635E-3</v>
      </c>
      <c r="I1956" s="65">
        <f>Таблица1[[#This Row],[Временное сопротивление, Н/мм²]]/Таблица1[[#This Row],[Предел текучести, Н/мм²]]</f>
        <v>1.1583629893238434</v>
      </c>
      <c r="J1956" s="66">
        <f>(Таблица1[[#This Row],[σв/σт]]-SUMIF('Сводный отчет'!$B$7:$B$17,Таблица1[[#This Row],[Профиль / размер]],'Сводный отчет'!$L$7:$L$17))^2</f>
        <v>1.0462093403568643E-4</v>
      </c>
      <c r="K1956" s="63">
        <v>24</v>
      </c>
      <c r="L1956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1956" s="63">
        <v>8.8000000000000007</v>
      </c>
      <c r="N195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1956" s="67">
        <v>9.1</v>
      </c>
      <c r="P195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1956" s="69">
        <v>6.6000000000000003E-2</v>
      </c>
      <c r="R1956" s="70">
        <f>(Таблица1[[#This Row],[fr]]-SUMIF('Сводный отчет'!$B$7:$B$17,Таблица1[[#This Row],[Профиль / размер]],'Сводный отчет'!$X$7:$X$17))^2</f>
        <v>2.6770310707645485E-4</v>
      </c>
    </row>
    <row r="1957" spans="1:18" ht="11.25" customHeight="1" x14ac:dyDescent="0.25">
      <c r="A1957" s="62" t="s">
        <v>1529</v>
      </c>
      <c r="B1957" s="62" t="str">
        <f>LEFT(Таблица1[[#This Row],[Номер плавки]],7)</f>
        <v>2004145</v>
      </c>
      <c r="C1957" s="62" t="s">
        <v>66</v>
      </c>
      <c r="D1957" s="62" t="s">
        <v>72</v>
      </c>
      <c r="E1957" s="63">
        <v>539</v>
      </c>
      <c r="F1957" s="64">
        <f>(Таблица1[[#This Row],[Предел текучести, Н/мм²]]-SUMIF('Сводный отчет'!$B$7:$B$17,Таблица1[[#This Row],[Профиль / размер]],'Сводный отчет'!$F$7:$F$17))^2</f>
        <v>139.16326260823485</v>
      </c>
      <c r="G1957" s="63">
        <v>635</v>
      </c>
      <c r="H1957" s="64">
        <f>(Таблица1[[#This Row],[Временное сопротивление, Н/мм²]]-SUMIF('Сводный отчет'!$B$7:$B$17,Таблица1[[#This Row],[Профиль / размер]],'Сводный отчет'!$I$7:$I$17))^2</f>
        <v>177.12796615770893</v>
      </c>
      <c r="I1957" s="65">
        <f>Таблица1[[#This Row],[Временное сопротивление, Н/мм²]]/Таблица1[[#This Row],[Предел текучести, Н/мм²]]</f>
        <v>1.1781076066790352</v>
      </c>
      <c r="J1957" s="66">
        <f>(Таблица1[[#This Row],[σв/σт]]-SUMIF('Сводный отчет'!$B$7:$B$17,Таблица1[[#This Row],[Профиль / размер]],'Сводный отчет'!$L$7:$L$17))^2</f>
        <v>8.8363213966623737E-7</v>
      </c>
      <c r="K1957" s="63">
        <v>18.2</v>
      </c>
      <c r="L1957" s="64">
        <f>(Таблица1[[#This Row],[Относительное удлинение, %]]-SUMIF('Сводный отчет'!$B$7:$B$17,Таблица1[[#This Row],[Профиль / размер]],'Сводный отчет'!$O$7:$O$17))^2</f>
        <v>0.54776044535513213</v>
      </c>
      <c r="M1957" s="63">
        <v>8.9</v>
      </c>
      <c r="N195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1.4134567901234467</v>
      </c>
      <c r="O1957" s="67">
        <v>9.1999999999999993</v>
      </c>
      <c r="P195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1.419262196958023</v>
      </c>
      <c r="Q1957" s="69">
        <v>6.6000000000000003E-2</v>
      </c>
      <c r="R1957" s="70">
        <f>(Таблица1[[#This Row],[fr]]-SUMIF('Сводный отчет'!$B$7:$B$17,Таблица1[[#This Row],[Профиль / размер]],'Сводный отчет'!$X$7:$X$17))^2</f>
        <v>2.643047642129531E-4</v>
      </c>
    </row>
    <row r="1958" spans="1:18" ht="11.25" customHeight="1" x14ac:dyDescent="0.25">
      <c r="A1958" s="62" t="s">
        <v>1529</v>
      </c>
      <c r="B1958" s="62" t="str">
        <f>LEFT(Таблица1[[#This Row],[Номер плавки]],7)</f>
        <v>2004145</v>
      </c>
      <c r="C1958" s="62" t="s">
        <v>66</v>
      </c>
      <c r="D1958" s="62" t="s">
        <v>72</v>
      </c>
      <c r="E1958" s="63">
        <v>547</v>
      </c>
      <c r="F1958" s="64">
        <f>(Таблица1[[#This Row],[Предел текучести, Н/мм²]]-SUMIF('Сводный отчет'!$B$7:$B$17,Таблица1[[#This Row],[Профиль / размер]],'Сводный отчет'!$F$7:$F$17))^2</f>
        <v>14.415295128560718</v>
      </c>
      <c r="G1958" s="63">
        <v>641</v>
      </c>
      <c r="H1958" s="64">
        <f>(Таблица1[[#This Row],[Временное сопротивление, Н/мм²]]-SUMIF('Сводный отчет'!$B$7:$B$17,Таблица1[[#This Row],[Профиль / размер]],'Сводный отчет'!$I$7:$I$17))^2</f>
        <v>53.420649084538844</v>
      </c>
      <c r="I1958" s="65">
        <f>Таблица1[[#This Row],[Временное сопротивление, Н/мм²]]/Таблица1[[#This Row],[Предел текучести, Н/мм²]]</f>
        <v>1.1718464351005484</v>
      </c>
      <c r="J1958" s="66">
        <f>(Таблица1[[#This Row],[σв/σт]]-SUMIF('Сводный отчет'!$B$7:$B$17,Таблица1[[#This Row],[Профиль / размер]],'Сводный отчет'!$L$7:$L$17))^2</f>
        <v>2.8314685032750553E-5</v>
      </c>
      <c r="K1958" s="63">
        <v>19.899999999999999</v>
      </c>
      <c r="L1958" s="64">
        <f>(Таблица1[[#This Row],[Относительное удлинение, %]]-SUMIF('Сводный отчет'!$B$7:$B$17,Таблица1[[#This Row],[Профиль / размер]],'Сводный отчет'!$O$7:$O$17))^2</f>
        <v>0.92139188166949149</v>
      </c>
      <c r="M1958" s="63">
        <v>11.3</v>
      </c>
      <c r="N195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1.4667901234568013</v>
      </c>
      <c r="O1958" s="67">
        <v>11.6</v>
      </c>
      <c r="P195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1.4608882132181662</v>
      </c>
      <c r="Q1958" s="69">
        <v>9.6000000000000002E-2</v>
      </c>
      <c r="R1958" s="70">
        <f>(Таблица1[[#This Row],[fr]]-SUMIF('Сводный отчет'!$B$7:$B$17,Таблица1[[#This Row],[Профиль / размер]],'Сводный отчет'!$X$7:$X$17))^2</f>
        <v>1.8885760974140961E-4</v>
      </c>
    </row>
    <row r="1959" spans="1:18" ht="11.25" customHeight="1" x14ac:dyDescent="0.25">
      <c r="A1959" s="62" t="s">
        <v>1530</v>
      </c>
      <c r="B1959" s="62" t="str">
        <f>LEFT(Таблица1[[#This Row],[Номер плавки]],7)</f>
        <v>2072303</v>
      </c>
      <c r="C1959" s="62" t="s">
        <v>66</v>
      </c>
      <c r="D1959" s="62" t="s">
        <v>72</v>
      </c>
      <c r="E1959" s="63">
        <v>568</v>
      </c>
      <c r="F1959" s="64">
        <f>(Таблица1[[#This Row],[Предел текучести, Н/мм²]]-SUMIF('Сводный отчет'!$B$7:$B$17,Таблица1[[#This Row],[Профиль / размер]],'Сводный отчет'!$F$7:$F$17))^2</f>
        <v>295.95188049441617</v>
      </c>
      <c r="G1959" s="63">
        <v>664</v>
      </c>
      <c r="H1959" s="64">
        <f>(Таблица1[[#This Row],[Временное сопротивление, Н/мм²]]-SUMIF('Сводный отчет'!$B$7:$B$17,Таблица1[[#This Row],[Профиль / размер]],'Сводный отчет'!$I$7:$I$17))^2</f>
        <v>246.20926697072017</v>
      </c>
      <c r="I1959" s="65">
        <f>Таблица1[[#This Row],[Временное сопротивление, Н/мм²]]/Таблица1[[#This Row],[Предел текучести, Н/мм²]]</f>
        <v>1.1690140845070423</v>
      </c>
      <c r="J1959" s="66">
        <f>(Таблица1[[#This Row],[σв/σт]]-SUMIF('Сводный отчет'!$B$7:$B$17,Таблица1[[#This Row],[Профиль / размер]],'Сводный отчет'!$L$7:$L$17))^2</f>
        <v>6.6479645033837065E-5</v>
      </c>
      <c r="K1959" s="63">
        <v>20.7</v>
      </c>
      <c r="L1959" s="64">
        <f>(Таблица1[[#This Row],[Относительное удлинение, %]]-SUMIF('Сводный отчет'!$B$7:$B$17,Таблица1[[#This Row],[Профиль / размер]],'Сводный отчет'!$O$7:$O$17))^2</f>
        <v>3.0972184399350744</v>
      </c>
      <c r="M1959" s="63">
        <v>9.9</v>
      </c>
      <c r="N195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3.5679012345677413E-2</v>
      </c>
      <c r="O1959" s="67">
        <v>10.199999999999999</v>
      </c>
      <c r="P195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3.6606370399748969E-2</v>
      </c>
      <c r="Q1959" s="69">
        <v>8.4000000000000005E-2</v>
      </c>
      <c r="R1959" s="70">
        <f>(Таблица1[[#This Row],[fr]]-SUMIF('Сводный отчет'!$B$7:$B$17,Таблица1[[#This Row],[Профиль / размер]],'Сводный отчет'!$X$7:$X$17))^2</f>
        <v>3.0364715300270338E-6</v>
      </c>
    </row>
    <row r="1960" spans="1:18" ht="11.25" customHeight="1" x14ac:dyDescent="0.25">
      <c r="A1960" s="62" t="s">
        <v>1530</v>
      </c>
      <c r="B1960" s="62" t="str">
        <f>LEFT(Таблица1[[#This Row],[Номер плавки]],7)</f>
        <v>2072303</v>
      </c>
      <c r="C1960" s="62" t="s">
        <v>66</v>
      </c>
      <c r="D1960" s="62" t="s">
        <v>72</v>
      </c>
      <c r="E1960" s="63">
        <v>567</v>
      </c>
      <c r="F1960" s="64">
        <f>(Таблица1[[#This Row],[Предел текучести, Н/мм²]]-SUMIF('Сводный отчет'!$B$7:$B$17,Таблица1[[#This Row],[Профиль / размер]],'Сводный отчет'!$F$7:$F$17))^2</f>
        <v>262.54537642937544</v>
      </c>
      <c r="G1960" s="63">
        <v>661</v>
      </c>
      <c r="H1960" s="64">
        <f>(Таблица1[[#This Row],[Временное сопротивление, Н/мм²]]-SUMIF('Сводный отчет'!$B$7:$B$17,Таблица1[[#This Row],[Профиль / размер]],'Сводный отчет'!$I$7:$I$17))^2</f>
        <v>161.06292550730521</v>
      </c>
      <c r="I1960" s="65">
        <f>Таблица1[[#This Row],[Временное сопротивление, Н/мм²]]/Таблица1[[#This Row],[Предел текучести, Н/мм²]]</f>
        <v>1.1657848324514992</v>
      </c>
      <c r="J1960" s="66">
        <f>(Таблица1[[#This Row],[σв/σт]]-SUMIF('Сводный отчет'!$B$7:$B$17,Таблица1[[#This Row],[Профиль / размер]],'Сводный отчет'!$L$7:$L$17))^2</f>
        <v>1.2956715992892736E-4</v>
      </c>
      <c r="K1960" s="63">
        <v>20.7</v>
      </c>
      <c r="L1960" s="64">
        <f>(Таблица1[[#This Row],[Относительное удлинение, %]]-SUMIF('Сводный отчет'!$B$7:$B$17,Таблица1[[#This Row],[Профиль / размер]],'Сводный отчет'!$O$7:$O$17))^2</f>
        <v>3.0972184399350744</v>
      </c>
      <c r="M1960" s="63">
        <v>11.7</v>
      </c>
      <c r="N196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2.595679012345689</v>
      </c>
      <c r="O1960" s="67">
        <v>12</v>
      </c>
      <c r="P196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2.5878258825948581</v>
      </c>
      <c r="Q1960" s="69">
        <v>9.2999999999999999E-2</v>
      </c>
      <c r="R1960" s="70">
        <f>(Таблица1[[#This Row],[fr]]-SUMIF('Сводный отчет'!$B$7:$B$17,Таблица1[[#This Row],[Профиль / размер]],'Сводный отчет'!$X$7:$X$17))^2</f>
        <v>1.1540232518856391E-4</v>
      </c>
    </row>
    <row r="1961" spans="1:18" ht="11.25" customHeight="1" x14ac:dyDescent="0.25">
      <c r="A1961" s="62" t="s">
        <v>1481</v>
      </c>
      <c r="B1961" s="62" t="str">
        <f>LEFT(Таблица1[[#This Row],[Номер плавки]],7)</f>
        <v>2004147</v>
      </c>
      <c r="C1961" s="62" t="s">
        <v>66</v>
      </c>
      <c r="D1961" s="62" t="s">
        <v>72</v>
      </c>
      <c r="E1961" s="63">
        <v>532</v>
      </c>
      <c r="F1961" s="64">
        <f>(Таблица1[[#This Row],[Предел текучести, Н/мм²]]-SUMIF('Сводный отчет'!$B$7:$B$17,Таблица1[[#This Row],[Профиль / размер]],'Сводный отчет'!$F$7:$F$17))^2</f>
        <v>353.3177341529497</v>
      </c>
      <c r="G1961" s="63">
        <v>632</v>
      </c>
      <c r="H1961" s="64">
        <f>(Таблица1[[#This Row],[Временное сопротивление, Н/мм²]]-SUMIF('Сводный отчет'!$B$7:$B$17,Таблица1[[#This Row],[Профиль / размер]],'Сводный отчет'!$I$7:$I$17))^2</f>
        <v>265.981624694294</v>
      </c>
      <c r="I1961" s="65">
        <f>Таблица1[[#This Row],[Временное сопротивление, Н/мм²]]/Таблица1[[#This Row],[Предел текучести, Н/мм²]]</f>
        <v>1.1879699248120301</v>
      </c>
      <c r="J1961" s="66">
        <f>(Таблица1[[#This Row],[σв/σт]]-SUMIF('Сводный отчет'!$B$7:$B$17,Таблица1[[#This Row],[Профиль / размер]],'Сводный отчет'!$L$7:$L$17))^2</f>
        <v>1.1669044638687357E-4</v>
      </c>
      <c r="K1961" s="63">
        <v>22</v>
      </c>
      <c r="L1961" s="64">
        <f>(Таблица1[[#This Row],[Относительное удлинение, %]]-SUMIF('Сводный отчет'!$B$7:$B$17,Таблица1[[#This Row],[Профиль / размер]],'Сводный отчет'!$O$7:$O$17))^2</f>
        <v>9.3629365971166489</v>
      </c>
      <c r="M1961" s="63">
        <v>10.4</v>
      </c>
      <c r="N196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9.6790123456792748E-2</v>
      </c>
      <c r="O1961" s="67">
        <v>10.7</v>
      </c>
      <c r="P196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9.5278457120611962E-2</v>
      </c>
      <c r="Q1961" s="69">
        <v>8.4000000000000005E-2</v>
      </c>
      <c r="R1961" s="70">
        <f>(Таблица1[[#This Row],[fr]]-SUMIF('Сводный отчет'!$B$7:$B$17,Таблица1[[#This Row],[Профиль / размер]],'Сводный отчет'!$X$7:$X$17))^2</f>
        <v>3.0364715300270338E-6</v>
      </c>
    </row>
    <row r="1962" spans="1:18" ht="11.25" customHeight="1" x14ac:dyDescent="0.25">
      <c r="A1962" s="62" t="s">
        <v>1481</v>
      </c>
      <c r="B1962" s="62" t="str">
        <f>LEFT(Таблица1[[#This Row],[Номер плавки]],7)</f>
        <v>2004147</v>
      </c>
      <c r="C1962" s="62" t="s">
        <v>66</v>
      </c>
      <c r="D1962" s="62" t="s">
        <v>72</v>
      </c>
      <c r="E1962" s="63">
        <v>533</v>
      </c>
      <c r="F1962" s="64">
        <f>(Таблица1[[#This Row],[Предел текучести, Н/мм²]]-SUMIF('Сводный отчет'!$B$7:$B$17,Таблица1[[#This Row],[Профиль / размер]],'Сводный отчет'!$F$7:$F$17))^2</f>
        <v>316.72423821799043</v>
      </c>
      <c r="G1962" s="63">
        <v>634</v>
      </c>
      <c r="H1962" s="64">
        <f>(Таблица1[[#This Row],[Временное сопротивление, Н/мм²]]-SUMIF('Сводный отчет'!$B$7:$B$17,Таблица1[[#This Row],[Профиль / размер]],'Сводный отчет'!$I$7:$I$17))^2</f>
        <v>204.74585233657061</v>
      </c>
      <c r="I1962" s="65">
        <f>Таблица1[[#This Row],[Временное сопротивление, Н/мм²]]/Таблица1[[#This Row],[Предел текучести, Н/мм²]]</f>
        <v>1.1894934333958724</v>
      </c>
      <c r="J1962" s="66">
        <f>(Таблица1[[#This Row],[σв/σт]]-SUMIF('Сводный отчет'!$B$7:$B$17,Таблица1[[#This Row],[Профиль / размер]],'Сводный отчет'!$L$7:$L$17))^2</f>
        <v>1.5192642568395405E-4</v>
      </c>
      <c r="K1962" s="63">
        <v>20.3</v>
      </c>
      <c r="L1962" s="64">
        <f>(Таблица1[[#This Row],[Относительное удлинение, %]]-SUMIF('Сводный отчет'!$B$7:$B$17,Таблица1[[#This Row],[Профиль / размер]],'Сводный отчет'!$O$7:$O$17))^2</f>
        <v>1.8493051608022875</v>
      </c>
      <c r="M1962" s="63">
        <v>10.5</v>
      </c>
      <c r="N196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0.16901234567901552</v>
      </c>
      <c r="O1962" s="67">
        <v>10.8</v>
      </c>
      <c r="P196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0.16701287446478572</v>
      </c>
      <c r="Q1962" s="69">
        <v>9.6000000000000002E-2</v>
      </c>
      <c r="R1962" s="70">
        <f>(Таблица1[[#This Row],[fr]]-SUMIF('Сводный отчет'!$B$7:$B$17,Таблица1[[#This Row],[Профиль / размер]],'Сводный отчет'!$X$7:$X$17))^2</f>
        <v>1.8885760974140961E-4</v>
      </c>
    </row>
    <row r="1963" spans="1:18" ht="11.25" customHeight="1" x14ac:dyDescent="0.25">
      <c r="A1963" s="62" t="s">
        <v>1531</v>
      </c>
      <c r="B1963" s="62" t="str">
        <f>LEFT(Таблица1[[#This Row],[Номер плавки]],7)</f>
        <v>2004146</v>
      </c>
      <c r="C1963" s="62" t="s">
        <v>66</v>
      </c>
      <c r="D1963" s="62" t="s">
        <v>72</v>
      </c>
      <c r="E1963" s="63">
        <v>539</v>
      </c>
      <c r="F1963" s="64">
        <f>(Таблица1[[#This Row],[Предел текучести, Н/мм²]]-SUMIF('Сводный отчет'!$B$7:$B$17,Таблица1[[#This Row],[Профиль / размер]],'Сводный отчет'!$F$7:$F$17))^2</f>
        <v>139.16326260823485</v>
      </c>
      <c r="G1963" s="63">
        <v>632</v>
      </c>
      <c r="H1963" s="64">
        <f>(Таблица1[[#This Row],[Временное сопротивление, Н/мм²]]-SUMIF('Сводный отчет'!$B$7:$B$17,Таблица1[[#This Row],[Профиль / размер]],'Сводный отчет'!$I$7:$I$17))^2</f>
        <v>265.981624694294</v>
      </c>
      <c r="I1963" s="65">
        <f>Таблица1[[#This Row],[Временное сопротивление, Н/мм²]]/Таблица1[[#This Row],[Предел текучести, Н/мм²]]</f>
        <v>1.1725417439703154</v>
      </c>
      <c r="J1963" s="66">
        <f>(Таблица1[[#This Row],[σв/σт]]-SUMIF('Сводный отчет'!$B$7:$B$17,Таблица1[[#This Row],[Профиль / размер]],'Сводный отчет'!$L$7:$L$17))^2</f>
        <v>2.1398447638162199E-5</v>
      </c>
      <c r="K1963" s="63">
        <v>20.399999999999999</v>
      </c>
      <c r="L1963" s="64">
        <f>(Таблица1[[#This Row],[Относительное удлинение, %]]-SUMIF('Сводный отчет'!$B$7:$B$17,Таблица1[[#This Row],[Профиль / размер]],'Сводный отчет'!$O$7:$O$17))^2</f>
        <v>2.1312834805854792</v>
      </c>
      <c r="M1963" s="63">
        <v>9.9</v>
      </c>
      <c r="N196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3.5679012345677413E-2</v>
      </c>
      <c r="O1963" s="67">
        <v>10.199999999999999</v>
      </c>
      <c r="P196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3.6606370399748969E-2</v>
      </c>
      <c r="Q1963" s="69">
        <v>7.6999999999999999E-2</v>
      </c>
      <c r="R1963" s="70">
        <f>(Таблица1[[#This Row],[fr]]-SUMIF('Сводный отчет'!$B$7:$B$17,Таблица1[[#This Row],[Профиль / размер]],'Сводный отчет'!$X$7:$X$17))^2</f>
        <v>2.7640807573387208E-5</v>
      </c>
    </row>
    <row r="1964" spans="1:18" ht="11.25" customHeight="1" x14ac:dyDescent="0.25">
      <c r="A1964" s="62" t="s">
        <v>1531</v>
      </c>
      <c r="B1964" s="62" t="str">
        <f>LEFT(Таблица1[[#This Row],[Номер плавки]],7)</f>
        <v>2004146</v>
      </c>
      <c r="C1964" s="62" t="s">
        <v>66</v>
      </c>
      <c r="D1964" s="62" t="s">
        <v>72</v>
      </c>
      <c r="E1964" s="63">
        <v>549</v>
      </c>
      <c r="F1964" s="64">
        <f>(Таблица1[[#This Row],[Предел текучести, Н/мм²]]-SUMIF('Сводный отчет'!$B$7:$B$17,Таблица1[[#This Row],[Профиль / размер]],'Сводный отчет'!$F$7:$F$17))^2</f>
        <v>3.2283032586421898</v>
      </c>
      <c r="G1964" s="63">
        <v>642</v>
      </c>
      <c r="H1964" s="64">
        <f>(Таблица1[[#This Row],[Временное сопротивление, Н/мм²]]-SUMIF('Сводный отчет'!$B$7:$B$17,Таблица1[[#This Row],[Профиль / размер]],'Сводный отчет'!$I$7:$I$17))^2</f>
        <v>39.802762905677163</v>
      </c>
      <c r="I1964" s="65">
        <f>Таблица1[[#This Row],[Временное сопротивление, Н/мм²]]/Таблица1[[#This Row],[Предел текучести, Н/мм²]]</f>
        <v>1.1693989071038251</v>
      </c>
      <c r="J1964" s="66">
        <f>(Таблица1[[#This Row],[σв/σт]]-SUMIF('Сводный отчет'!$B$7:$B$17,Таблица1[[#This Row],[Профиль / размер]],'Сводный отчет'!$L$7:$L$17))^2</f>
        <v>6.035242747192739E-5</v>
      </c>
      <c r="K1964" s="63">
        <v>20</v>
      </c>
      <c r="L1964" s="64">
        <f>(Таблица1[[#This Row],[Относительное удлинение, %]]-SUMIF('Сводный отчет'!$B$7:$B$17,Таблица1[[#This Row],[Профиль / размер]],'Сводный отчет'!$O$7:$O$17))^2</f>
        <v>1.1233702014526921</v>
      </c>
      <c r="M1964" s="63">
        <v>10.199999999999999</v>
      </c>
      <c r="N196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1.2345679012346381E-2</v>
      </c>
      <c r="O1964" s="67">
        <v>10.5</v>
      </c>
      <c r="P196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1.1809622432266921E-2</v>
      </c>
      <c r="Q1964" s="69">
        <v>8.8999999999999996E-2</v>
      </c>
      <c r="R1964" s="70">
        <f>(Таблица1[[#This Row],[fr]]-SUMIF('Сводный отчет'!$B$7:$B$17,Таблица1[[#This Row],[Профиль / размер]],'Сводный отчет'!$X$7:$X$17))^2</f>
        <v>4.5461945784769685E-5</v>
      </c>
    </row>
    <row r="1965" spans="1:18" ht="11.25" customHeight="1" x14ac:dyDescent="0.25">
      <c r="A1965" s="62" t="s">
        <v>1532</v>
      </c>
      <c r="B1965" s="62" t="str">
        <f>LEFT(Таблица1[[#This Row],[Номер плавки]],7)</f>
        <v>2004143</v>
      </c>
      <c r="C1965" s="62" t="s">
        <v>66</v>
      </c>
      <c r="D1965" s="62" t="s">
        <v>72</v>
      </c>
      <c r="E1965" s="63">
        <v>540</v>
      </c>
      <c r="F1965" s="64">
        <f>(Таблица1[[#This Row],[Предел текучести, Н/мм²]]-SUMIF('Сводный отчет'!$B$7:$B$17,Таблица1[[#This Row],[Профиль / размер]],'Сводный отчет'!$F$7:$F$17))^2</f>
        <v>116.56976667327557</v>
      </c>
      <c r="G1965" s="63">
        <v>631</v>
      </c>
      <c r="H1965" s="64">
        <f>(Таблица1[[#This Row],[Временное сопротивление, Н/мм²]]-SUMIF('Сводный отчет'!$B$7:$B$17,Таблица1[[#This Row],[Профиль / размер]],'Сводный отчет'!$I$7:$I$17))^2</f>
        <v>299.59951087315568</v>
      </c>
      <c r="I1965" s="65">
        <f>Таблица1[[#This Row],[Временное сопротивление, Н/мм²]]/Таблица1[[#This Row],[Предел текучести, Н/мм²]]</f>
        <v>1.1685185185185185</v>
      </c>
      <c r="J1965" s="66">
        <f>(Таблица1[[#This Row],[σв/σт]]-SUMIF('Сводный отчет'!$B$7:$B$17,Таблица1[[#This Row],[Профиль / размер]],'Сводный отчет'!$L$7:$L$17))^2</f>
        <v>7.480643028923724E-5</v>
      </c>
      <c r="K1965" s="63">
        <v>21.8</v>
      </c>
      <c r="L1965" s="64">
        <f>(Таблица1[[#This Row],[Относительное удлинение, %]]-SUMIF('Сводный отчет'!$B$7:$B$17,Таблица1[[#This Row],[Профиль / размер]],'Сводный отчет'!$O$7:$O$17))^2</f>
        <v>8.1789799575502578</v>
      </c>
      <c r="M1965" s="63">
        <v>10.4</v>
      </c>
      <c r="N196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9.6790123456792748E-2</v>
      </c>
      <c r="O1965" s="67">
        <v>10.7</v>
      </c>
      <c r="P196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9.5278457120611962E-2</v>
      </c>
      <c r="Q1965" s="69">
        <v>7.5999999999999998E-2</v>
      </c>
      <c r="R1965" s="70">
        <f>(Таблица1[[#This Row],[fr]]-SUMIF('Сводный отчет'!$B$7:$B$17,Таблица1[[#This Row],[Профиль / размер]],'Сводный отчет'!$X$7:$X$17))^2</f>
        <v>3.9155712722438678E-5</v>
      </c>
    </row>
    <row r="1966" spans="1:18" ht="11.25" customHeight="1" x14ac:dyDescent="0.25">
      <c r="A1966" s="62" t="s">
        <v>1532</v>
      </c>
      <c r="B1966" s="62" t="str">
        <f>LEFT(Таблица1[[#This Row],[Номер плавки]],7)</f>
        <v>2004143</v>
      </c>
      <c r="C1966" s="62" t="s">
        <v>66</v>
      </c>
      <c r="D1966" s="62" t="s">
        <v>72</v>
      </c>
      <c r="E1966" s="63">
        <v>540</v>
      </c>
      <c r="F1966" s="64">
        <f>(Таблица1[[#This Row],[Предел текучести, Н/мм²]]-SUMIF('Сводный отчет'!$B$7:$B$17,Таблица1[[#This Row],[Профиль / размер]],'Сводный отчет'!$F$7:$F$17))^2</f>
        <v>116.56976667327557</v>
      </c>
      <c r="G1966" s="63">
        <v>634</v>
      </c>
      <c r="H1966" s="64">
        <f>(Таблица1[[#This Row],[Временное сопротивление, Н/мм²]]-SUMIF('Сводный отчет'!$B$7:$B$17,Таблица1[[#This Row],[Профиль / размер]],'Сводный отчет'!$I$7:$I$17))^2</f>
        <v>204.74585233657061</v>
      </c>
      <c r="I1966" s="65">
        <f>Таблица1[[#This Row],[Временное сопротивление, Н/мм²]]/Таблица1[[#This Row],[Предел текучести, Н/мм²]]</f>
        <v>1.174074074074074</v>
      </c>
      <c r="J1966" s="66">
        <f>(Таблица1[[#This Row],[σв/σт]]-SUMIF('Сводный отчет'!$B$7:$B$17,Таблица1[[#This Row],[Профиль / размер]],'Сводный отчет'!$L$7:$L$17))^2</f>
        <v>9.5698382078233317E-6</v>
      </c>
      <c r="K1966" s="63">
        <v>20.8</v>
      </c>
      <c r="L1966" s="64">
        <f>(Таблица1[[#This Row],[Относительное удлинение, %]]-SUMIF('Сводный отчет'!$B$7:$B$17,Таблица1[[#This Row],[Профиль / размер]],'Сводный отчет'!$O$7:$O$17))^2</f>
        <v>3.4591967597182776</v>
      </c>
      <c r="M1966" s="63">
        <v>10.4</v>
      </c>
      <c r="N196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9.6790123456792748E-2</v>
      </c>
      <c r="O1966" s="67">
        <v>10.7</v>
      </c>
      <c r="P196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9.5278457120611962E-2</v>
      </c>
      <c r="Q1966" s="69">
        <v>7.2999999999999995E-2</v>
      </c>
      <c r="R1966" s="70">
        <f>(Таблица1[[#This Row],[fr]]-SUMIF('Сводный отчет'!$B$7:$B$17,Таблица1[[#This Row],[Профиль / размер]],'Сводный отчет'!$X$7:$X$17))^2</f>
        <v>8.5700428169593106E-5</v>
      </c>
    </row>
    <row r="1967" spans="1:18" ht="11.25" customHeight="1" x14ac:dyDescent="0.25">
      <c r="A1967" s="62" t="s">
        <v>1533</v>
      </c>
      <c r="B1967" s="62" t="str">
        <f>LEFT(Таблица1[[#This Row],[Номер плавки]],7)</f>
        <v>2072961</v>
      </c>
      <c r="C1967" s="62" t="s">
        <v>66</v>
      </c>
      <c r="D1967" s="62" t="s">
        <v>72</v>
      </c>
      <c r="E1967" s="63">
        <v>588</v>
      </c>
      <c r="F1967" s="64">
        <f>(Таблица1[[#This Row],[Предел текучести, Н/мм²]]-SUMIF('Сводный отчет'!$B$7:$B$17,Таблица1[[#This Row],[Профиль / размер]],'Сводный отчет'!$F$7:$F$17))^2</f>
        <v>1384.0819617952309</v>
      </c>
      <c r="G1967" s="63">
        <v>684</v>
      </c>
      <c r="H1967" s="64">
        <f>(Таблица1[[#This Row],[Временное сопротивление, Н/мм²]]-SUMIF('Сводный отчет'!$B$7:$B$17,Таблица1[[#This Row],[Профиль / размер]],'Сводный отчет'!$I$7:$I$17))^2</f>
        <v>1273.8515433934865</v>
      </c>
      <c r="I1967" s="65">
        <f>Таблица1[[#This Row],[Временное сопротивление, Н/мм²]]/Таблица1[[#This Row],[Предел текучести, Н/мм²]]</f>
        <v>1.1632653061224489</v>
      </c>
      <c r="J1967" s="66">
        <f>(Таблица1[[#This Row],[σв/σт]]-SUMIF('Сводный отчет'!$B$7:$B$17,Таблица1[[#This Row],[Профиль / размер]],'Сводный отчет'!$L$7:$L$17))^2</f>
        <v>1.9327348543484921E-4</v>
      </c>
      <c r="K1967" s="63">
        <v>20.5</v>
      </c>
      <c r="L1967" s="64">
        <f>(Таблица1[[#This Row],[Относительное удлинение, %]]-SUMIF('Сводный отчет'!$B$7:$B$17,Таблица1[[#This Row],[Профиль / размер]],'Сводный отчет'!$O$7:$O$17))^2</f>
        <v>2.433261800368681</v>
      </c>
      <c r="M1967" s="63">
        <v>12.3</v>
      </c>
      <c r="N196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4.8890123456790322</v>
      </c>
      <c r="O1967" s="67">
        <v>12.5</v>
      </c>
      <c r="P196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4.4464979693157218</v>
      </c>
      <c r="Q1967" s="69">
        <v>8.5000000000000006E-2</v>
      </c>
      <c r="R1967" s="70">
        <f>(Таблица1[[#This Row],[fr]]-SUMIF('Сводный отчет'!$B$7:$B$17,Таблица1[[#This Row],[Профиль / размер]],'Сводный отчет'!$X$7:$X$17))^2</f>
        <v>7.5215663809755945E-6</v>
      </c>
    </row>
    <row r="1968" spans="1:18" ht="11.25" customHeight="1" x14ac:dyDescent="0.25">
      <c r="A1968" s="62" t="s">
        <v>1533</v>
      </c>
      <c r="B1968" s="62" t="str">
        <f>LEFT(Таблица1[[#This Row],[Номер плавки]],7)</f>
        <v>2072961</v>
      </c>
      <c r="C1968" s="62" t="s">
        <v>66</v>
      </c>
      <c r="D1968" s="62" t="s">
        <v>72</v>
      </c>
      <c r="E1968" s="63">
        <v>583</v>
      </c>
      <c r="F1968" s="64">
        <f>(Таблица1[[#This Row],[Предел текучести, Н/мм²]]-SUMIF('Сводный отчет'!$B$7:$B$17,Таблица1[[#This Row],[Профиль / размер]],'Сводный отчет'!$F$7:$F$17))^2</f>
        <v>1037.0494414700272</v>
      </c>
      <c r="G1968" s="63">
        <v>683</v>
      </c>
      <c r="H1968" s="64">
        <f>(Таблица1[[#This Row],[Временное сопротивление, Н/мм²]]-SUMIF('Сводный отчет'!$B$7:$B$17,Таблица1[[#This Row],[Профиль / размер]],'Сводный отчет'!$I$7:$I$17))^2</f>
        <v>1203.4694295723482</v>
      </c>
      <c r="I1968" s="65">
        <f>Таблица1[[#This Row],[Временное сопротивление, Н/мм²]]/Таблица1[[#This Row],[Предел текучести, Н/мм²]]</f>
        <v>1.1715265866209263</v>
      </c>
      <c r="J1968" s="66">
        <f>(Таблица1[[#This Row],[σв/σт]]-SUMIF('Сводный отчет'!$B$7:$B$17,Таблица1[[#This Row],[Профиль / размер]],'Сводный отчет'!$L$7:$L$17))^2</f>
        <v>3.1820914425158651E-5</v>
      </c>
      <c r="K1968" s="63">
        <v>21.4</v>
      </c>
      <c r="L1968" s="64">
        <f>(Таблица1[[#This Row],[Относительное удлинение, %]]-SUMIF('Сводный отчет'!$B$7:$B$17,Таблица1[[#This Row],[Профиль / размер]],'Сводный отчет'!$O$7:$O$17))^2</f>
        <v>6.0510666784174543</v>
      </c>
      <c r="M1968" s="63">
        <v>10.4</v>
      </c>
      <c r="N196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9.6790123456792748E-2</v>
      </c>
      <c r="O1968" s="67">
        <v>10.7</v>
      </c>
      <c r="P196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9.5278457120611962E-2</v>
      </c>
      <c r="Q1968" s="69">
        <v>0.09</v>
      </c>
      <c r="R1968" s="70">
        <f>(Таблица1[[#This Row],[fr]]-SUMIF('Сводный отчет'!$B$7:$B$17,Таблица1[[#This Row],[Профиль / размер]],'Сводный отчет'!$X$7:$X$17))^2</f>
        <v>5.9947040635718234E-5</v>
      </c>
    </row>
    <row r="1969" spans="1:18" ht="11.25" customHeight="1" x14ac:dyDescent="0.25">
      <c r="A1969" s="62" t="s">
        <v>1534</v>
      </c>
      <c r="B1969" s="62" t="str">
        <f>LEFT(Таблица1[[#This Row],[Номер плавки]],7)</f>
        <v>2073495</v>
      </c>
      <c r="C1969" s="62" t="s">
        <v>66</v>
      </c>
      <c r="D1969" s="62" t="s">
        <v>72</v>
      </c>
      <c r="E1969" s="63">
        <v>582</v>
      </c>
      <c r="F1969" s="64">
        <f>(Таблица1[[#This Row],[Предел текучести, Н/мм²]]-SUMIF('Сводный отчет'!$B$7:$B$17,Таблица1[[#This Row],[Профиль / размер]],'Сводный отчет'!$F$7:$F$17))^2</f>
        <v>973.64293740498647</v>
      </c>
      <c r="G1969" s="63">
        <v>681</v>
      </c>
      <c r="H1969" s="64">
        <f>(Таблица1[[#This Row],[Временное сопротивление, Н/мм²]]-SUMIF('Сводный отчет'!$B$7:$B$17,Таблица1[[#This Row],[Профиль / размер]],'Сводный отчет'!$I$7:$I$17))^2</f>
        <v>1068.7052019300716</v>
      </c>
      <c r="I1969" s="65">
        <f>Таблица1[[#This Row],[Временное сопротивление, Н/мм²]]/Таблица1[[#This Row],[Предел текучести, Н/мм²]]</f>
        <v>1.1701030927835052</v>
      </c>
      <c r="J1969" s="66">
        <f>(Таблица1[[#This Row],[σв/σт]]-SUMIF('Сводный отчет'!$B$7:$B$17,Таблица1[[#This Row],[Профиль / размер]],'Сводный отчет'!$L$7:$L$17))^2</f>
        <v>4.990711503888221E-5</v>
      </c>
      <c r="K1969" s="63">
        <v>18</v>
      </c>
      <c r="L1969" s="64">
        <f>(Таблица1[[#This Row],[Относительное удлинение, %]]-SUMIF('Сводный отчет'!$B$7:$B$17,Таблица1[[#This Row],[Профиль / размер]],'Сводный отчет'!$O$7:$O$17))^2</f>
        <v>0.88380380578873541</v>
      </c>
      <c r="M1969" s="63">
        <v>9.9</v>
      </c>
      <c r="N196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3.5679012345677413E-2</v>
      </c>
      <c r="O1969" s="67">
        <v>10.199999999999999</v>
      </c>
      <c r="P196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3.6606370399748969E-2</v>
      </c>
      <c r="Q1969" s="69">
        <v>7.0999999999999994E-2</v>
      </c>
      <c r="R1969" s="70">
        <f>(Таблица1[[#This Row],[fr]]-SUMIF('Сводный отчет'!$B$7:$B$17,Таблица1[[#This Row],[Профиль / размер]],'Сводный отчет'!$X$7:$X$17))^2</f>
        <v>1.2673023846769606E-4</v>
      </c>
    </row>
    <row r="1970" spans="1:18" ht="11.25" customHeight="1" x14ac:dyDescent="0.25">
      <c r="A1970" s="62" t="s">
        <v>1534</v>
      </c>
      <c r="B1970" s="62" t="str">
        <f>LEFT(Таблица1[[#This Row],[Номер плавки]],7)</f>
        <v>2073495</v>
      </c>
      <c r="C1970" s="62" t="s">
        <v>66</v>
      </c>
      <c r="D1970" s="62" t="s">
        <v>72</v>
      </c>
      <c r="E1970" s="63">
        <v>582</v>
      </c>
      <c r="F1970" s="64">
        <f>(Таблица1[[#This Row],[Предел текучести, Н/мм²]]-SUMIF('Сводный отчет'!$B$7:$B$17,Таблица1[[#This Row],[Профиль / размер]],'Сводный отчет'!$F$7:$F$17))^2</f>
        <v>973.64293740498647</v>
      </c>
      <c r="G1970" s="63">
        <v>680</v>
      </c>
      <c r="H1970" s="64">
        <f>(Таблица1[[#This Row],[Временное сопротивление, Н/мм²]]-SUMIF('Сводный отчет'!$B$7:$B$17,Таблица1[[#This Row],[Профиль / размер]],'Сводный отчет'!$I$7:$I$17))^2</f>
        <v>1004.3230881089332</v>
      </c>
      <c r="I1970" s="65">
        <f>Таблица1[[#This Row],[Временное сопротивление, Н/мм²]]/Таблица1[[#This Row],[Предел текучести, Н/мм²]]</f>
        <v>1.168384879725086</v>
      </c>
      <c r="J1970" s="66">
        <f>(Таблица1[[#This Row],[σв/σт]]-SUMIF('Сводный отчет'!$B$7:$B$17,Таблица1[[#This Row],[Профиль / размер]],'Сводный отчет'!$L$7:$L$17))^2</f>
        <v>7.7135992459253098E-5</v>
      </c>
      <c r="K1970" s="63">
        <v>19.3</v>
      </c>
      <c r="L1970" s="64">
        <f>(Таблица1[[#This Row],[Относительное удлинение, %]]-SUMIF('Сводный отчет'!$B$7:$B$17,Таблица1[[#This Row],[Профиль / размер]],'Сводный отчет'!$O$7:$O$17))^2</f>
        <v>0.12952196297030771</v>
      </c>
      <c r="M1970" s="63">
        <v>10.4</v>
      </c>
      <c r="N197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9.6790123456792748E-2</v>
      </c>
      <c r="O1970" s="67">
        <v>10.7</v>
      </c>
      <c r="P197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9.5278457120611962E-2</v>
      </c>
      <c r="Q1970" s="69">
        <v>8.7999999999999995E-2</v>
      </c>
      <c r="R1970" s="70">
        <f>(Таблица1[[#This Row],[fr]]-SUMIF('Сводный отчет'!$B$7:$B$17,Таблица1[[#This Row],[Профиль / размер]],'Сводный отчет'!$X$7:$X$17))^2</f>
        <v>3.2976850933821138E-5</v>
      </c>
    </row>
    <row r="1971" spans="1:18" ht="11.25" customHeight="1" x14ac:dyDescent="0.25">
      <c r="A1971" s="62" t="s">
        <v>1535</v>
      </c>
      <c r="B1971" s="62" t="str">
        <f>LEFT(Таблица1[[#This Row],[Номер плавки]],7)</f>
        <v>2050977</v>
      </c>
      <c r="C1971" s="62" t="s">
        <v>8</v>
      </c>
      <c r="D1971" s="62" t="s">
        <v>9</v>
      </c>
      <c r="E1971" s="63">
        <v>557</v>
      </c>
      <c r="F1971" s="64">
        <f>(Таблица1[[#This Row],[Предел текучести, Н/мм²]]-SUMIF('Сводный отчет'!$B$7:$B$17,Таблица1[[#This Row],[Профиль / размер]],'Сводный отчет'!$F$7:$F$17))^2</f>
        <v>1.7443930224291002E-2</v>
      </c>
      <c r="G1971" s="63">
        <v>649</v>
      </c>
      <c r="H1971" s="64">
        <f>(Таблица1[[#This Row],[Временное сопротивление, Н/мм²]]-SUMIF('Сводный отчет'!$B$7:$B$17,Таблица1[[#This Row],[Профиль / размер]],'Сводный отчет'!$I$7:$I$17))^2</f>
        <v>3.8381492029587632</v>
      </c>
      <c r="I1971" s="65">
        <f>Таблица1[[#This Row],[Временное сопротивление, Н/мм²]]/Таблица1[[#This Row],[Предел текучести, Н/мм²]]</f>
        <v>1.1651705565529622</v>
      </c>
      <c r="J1971" s="66">
        <f>(Таблица1[[#This Row],[σв/σт]]-SUMIF('Сводный отчет'!$B$7:$B$17,Таблица1[[#This Row],[Профиль / размер]],'Сводный отчет'!$L$7:$L$17))^2</f>
        <v>1.1702353525342327E-5</v>
      </c>
      <c r="K1971" s="63">
        <v>22.6</v>
      </c>
      <c r="L1971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1971" s="63">
        <v>6.8</v>
      </c>
      <c r="N197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2.1271947312210187</v>
      </c>
      <c r="O1971" s="67">
        <v>7.1</v>
      </c>
      <c r="P197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2.3914644836482308</v>
      </c>
      <c r="Q1971" s="69">
        <v>8.1000000000000003E-2</v>
      </c>
      <c r="R1971" s="70">
        <f>(Таблица1[[#This Row],[fr]]-SUMIF('Сводный отчет'!$B$7:$B$17,Таблица1[[#This Row],[Профиль / размер]],'Сводный отчет'!$X$7:$X$17))^2</f>
        <v>1.8540504726865241E-6</v>
      </c>
    </row>
    <row r="1972" spans="1:18" ht="11.25" customHeight="1" x14ac:dyDescent="0.25">
      <c r="A1972" s="62" t="s">
        <v>1536</v>
      </c>
      <c r="B1972" s="62" t="str">
        <f>LEFT(Таблица1[[#This Row],[Номер плавки]],7)</f>
        <v>2050977</v>
      </c>
      <c r="C1972" s="62" t="s">
        <v>8</v>
      </c>
      <c r="D1972" s="62" t="s">
        <v>9</v>
      </c>
      <c r="E1972" s="63">
        <v>549</v>
      </c>
      <c r="F1972" s="64">
        <f>(Таблица1[[#This Row],[Предел текучести, Н/мм²]]-SUMIF('Сводный отчет'!$B$7:$B$17,Таблица1[[#This Row],[Профиль / размер]],'Сводный отчет'!$F$7:$F$17))^2</f>
        <v>66.130651477394821</v>
      </c>
      <c r="G1972" s="63">
        <v>645</v>
      </c>
      <c r="H1972" s="64">
        <f>(Таблица1[[#This Row],[Временное сопротивление, Н/мм²]]-SUMIF('Сводный отчет'!$B$7:$B$17,Таблица1[[#This Row],[Профиль / размер]],'Сводный отчет'!$I$7:$I$17))^2</f>
        <v>35.511105177801568</v>
      </c>
      <c r="I1972" s="65">
        <f>Таблица1[[#This Row],[Временное сопротивление, Н/мм²]]/Таблица1[[#This Row],[Предел текучести, Н/мм²]]</f>
        <v>1.174863387978142</v>
      </c>
      <c r="J1972" s="66">
        <f>(Таблица1[[#This Row],[σв/σт]]-SUMIF('Сводный отчет'!$B$7:$B$17,Таблица1[[#This Row],[Профиль / размер]],'Сводный отчет'!$L$7:$L$17))^2</f>
        <v>3.9337496509922491E-5</v>
      </c>
      <c r="K1972" s="63">
        <v>23</v>
      </c>
      <c r="L1972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1972" s="63">
        <v>8.4</v>
      </c>
      <c r="N197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1972" s="67">
        <v>8.6999999999999993</v>
      </c>
      <c r="P197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1972" s="69">
        <v>9.7000000000000003E-2</v>
      </c>
      <c r="R1972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1973" spans="1:18" ht="11.25" customHeight="1" x14ac:dyDescent="0.25">
      <c r="A1973" s="62" t="s">
        <v>1537</v>
      </c>
      <c r="B1973" s="62" t="str">
        <f>LEFT(Таблица1[[#This Row],[Номер плавки]],7)</f>
        <v>2050977</v>
      </c>
      <c r="C1973" s="62" t="s">
        <v>8</v>
      </c>
      <c r="D1973" s="62" t="s">
        <v>9</v>
      </c>
      <c r="E1973" s="63">
        <v>573</v>
      </c>
      <c r="F1973" s="64">
        <f>(Таблица1[[#This Row],[Предел текучести, Н/мм²]]-SUMIF('Сводный отчет'!$B$7:$B$17,Таблица1[[#This Row],[Профиль / размер]],'Сводный отчет'!$F$7:$F$17))^2</f>
        <v>251.79102883588322</v>
      </c>
      <c r="G1973" s="63">
        <v>662</v>
      </c>
      <c r="H1973" s="64">
        <f>(Таблица1[[#This Row],[Временное сопротивление, Н/мм²]]-SUMIF('Сводный отчет'!$B$7:$B$17,Таблица1[[#This Row],[Профиль / размер]],'Сводный отчет'!$I$7:$I$17))^2</f>
        <v>121.90104228471964</v>
      </c>
      <c r="I1973" s="65">
        <f>Таблица1[[#This Row],[Временное сопротивление, Н/мм²]]/Таблица1[[#This Row],[Предел текучести, Н/мм²]]</f>
        <v>1.1553228621291449</v>
      </c>
      <c r="J1973" s="66">
        <f>(Таблица1[[#This Row],[σв/σт]]-SUMIF('Сводный отчет'!$B$7:$B$17,Таблица1[[#This Row],[Профиль / размер]],'Сводный отчет'!$L$7:$L$17))^2</f>
        <v>1.7605480950400721E-4</v>
      </c>
      <c r="K1973" s="63">
        <v>24.4</v>
      </c>
      <c r="L1973" s="64">
        <f>(Таблица1[[#This Row],[Относительное удлинение, %]]-SUMIF('Сводный отчет'!$B$7:$B$17,Таблица1[[#This Row],[Профиль / размер]],'Сводный отчет'!$O$7:$O$17))^2</f>
        <v>1.7258908644612911</v>
      </c>
      <c r="M1973" s="63">
        <v>9</v>
      </c>
      <c r="N197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0.54983624065506631</v>
      </c>
      <c r="O1973" s="67">
        <v>9.3000000000000007</v>
      </c>
      <c r="P197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0.42714582536732032</v>
      </c>
      <c r="Q1973" s="69">
        <v>8.2000000000000003E-2</v>
      </c>
      <c r="R1973" s="70">
        <f>(Таблица1[[#This Row],[fr]]-SUMIF('Сводный отчет'!$B$7:$B$17,Таблица1[[#This Row],[Профиль / размер]],'Сводный отчет'!$X$7:$X$17))^2</f>
        <v>1.3078003243529928E-7</v>
      </c>
    </row>
    <row r="1974" spans="1:18" ht="11.25" customHeight="1" x14ac:dyDescent="0.25">
      <c r="A1974" s="62" t="s">
        <v>1538</v>
      </c>
      <c r="B1974" s="62" t="str">
        <f>LEFT(Таблица1[[#This Row],[Номер плавки]],7)</f>
        <v>2074181</v>
      </c>
      <c r="C1974" s="62" t="s">
        <v>66</v>
      </c>
      <c r="D1974" s="62" t="s">
        <v>82</v>
      </c>
      <c r="E1974" s="63">
        <v>564</v>
      </c>
      <c r="F1974" s="64">
        <f>(Таблица1[[#This Row],[Предел текучести, Н/мм²]]-SUMIF('Сводный отчет'!$B$7:$B$17,Таблица1[[#This Row],[Профиль / размер]],'Сводный отчет'!$F$7:$F$17))^2</f>
        <v>279.36734693877389</v>
      </c>
      <c r="G1974" s="63">
        <v>666</v>
      </c>
      <c r="H1974" s="64">
        <f>(Таблица1[[#This Row],[Временное сопротивление, Н/мм²]]-SUMIF('Сводный отчет'!$B$7:$B$17,Таблица1[[#This Row],[Профиль / размер]],'Сводный отчет'!$I$7:$I$17))^2</f>
        <v>328.86712203248783</v>
      </c>
      <c r="I1974" s="65">
        <f>Таблица1[[#This Row],[Временное сопротивление, Н/мм²]]/Таблица1[[#This Row],[Предел текучести, Н/мм²]]</f>
        <v>1.1808510638297873</v>
      </c>
      <c r="J1974" s="66">
        <f>(Таблица1[[#This Row],[σв/σт]]-SUMIF('Сводный отчет'!$B$7:$B$17,Таблица1[[#This Row],[Профиль / размер]],'Сводный отчет'!$L$7:$L$17))^2</f>
        <v>1.0883291532773976E-5</v>
      </c>
      <c r="K1974" s="63">
        <v>18.2</v>
      </c>
      <c r="L1974" s="64">
        <f>(Таблица1[[#This Row],[Относительное удлинение, %]]-SUMIF('Сводный отчет'!$B$7:$B$17,Таблица1[[#This Row],[Профиль / размер]],'Сводный отчет'!$O$7:$O$17))^2</f>
        <v>0.2379050395668561</v>
      </c>
      <c r="M1974" s="63">
        <v>10.3</v>
      </c>
      <c r="N197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1.0495793419409514E-2</v>
      </c>
      <c r="O1974" s="67">
        <v>10.6</v>
      </c>
      <c r="P197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9.2788004997900932E-3</v>
      </c>
      <c r="Q1974" s="69">
        <v>8.4000000000000005E-2</v>
      </c>
      <c r="R1974" s="70">
        <f>(Таблица1[[#This Row],[fr]]-SUMIF('Сводный отчет'!$B$7:$B$17,Таблица1[[#This Row],[Профиль / размер]],'Сводный отчет'!$X$7:$X$17))^2</f>
        <v>1.7814077467721291E-6</v>
      </c>
    </row>
    <row r="1975" spans="1:18" ht="11.25" customHeight="1" x14ac:dyDescent="0.25">
      <c r="A1975" s="62" t="s">
        <v>1538</v>
      </c>
      <c r="B1975" s="62" t="str">
        <f>LEFT(Таблица1[[#This Row],[Номер плавки]],7)</f>
        <v>2074181</v>
      </c>
      <c r="C1975" s="62" t="s">
        <v>66</v>
      </c>
      <c r="D1975" s="62" t="s">
        <v>82</v>
      </c>
      <c r="E1975" s="63">
        <v>566</v>
      </c>
      <c r="F1975" s="64">
        <f>(Таблица1[[#This Row],[Предел текучести, Н/мм²]]-SUMIF('Сводный отчет'!$B$7:$B$17,Таблица1[[#This Row],[Профиль / размер]],'Сводный отчет'!$F$7:$F$17))^2</f>
        <v>350.22448979591655</v>
      </c>
      <c r="G1975" s="63">
        <v>667</v>
      </c>
      <c r="H1975" s="64">
        <f>(Таблица1[[#This Row],[Временное сопротивление, Н/мм²]]-SUMIF('Сводный отчет'!$B$7:$B$17,Таблица1[[#This Row],[Профиль / размер]],'Сводный отчет'!$I$7:$I$17))^2</f>
        <v>366.13650978758994</v>
      </c>
      <c r="I1975" s="65">
        <f>Таблица1[[#This Row],[Временное сопротивление, Н/мм²]]/Таблица1[[#This Row],[Предел текучести, Н/мм²]]</f>
        <v>1.1784452296819787</v>
      </c>
      <c r="J1975" s="66">
        <f>(Таблица1[[#This Row],[σв/σт]]-SUMIF('Сводный отчет'!$B$7:$B$17,Таблица1[[#This Row],[Профиль / размер]],'Сводный отчет'!$L$7:$L$17))^2</f>
        <v>3.2544943356327555E-5</v>
      </c>
      <c r="K1975" s="63">
        <v>20.100000000000001</v>
      </c>
      <c r="L1975" s="64">
        <f>(Таблица1[[#This Row],[Относительное удлинение, %]]-SUMIF('Сводный отчет'!$B$7:$B$17,Таблица1[[#This Row],[Профиль / размер]],'Сводный отчет'!$O$7:$O$17))^2</f>
        <v>1.9944356518117252</v>
      </c>
      <c r="M1975" s="63">
        <v>10.5</v>
      </c>
      <c r="N197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9.1475385256145597E-2</v>
      </c>
      <c r="O1975" s="67">
        <v>10.8</v>
      </c>
      <c r="P197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8.7809412744685233E-2</v>
      </c>
      <c r="Q1975" s="69">
        <v>7.1999999999999995E-2</v>
      </c>
      <c r="R1975" s="70">
        <f>(Таблица1[[#This Row],[fr]]-SUMIF('Сводный отчет'!$B$7:$B$17,Таблица1[[#This Row],[Профиль / размер]],'Сводный отчет'!$X$7:$X$17))^2</f>
        <v>1.137487546855483E-4</v>
      </c>
    </row>
    <row r="1976" spans="1:18" ht="11.25" customHeight="1" x14ac:dyDescent="0.25">
      <c r="A1976" s="62" t="s">
        <v>1476</v>
      </c>
      <c r="B1976" s="62" t="str">
        <f>LEFT(Таблица1[[#This Row],[Номер плавки]],7)</f>
        <v>2004175</v>
      </c>
      <c r="C1976" s="62" t="s">
        <v>66</v>
      </c>
      <c r="D1976" s="62" t="s">
        <v>82</v>
      </c>
      <c r="E1976" s="63">
        <v>558</v>
      </c>
      <c r="F1976" s="64">
        <f>(Таблица1[[#This Row],[Предел текучести, Н/мм²]]-SUMIF('Сводный отчет'!$B$7:$B$17,Таблица1[[#This Row],[Профиль / размер]],'Сводный отчет'!$F$7:$F$17))^2</f>
        <v>114.79591836734589</v>
      </c>
      <c r="G1976" s="63">
        <v>653</v>
      </c>
      <c r="H1976" s="64">
        <f>(Таблица1[[#This Row],[Временное сопротивление, Н/мм²]]-SUMIF('Сводный отчет'!$B$7:$B$17,Таблица1[[#This Row],[Профиль / размер]],'Сводный отчет'!$I$7:$I$17))^2</f>
        <v>26.36508121616032</v>
      </c>
      <c r="I1976" s="65">
        <f>Таблица1[[#This Row],[Временное сопротивление, Н/мм²]]/Таблица1[[#This Row],[Предел текучести, Н/мм²]]</f>
        <v>1.1702508960573477</v>
      </c>
      <c r="J1976" s="66">
        <f>(Таблица1[[#This Row],[σв/σт]]-SUMIF('Сводный отчет'!$B$7:$B$17,Таблица1[[#This Row],[Профиль / размер]],'Сводный отчет'!$L$7:$L$17))^2</f>
        <v>1.9318640356416465E-4</v>
      </c>
      <c r="K1976" s="63">
        <v>18.2</v>
      </c>
      <c r="L1976" s="64">
        <f>(Таблица1[[#This Row],[Относительное удлинение, %]]-SUMIF('Сводный отчет'!$B$7:$B$17,Таблица1[[#This Row],[Профиль / размер]],'Сводный отчет'!$O$7:$O$17))^2</f>
        <v>0.2379050395668561</v>
      </c>
      <c r="M1976" s="63">
        <v>11.5</v>
      </c>
      <c r="N197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1.6963733444398268</v>
      </c>
      <c r="O1976" s="67">
        <v>11.8</v>
      </c>
      <c r="P197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1.68046247396916</v>
      </c>
      <c r="Q1976" s="69">
        <v>0.1</v>
      </c>
      <c r="R1976" s="70">
        <f>(Таблица1[[#This Row],[fr]]-SUMIF('Сводный отчет'!$B$7:$B$17,Таблица1[[#This Row],[Профиль / размер]],'Сводный отчет'!$X$7:$X$17))^2</f>
        <v>3.0049161182840419E-4</v>
      </c>
    </row>
    <row r="1977" spans="1:18" ht="11.25" customHeight="1" x14ac:dyDescent="0.25">
      <c r="A1977" s="62" t="s">
        <v>1476</v>
      </c>
      <c r="B1977" s="62" t="str">
        <f>LEFT(Таблица1[[#This Row],[Номер плавки]],7)</f>
        <v>2004175</v>
      </c>
      <c r="C1977" s="62" t="s">
        <v>66</v>
      </c>
      <c r="D1977" s="62" t="s">
        <v>82</v>
      </c>
      <c r="E1977" s="63">
        <v>554</v>
      </c>
      <c r="F1977" s="64">
        <f>(Таблица1[[#This Row],[Предел текучести, Н/мм²]]-SUMIF('Сводный отчет'!$B$7:$B$17,Таблица1[[#This Row],[Профиль / размер]],'Сводный отчет'!$F$7:$F$17))^2</f>
        <v>45.081632653060574</v>
      </c>
      <c r="G1977" s="63">
        <v>651</v>
      </c>
      <c r="H1977" s="64">
        <f>(Таблица1[[#This Row],[Временное сопротивление, Н/мм²]]-SUMIF('Сводный отчет'!$B$7:$B$17,Таблица1[[#This Row],[Профиль / размер]],'Сводный отчет'!$I$7:$I$17))^2</f>
        <v>9.8263057059560879</v>
      </c>
      <c r="I1977" s="65">
        <f>Таблица1[[#This Row],[Временное сопротивление, Н/мм²]]/Таблица1[[#This Row],[Предел текучести, Н/мм²]]</f>
        <v>1.1750902527075813</v>
      </c>
      <c r="J1977" s="66">
        <f>(Таблица1[[#This Row],[σв/σт]]-SUMIF('Сводный отчет'!$B$7:$B$17,Таблица1[[#This Row],[Профиль / размер]],'Сводный отчет'!$L$7:$L$17))^2</f>
        <v>8.2079876947442423E-5</v>
      </c>
      <c r="K1977" s="63">
        <v>18.899999999999999</v>
      </c>
      <c r="L1977" s="64">
        <f>(Таблица1[[#This Row],[Относительное удлинение, %]]-SUMIF('Сводный отчет'!$B$7:$B$17,Таблица1[[#This Row],[Профиль / размер]],'Сводный отчет'!$O$7:$O$17))^2</f>
        <v>4.5047896709700094E-2</v>
      </c>
      <c r="M1977" s="63">
        <v>9.6</v>
      </c>
      <c r="N197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0.35706722199083296</v>
      </c>
      <c r="O1977" s="67">
        <v>9.9</v>
      </c>
      <c r="P197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0.36442165764265844</v>
      </c>
      <c r="Q1977" s="69">
        <v>8.5999999999999993E-2</v>
      </c>
      <c r="R1977" s="70">
        <f>(Таблица1[[#This Row],[fr]]-SUMIF('Сводный отчет'!$B$7:$B$17,Таблица1[[#This Row],[Профиль / размер]],'Сводный отчет'!$X$7:$X$17))^2</f>
        <v>1.1120183256976056E-5</v>
      </c>
    </row>
    <row r="1978" spans="1:18" ht="11.25" customHeight="1" x14ac:dyDescent="0.25">
      <c r="A1978" s="62" t="s">
        <v>1539</v>
      </c>
      <c r="B1978" s="62" t="str">
        <f>LEFT(Таблица1[[#This Row],[Номер плавки]],7)</f>
        <v>2004169</v>
      </c>
      <c r="C1978" s="62" t="s">
        <v>66</v>
      </c>
      <c r="D1978" s="62" t="s">
        <v>82</v>
      </c>
      <c r="E1978" s="63">
        <v>564</v>
      </c>
      <c r="F1978" s="64">
        <f>(Таблица1[[#This Row],[Предел текучести, Н/мм²]]-SUMIF('Сводный отчет'!$B$7:$B$17,Таблица1[[#This Row],[Профиль / размер]],'Сводный отчет'!$F$7:$F$17))^2</f>
        <v>279.36734693877389</v>
      </c>
      <c r="G1978" s="63">
        <v>654</v>
      </c>
      <c r="H1978" s="64">
        <f>(Таблица1[[#This Row],[Временное сопротивление, Н/мм²]]-SUMIF('Сводный отчет'!$B$7:$B$17,Таблица1[[#This Row],[Профиль / размер]],'Сводный отчет'!$I$7:$I$17))^2</f>
        <v>37.634468971262436</v>
      </c>
      <c r="I1978" s="65">
        <f>Таблица1[[#This Row],[Временное сопротивление, Н/мм²]]/Таблица1[[#This Row],[Предел текучести, Н/мм²]]</f>
        <v>1.1595744680851063</v>
      </c>
      <c r="J1978" s="66">
        <f>(Таблица1[[#This Row],[σв/σт]]-SUMIF('Сводный отчет'!$B$7:$B$17,Таблица1[[#This Row],[Профиль / размер]],'Сводный отчет'!$L$7:$L$17))^2</f>
        <v>6.039590907382194E-4</v>
      </c>
      <c r="K1978" s="63">
        <v>19.600000000000001</v>
      </c>
      <c r="L1978" s="64">
        <f>(Таблица1[[#This Row],[Относительное удлинение, %]]-SUMIF('Сводный отчет'!$B$7:$B$17,Таблица1[[#This Row],[Профиль / размер]],'Сводный отчет'!$O$7:$O$17))^2</f>
        <v>0.83219075385254859</v>
      </c>
      <c r="M1978" s="63">
        <v>10.7</v>
      </c>
      <c r="N197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0.25245497709288112</v>
      </c>
      <c r="O1978" s="67">
        <v>11</v>
      </c>
      <c r="P197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0.24634002498957946</v>
      </c>
      <c r="Q1978" s="69">
        <v>0.09</v>
      </c>
      <c r="R1978" s="70">
        <f>(Таблица1[[#This Row],[fr]]-SUMIF('Сводный отчет'!$B$7:$B$17,Таблица1[[#This Row],[Профиль / размер]],'Сводный отчет'!$X$7:$X$17))^2</f>
        <v>5.3797734277384027E-5</v>
      </c>
    </row>
    <row r="1979" spans="1:18" ht="11.25" customHeight="1" x14ac:dyDescent="0.25">
      <c r="A1979" s="62" t="s">
        <v>1539</v>
      </c>
      <c r="B1979" s="62" t="str">
        <f>LEFT(Таблица1[[#This Row],[Номер плавки]],7)</f>
        <v>2004169</v>
      </c>
      <c r="C1979" s="62" t="s">
        <v>66</v>
      </c>
      <c r="D1979" s="62" t="s">
        <v>82</v>
      </c>
      <c r="E1979" s="63">
        <v>561</v>
      </c>
      <c r="F1979" s="64">
        <f>(Таблица1[[#This Row],[Предел текучести, Н/мм²]]-SUMIF('Сводный отчет'!$B$7:$B$17,Таблица1[[#This Row],[Профиль / размер]],'Сводный отчет'!$F$7:$F$17))^2</f>
        <v>188.0816326530599</v>
      </c>
      <c r="G1979" s="63">
        <v>657</v>
      </c>
      <c r="H1979" s="64">
        <f>(Таблица1[[#This Row],[Временное сопротивление, Н/мм²]]-SUMIF('Сводный отчет'!$B$7:$B$17,Таблица1[[#This Row],[Профиль / размер]],'Сводный отчет'!$I$7:$I$17))^2</f>
        <v>83.442632236568784</v>
      </c>
      <c r="I1979" s="65">
        <f>Таблица1[[#This Row],[Временное сопротивление, Н/мм²]]/Таблица1[[#This Row],[Предел текучести, Н/мм²]]</f>
        <v>1.1711229946524064</v>
      </c>
      <c r="J1979" s="66">
        <f>(Таблица1[[#This Row],[σв/σт]]-SUMIF('Сводный отчет'!$B$7:$B$17,Таблица1[[#This Row],[Профиль / размер]],'Сводный отчет'!$L$7:$L$17))^2</f>
        <v>1.6970409908800425E-4</v>
      </c>
      <c r="K1979" s="63">
        <v>24.7</v>
      </c>
      <c r="L1979" s="64">
        <f>(Таблица1[[#This Row],[Относительное удлинение, %]]-SUMIF('Сводный отчет'!$B$7:$B$17,Таблица1[[#This Row],[Профиль / размер]],'Сводный отчет'!$O$7:$O$17))^2</f>
        <v>36.147088713036126</v>
      </c>
      <c r="M1979" s="63">
        <v>12.7</v>
      </c>
      <c r="N197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6.2622508954602409</v>
      </c>
      <c r="O1979" s="67">
        <v>13</v>
      </c>
      <c r="P197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6.2316461474385259</v>
      </c>
      <c r="Q1979" s="69">
        <v>6.9000000000000006E-2</v>
      </c>
      <c r="R1979" s="70">
        <f>(Таблица1[[#This Row],[fr]]-SUMIF('Сводный отчет'!$B$7:$B$17,Таблица1[[#This Row],[Профиль / размер]],'Сводный отчет'!$X$7:$X$17))^2</f>
        <v>1.8674059142024206E-4</v>
      </c>
    </row>
    <row r="1980" spans="1:18" ht="11.25" customHeight="1" x14ac:dyDescent="0.25">
      <c r="A1980" s="62" t="s">
        <v>1540</v>
      </c>
      <c r="B1980" s="62" t="str">
        <f>LEFT(Таблица1[[#This Row],[Номер плавки]],7)</f>
        <v>2050978</v>
      </c>
      <c r="C1980" s="62" t="s">
        <v>8</v>
      </c>
      <c r="D1980" s="62" t="s">
        <v>9</v>
      </c>
      <c r="E1980" s="63">
        <v>551</v>
      </c>
      <c r="F1980" s="64">
        <f>(Таблица1[[#This Row],[Предел текучести, Н/мм²]]-SUMIF('Сводный отчет'!$B$7:$B$17,Таблица1[[#This Row],[Профиль / размер]],'Сводный отчет'!$F$7:$F$17))^2</f>
        <v>37.602349590602188</v>
      </c>
      <c r="G1980" s="63">
        <v>642</v>
      </c>
      <c r="H1980" s="64">
        <f>(Таблица1[[#This Row],[Временное сопротивление, Н/мм²]]-SUMIF('Сводный отчет'!$B$7:$B$17,Таблица1[[#This Row],[Профиль / размер]],'Сводный отчет'!$I$7:$I$17))^2</f>
        <v>80.265822158933673</v>
      </c>
      <c r="I1980" s="65">
        <f>Таблица1[[#This Row],[Временное сопротивление, Н/мм²]]/Таблица1[[#This Row],[Предел текучести, Н/мм²]]</f>
        <v>1.1651542649727769</v>
      </c>
      <c r="J1980" s="66">
        <f>(Таблица1[[#This Row],[σв/σт]]-SUMIF('Сводный отчет'!$B$7:$B$17,Таблица1[[#This Row],[Профиль / размер]],'Сводный отчет'!$L$7:$L$17))^2</f>
        <v>1.1814081706119078E-5</v>
      </c>
      <c r="K1980" s="63">
        <v>26.7</v>
      </c>
      <c r="L1980" s="64">
        <f>(Таблица1[[#This Row],[Относительное удлинение, %]]-SUMIF('Сводный отчет'!$B$7:$B$17,Таблица1[[#This Row],[Профиль / размер]],'Сводный отчет'!$O$7:$O$17))^2</f>
        <v>13.059056482910034</v>
      </c>
      <c r="M1980" s="63">
        <v>7.2</v>
      </c>
      <c r="N198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1.1204022783908447</v>
      </c>
      <c r="O1980" s="67">
        <v>7.5</v>
      </c>
      <c r="P198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1980" s="69">
        <v>9.6000000000000002E-2</v>
      </c>
      <c r="R1980" s="70">
        <f>(Таблица1[[#This Row],[fr]]-SUMIF('Сводный отчет'!$B$7:$B$17,Таблица1[[#This Row],[Профиль / размер]],'Сводный отчет'!$X$7:$X$17))^2</f>
        <v>1.8600499386891816E-4</v>
      </c>
    </row>
    <row r="1981" spans="1:18" ht="11.25" customHeight="1" x14ac:dyDescent="0.25">
      <c r="A1981" s="62" t="s">
        <v>1541</v>
      </c>
      <c r="B1981" s="62" t="str">
        <f>LEFT(Таблица1[[#This Row],[Номер плавки]],7)</f>
        <v>2050978</v>
      </c>
      <c r="C1981" s="62" t="s">
        <v>8</v>
      </c>
      <c r="D1981" s="62" t="s">
        <v>9</v>
      </c>
      <c r="E1981" s="63">
        <v>526</v>
      </c>
      <c r="F1981" s="64">
        <f>(Таблица1[[#This Row],[Предел текучести, Н/мм²]]-SUMIF('Сводный отчет'!$B$7:$B$17,Таблица1[[#This Row],[Профиль / размер]],'Сводный отчет'!$F$7:$F$17))^2</f>
        <v>969.20612317551013</v>
      </c>
      <c r="G1981" s="63">
        <v>623</v>
      </c>
      <c r="H1981" s="64">
        <f>(Таблица1[[#This Row],[Временное сопротивление, Н/мм²]]-SUMIF('Сводный отчет'!$B$7:$B$17,Таблица1[[#This Row],[Профиль / размер]],'Сводный отчет'!$I$7:$I$17))^2</f>
        <v>781.71236303943704</v>
      </c>
      <c r="I1981" s="65">
        <f>Таблица1[[#This Row],[Временное сопротивление, Н/мм²]]/Таблица1[[#This Row],[Предел текучести, Н/мм²]]</f>
        <v>1.1844106463878328</v>
      </c>
      <c r="J1981" s="66">
        <f>(Таблица1[[#This Row],[σв/σт]]-SUMIF('Сводный отчет'!$B$7:$B$17,Таблица1[[#This Row],[Профиль / размер]],'Сводный отчет'!$L$7:$L$17))^2</f>
        <v>2.502477070812431E-4</v>
      </c>
      <c r="K1981" s="63">
        <v>28.1</v>
      </c>
      <c r="L1981" s="64">
        <f>(Таблица1[[#This Row],[Относительное удлинение, %]]-SUMIF('Сводный отчет'!$B$7:$B$17,Таблица1[[#This Row],[Профиль / размер]],'Сводный отчет'!$O$7:$O$17))^2</f>
        <v>25.137505120226681</v>
      </c>
      <c r="M1981" s="63">
        <v>6.8</v>
      </c>
      <c r="N198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2.1271947312210187</v>
      </c>
      <c r="O1981" s="67">
        <v>7.1</v>
      </c>
      <c r="P198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2.3914644836482308</v>
      </c>
      <c r="Q1981" s="69">
        <v>9.6000000000000002E-2</v>
      </c>
      <c r="R1981" s="70">
        <f>(Таблица1[[#This Row],[fr]]-SUMIF('Сводный отчет'!$B$7:$B$17,Таблица1[[#This Row],[Профиль / размер]],'Сводный отчет'!$X$7:$X$17))^2</f>
        <v>1.8600499386891816E-4</v>
      </c>
    </row>
    <row r="1982" spans="1:18" ht="11.25" customHeight="1" x14ac:dyDescent="0.25">
      <c r="A1982" s="62" t="s">
        <v>1542</v>
      </c>
      <c r="B1982" s="62" t="str">
        <f>LEFT(Таблица1[[#This Row],[Номер плавки]],7)</f>
        <v>2050978</v>
      </c>
      <c r="C1982" s="62" t="s">
        <v>8</v>
      </c>
      <c r="D1982" s="62" t="s">
        <v>9</v>
      </c>
      <c r="E1982" s="63">
        <v>558</v>
      </c>
      <c r="F1982" s="64">
        <f>(Таблица1[[#This Row],[Предел текучести, Н/мм²]]-SUMIF('Сводный отчет'!$B$7:$B$17,Таблица1[[#This Row],[Профиль / размер]],'Сводный отчет'!$F$7:$F$17))^2</f>
        <v>0.75329298682797452</v>
      </c>
      <c r="G1982" s="63">
        <v>651</v>
      </c>
      <c r="H1982" s="64">
        <f>(Таблица1[[#This Row],[Временное сопротивление, Н/мм²]]-SUMIF('Сводный отчет'!$B$7:$B$17,Таблица1[[#This Row],[Профиль / размер]],'Сводный отчет'!$I$7:$I$17))^2</f>
        <v>1.6712155373596635E-3</v>
      </c>
      <c r="I1982" s="65">
        <f>Таблица1[[#This Row],[Временное сопротивление, Н/мм²]]/Таблица1[[#This Row],[Предел текучести, Н/мм²]]</f>
        <v>1.1666666666666667</v>
      </c>
      <c r="J1982" s="66">
        <f>(Таблица1[[#This Row],[σв/σт]]-SUMIF('Сводный отчет'!$B$7:$B$17,Таблица1[[#This Row],[Профиль / размер]],'Сводный отчет'!$L$7:$L$17))^2</f>
        <v>3.7047017274404685E-6</v>
      </c>
      <c r="K1982" s="63">
        <v>24.3</v>
      </c>
      <c r="L1982" s="64">
        <f>(Таблица1[[#This Row],[Относительное удлинение, %]]-SUMIF('Сводный отчет'!$B$7:$B$17,Таблица1[[#This Row],[Профиль / размер]],'Сводный отчет'!$O$7:$O$17))^2</f>
        <v>1.4731445332243946</v>
      </c>
      <c r="M1982" s="63">
        <v>5.4</v>
      </c>
      <c r="N198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8.170968316126622</v>
      </c>
      <c r="O1982" s="67">
        <v>7.2</v>
      </c>
      <c r="P198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2.0921772719081879</v>
      </c>
      <c r="Q1982" s="69">
        <v>7.8E-2</v>
      </c>
      <c r="R1982" s="70">
        <f>(Таблица1[[#This Row],[fr]]-SUMIF('Сводный отчет'!$B$7:$B$17,Таблица1[[#This Row],[Профиль / размер]],'Сводный отчет'!$X$7:$X$17))^2</f>
        <v>1.902386179344022E-5</v>
      </c>
    </row>
    <row r="1983" spans="1:18" ht="11.25" customHeight="1" x14ac:dyDescent="0.25">
      <c r="A1983" s="62" t="s">
        <v>1543</v>
      </c>
      <c r="B1983" s="62" t="str">
        <f>LEFT(Таблица1[[#This Row],[Номер плавки]],7)</f>
        <v>2074180</v>
      </c>
      <c r="C1983" s="62" t="s">
        <v>66</v>
      </c>
      <c r="D1983" s="62" t="s">
        <v>82</v>
      </c>
      <c r="E1983" s="63">
        <v>564</v>
      </c>
      <c r="F1983" s="64">
        <f>(Таблица1[[#This Row],[Предел текучести, Н/мм²]]-SUMIF('Сводный отчет'!$B$7:$B$17,Таблица1[[#This Row],[Профиль / размер]],'Сводный отчет'!$F$7:$F$17))^2</f>
        <v>279.36734693877389</v>
      </c>
      <c r="G1983" s="63">
        <v>666</v>
      </c>
      <c r="H1983" s="64">
        <f>(Таблица1[[#This Row],[Временное сопротивление, Н/мм²]]-SUMIF('Сводный отчет'!$B$7:$B$17,Таблица1[[#This Row],[Профиль / размер]],'Сводный отчет'!$I$7:$I$17))^2</f>
        <v>328.86712203248783</v>
      </c>
      <c r="I1983" s="65">
        <f>Таблица1[[#This Row],[Временное сопротивление, Н/мм²]]/Таблица1[[#This Row],[Предел текучести, Н/мм²]]</f>
        <v>1.1808510638297873</v>
      </c>
      <c r="J1983" s="66">
        <f>(Таблица1[[#This Row],[σв/σт]]-SUMIF('Сводный отчет'!$B$7:$B$17,Таблица1[[#This Row],[Профиль / размер]],'Сводный отчет'!$L$7:$L$17))^2</f>
        <v>1.0883291532773976E-5</v>
      </c>
      <c r="K1983" s="63">
        <v>20.8</v>
      </c>
      <c r="L1983" s="64">
        <f>(Таблица1[[#This Row],[Относительное удлинение, %]]-SUMIF('Сводный отчет'!$B$7:$B$17,Таблица1[[#This Row],[Профиль / размер]],'Сводный отчет'!$O$7:$O$17))^2</f>
        <v>4.4615785089545694</v>
      </c>
      <c r="M1983" s="63">
        <v>10.1</v>
      </c>
      <c r="N198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9.516201582673205E-3</v>
      </c>
      <c r="O1983" s="67">
        <v>10.4</v>
      </c>
      <c r="P198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1.0748188254895433E-2</v>
      </c>
      <c r="Q1983" s="69">
        <v>9.9000000000000005E-2</v>
      </c>
      <c r="R1983" s="70">
        <f>(Таблица1[[#This Row],[fr]]-SUMIF('Сводный отчет'!$B$7:$B$17,Таблица1[[#This Row],[Профиль / размер]],'Сводный отчет'!$X$7:$X$17))^2</f>
        <v>2.6682222407330218E-4</v>
      </c>
    </row>
    <row r="1984" spans="1:18" ht="11.25" customHeight="1" x14ac:dyDescent="0.25">
      <c r="A1984" s="62" t="s">
        <v>1543</v>
      </c>
      <c r="B1984" s="62" t="str">
        <f>LEFT(Таблица1[[#This Row],[Номер плавки]],7)</f>
        <v>2074180</v>
      </c>
      <c r="C1984" s="62" t="s">
        <v>66</v>
      </c>
      <c r="D1984" s="62" t="s">
        <v>82</v>
      </c>
      <c r="E1984" s="63">
        <v>563</v>
      </c>
      <c r="F1984" s="64">
        <f>(Таблица1[[#This Row],[Предел текучести, Н/мм²]]-SUMIF('Сводный отчет'!$B$7:$B$17,Таблица1[[#This Row],[Профиль / размер]],'Сводный отчет'!$F$7:$F$17))^2</f>
        <v>246.93877551020256</v>
      </c>
      <c r="G1984" s="63">
        <v>668</v>
      </c>
      <c r="H1984" s="64">
        <f>(Таблица1[[#This Row],[Временное сопротивление, Н/мм²]]-SUMIF('Сводный отчет'!$B$7:$B$17,Таблица1[[#This Row],[Профиль / размер]],'Сводный отчет'!$I$7:$I$17))^2</f>
        <v>405.40589754269206</v>
      </c>
      <c r="I1984" s="65">
        <f>Таблица1[[#This Row],[Временное сопротивление, Н/мм²]]/Таблица1[[#This Row],[Предел текучести, Н/мм²]]</f>
        <v>1.1865008880994672</v>
      </c>
      <c r="J1984" s="66">
        <f>(Таблица1[[#This Row],[σв/σт]]-SUMIF('Сводный отчет'!$B$7:$B$17,Таблица1[[#This Row],[Профиль / размер]],'Сводный отчет'!$L$7:$L$17))^2</f>
        <v>5.5264527523013719E-6</v>
      </c>
      <c r="K1984" s="63">
        <v>18.3</v>
      </c>
      <c r="L1984" s="64">
        <f>(Таблица1[[#This Row],[Относительное удлинение, %]]-SUMIF('Сводный отчет'!$B$7:$B$17,Таблица1[[#This Row],[Профиль / размер]],'Сводный отчет'!$O$7:$O$17))^2</f>
        <v>0.1503540191586899</v>
      </c>
      <c r="M1984" s="63">
        <v>9.6</v>
      </c>
      <c r="N198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0.35706722199083296</v>
      </c>
      <c r="O1984" s="67">
        <v>9.9</v>
      </c>
      <c r="P198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0.36442165764265844</v>
      </c>
      <c r="Q1984" s="69">
        <v>8.6999999999999994E-2</v>
      </c>
      <c r="R1984" s="70">
        <f>(Таблица1[[#This Row],[fr]]-SUMIF('Сводный отчет'!$B$7:$B$17,Таблица1[[#This Row],[Профиль / размер]],'Сводный отчет'!$X$7:$X$17))^2</f>
        <v>1.8789571012078044E-5</v>
      </c>
    </row>
    <row r="1985" spans="1:18" ht="11.25" customHeight="1" x14ac:dyDescent="0.25">
      <c r="A1985" s="62" t="s">
        <v>1524</v>
      </c>
      <c r="B1985" s="62" t="str">
        <f>LEFT(Таблица1[[#This Row],[Номер плавки]],7)</f>
        <v>2004137</v>
      </c>
      <c r="C1985" s="62" t="s">
        <v>66</v>
      </c>
      <c r="D1985" s="62" t="s">
        <v>82</v>
      </c>
      <c r="E1985" s="63">
        <v>555</v>
      </c>
      <c r="F1985" s="64">
        <f>(Таблица1[[#This Row],[Предел текучести, Н/мм²]]-SUMIF('Сводный отчет'!$B$7:$B$17,Таблица1[[#This Row],[Профиль / размер]],'Сводный отчет'!$F$7:$F$17))^2</f>
        <v>59.510204081631905</v>
      </c>
      <c r="G1985" s="63">
        <v>652</v>
      </c>
      <c r="H1985" s="64">
        <f>(Таблица1[[#This Row],[Временное сопротивление, Н/мм²]]-SUMIF('Сводный отчет'!$B$7:$B$17,Таблица1[[#This Row],[Профиль / размер]],'Сводный отчет'!$I$7:$I$17))^2</f>
        <v>17.095693461058204</v>
      </c>
      <c r="I1985" s="65">
        <f>Таблица1[[#This Row],[Временное сопротивление, Н/мм²]]/Таблица1[[#This Row],[Предел текучести, Н/мм²]]</f>
        <v>1.1747747747747748</v>
      </c>
      <c r="J1985" s="66">
        <f>(Таблица1[[#This Row],[σв/σт]]-SUMIF('Сводный отчет'!$B$7:$B$17,Таблица1[[#This Row],[Профиль / размер]],'Сводный отчет'!$L$7:$L$17))^2</f>
        <v>8.7895733774235503E-5</v>
      </c>
      <c r="K1985" s="63">
        <v>18.399999999999999</v>
      </c>
      <c r="L1985" s="64">
        <f>(Таблица1[[#This Row],[Относительное удлинение, %]]-SUMIF('Сводный отчет'!$B$7:$B$17,Таблица1[[#This Row],[Профиль / размер]],'Сводный отчет'!$O$7:$O$17))^2</f>
        <v>8.280299875052631E-2</v>
      </c>
      <c r="M1985" s="63">
        <v>10.199999999999999</v>
      </c>
      <c r="N198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5.9975010412481896E-6</v>
      </c>
      <c r="O1985" s="67">
        <v>10.5</v>
      </c>
      <c r="P198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1.3494377342834528E-5</v>
      </c>
      <c r="Q1985" s="69">
        <v>8.1000000000000003E-2</v>
      </c>
      <c r="R1985" s="70">
        <f>(Таблица1[[#This Row],[fr]]-SUMIF('Сводный отчет'!$B$7:$B$17,Таблица1[[#This Row],[Профиль / размер]],'Сводный отчет'!$X$7:$X$17))^2</f>
        <v>2.7732444814661259E-6</v>
      </c>
    </row>
    <row r="1986" spans="1:18" ht="11.25" customHeight="1" x14ac:dyDescent="0.25">
      <c r="A1986" s="62" t="s">
        <v>1524</v>
      </c>
      <c r="B1986" s="62" t="str">
        <f>LEFT(Таблица1[[#This Row],[Номер плавки]],7)</f>
        <v>2004137</v>
      </c>
      <c r="C1986" s="62" t="s">
        <v>66</v>
      </c>
      <c r="D1986" s="62" t="s">
        <v>82</v>
      </c>
      <c r="E1986" s="63">
        <v>555</v>
      </c>
      <c r="F1986" s="64">
        <f>(Таблица1[[#This Row],[Предел текучести, Н/мм²]]-SUMIF('Сводный отчет'!$B$7:$B$17,Таблица1[[#This Row],[Профиль / размер]],'Сводный отчет'!$F$7:$F$17))^2</f>
        <v>59.510204081631905</v>
      </c>
      <c r="G1986" s="63">
        <v>651</v>
      </c>
      <c r="H1986" s="64">
        <f>(Таблица1[[#This Row],[Временное сопротивление, Н/мм²]]-SUMIF('Сводный отчет'!$B$7:$B$17,Таблица1[[#This Row],[Профиль / размер]],'Сводный отчет'!$I$7:$I$17))^2</f>
        <v>9.8263057059560879</v>
      </c>
      <c r="I1986" s="65">
        <f>Таблица1[[#This Row],[Временное сопротивление, Н/мм²]]/Таблица1[[#This Row],[Предел текучести, Н/мм²]]</f>
        <v>1.172972972972973</v>
      </c>
      <c r="J1986" s="66">
        <f>(Таблица1[[#This Row],[σв/σт]]-SUMIF('Сводный отчет'!$B$7:$B$17,Таблица1[[#This Row],[Профиль / размер]],'Сводный отчет'!$L$7:$L$17))^2</f>
        <v>1.2492698914324713E-4</v>
      </c>
      <c r="K1986" s="63">
        <v>20.8</v>
      </c>
      <c r="L1986" s="64">
        <f>(Таблица1[[#This Row],[Относительное удлинение, %]]-SUMIF('Сводный отчет'!$B$7:$B$17,Таблица1[[#This Row],[Профиль / размер]],'Сводный отчет'!$O$7:$O$17))^2</f>
        <v>4.4615785089545694</v>
      </c>
      <c r="M1986" s="63">
        <v>10</v>
      </c>
      <c r="N198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3.9026405664305021E-2</v>
      </c>
      <c r="O1986" s="67">
        <v>10.3</v>
      </c>
      <c r="P198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4.1482882132447892E-2</v>
      </c>
      <c r="Q1986" s="69">
        <v>9.2999999999999999E-2</v>
      </c>
      <c r="R1986" s="70">
        <f>(Таблица1[[#This Row],[fr]]-SUMIF('Сводный отчет'!$B$7:$B$17,Таблица1[[#This Row],[Профиль / размер]],'Сводный отчет'!$X$7:$X$17))^2</f>
        <v>1.0680589754269004E-4</v>
      </c>
    </row>
    <row r="1987" spans="1:18" ht="11.25" customHeight="1" x14ac:dyDescent="0.25">
      <c r="A1987" s="62" t="s">
        <v>1544</v>
      </c>
      <c r="B1987" s="62" t="str">
        <f>LEFT(Таблица1[[#This Row],[Номер плавки]],7)</f>
        <v>2004176</v>
      </c>
      <c r="C1987" s="62" t="s">
        <v>66</v>
      </c>
      <c r="D1987" s="62" t="s">
        <v>82</v>
      </c>
      <c r="E1987" s="63">
        <v>557</v>
      </c>
      <c r="F1987" s="64">
        <f>(Таблица1[[#This Row],[Предел текучести, Н/мм²]]-SUMIF('Сводный отчет'!$B$7:$B$17,Таблица1[[#This Row],[Профиль / размер]],'Сводный отчет'!$F$7:$F$17))^2</f>
        <v>94.36734693877456</v>
      </c>
      <c r="G1987" s="63">
        <v>653</v>
      </c>
      <c r="H1987" s="64">
        <f>(Таблица1[[#This Row],[Временное сопротивление, Н/мм²]]-SUMIF('Сводный отчет'!$B$7:$B$17,Таблица1[[#This Row],[Профиль / размер]],'Сводный отчет'!$I$7:$I$17))^2</f>
        <v>26.36508121616032</v>
      </c>
      <c r="I1987" s="65">
        <f>Таблица1[[#This Row],[Временное сопротивление, Н/мм²]]/Таблица1[[#This Row],[Предел текучести, Н/мм²]]</f>
        <v>1.1723518850987433</v>
      </c>
      <c r="J1987" s="66">
        <f>(Таблица1[[#This Row],[σв/σт]]-SUMIF('Сводный отчет'!$B$7:$B$17,Таблица1[[#This Row],[Профиль / размер]],'Сводный отчет'!$L$7:$L$17))^2</f>
        <v>1.3919662988246974E-4</v>
      </c>
      <c r="K1987" s="63">
        <v>19.899999999999999</v>
      </c>
      <c r="L1987" s="64">
        <f>(Таблица1[[#This Row],[Относительное удлинение, %]]-SUMIF('Сводный отчет'!$B$7:$B$17,Таблица1[[#This Row],[Профиль / размер]],'Сводный отчет'!$O$7:$O$17))^2</f>
        <v>1.4695376926280477</v>
      </c>
      <c r="M1987" s="63">
        <v>9.8000000000000007</v>
      </c>
      <c r="N198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0.15804681382756822</v>
      </c>
      <c r="O1987" s="67">
        <v>10.1</v>
      </c>
      <c r="P198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0.16295226988755382</v>
      </c>
      <c r="Q1987" s="69">
        <v>8.1000000000000003E-2</v>
      </c>
      <c r="R1987" s="70">
        <f>(Таблица1[[#This Row],[fr]]-SUMIF('Сводный отчет'!$B$7:$B$17,Таблица1[[#This Row],[Профиль / размер]],'Сводный отчет'!$X$7:$X$17))^2</f>
        <v>2.7732444814661259E-6</v>
      </c>
    </row>
    <row r="1988" spans="1:18" ht="11.25" customHeight="1" x14ac:dyDescent="0.25">
      <c r="A1988" s="62" t="s">
        <v>1544</v>
      </c>
      <c r="B1988" s="62" t="str">
        <f>LEFT(Таблица1[[#This Row],[Номер плавки]],7)</f>
        <v>2004176</v>
      </c>
      <c r="C1988" s="62" t="s">
        <v>66</v>
      </c>
      <c r="D1988" s="62" t="s">
        <v>82</v>
      </c>
      <c r="E1988" s="63">
        <v>552</v>
      </c>
      <c r="F1988" s="64">
        <f>(Таблица1[[#This Row],[Предел текучести, Н/мм²]]-SUMIF('Сводный отчет'!$B$7:$B$17,Таблица1[[#This Row],[Профиль / размер]],'Сводный отчет'!$F$7:$F$17))^2</f>
        <v>22.224489795917908</v>
      </c>
      <c r="G1988" s="63">
        <v>651</v>
      </c>
      <c r="H1988" s="64">
        <f>(Таблица1[[#This Row],[Временное сопротивление, Н/мм²]]-SUMIF('Сводный отчет'!$B$7:$B$17,Таблица1[[#This Row],[Профиль / размер]],'Сводный отчет'!$I$7:$I$17))^2</f>
        <v>9.8263057059560879</v>
      </c>
      <c r="I1988" s="65">
        <f>Таблица1[[#This Row],[Временное сопротивление, Н/мм²]]/Таблица1[[#This Row],[Предел текучести, Н/мм²]]</f>
        <v>1.1793478260869565</v>
      </c>
      <c r="J1988" s="66">
        <f>(Таблица1[[#This Row],[σв/σт]]-SUMIF('Сводный отчет'!$B$7:$B$17,Таблица1[[#This Row],[Профиль / размер]],'Сводный отчет'!$L$7:$L$17))^2</f>
        <v>2.3061327990969781E-5</v>
      </c>
      <c r="K1988" s="63">
        <v>20.2</v>
      </c>
      <c r="L1988" s="64">
        <f>(Таблица1[[#This Row],[Относительное удлинение, %]]-SUMIF('Сводный отчет'!$B$7:$B$17,Таблица1[[#This Row],[Профиль / размер]],'Сводный отчет'!$O$7:$O$17))^2</f>
        <v>2.286884631403554</v>
      </c>
      <c r="M1988" s="63">
        <v>10.5</v>
      </c>
      <c r="N198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9.1475385256145597E-2</v>
      </c>
      <c r="O1988" s="67">
        <v>10.8</v>
      </c>
      <c r="P198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8.7809412744685233E-2</v>
      </c>
      <c r="Q1988" s="69">
        <v>7.0000000000000007E-2</v>
      </c>
      <c r="R1988" s="70">
        <f>(Таблица1[[#This Row],[fr]]-SUMIF('Сводный отчет'!$B$7:$B$17,Таблица1[[#This Row],[Профиль / размер]],'Сводный отчет'!$X$7:$X$17))^2</f>
        <v>1.6040997917534403E-4</v>
      </c>
    </row>
    <row r="1989" spans="1:18" ht="11.25" customHeight="1" x14ac:dyDescent="0.25">
      <c r="A1989" s="62" t="s">
        <v>1475</v>
      </c>
      <c r="B1989" s="62" t="str">
        <f>LEFT(Таблица1[[#This Row],[Номер плавки]],7)</f>
        <v>2004173</v>
      </c>
      <c r="C1989" s="62" t="s">
        <v>66</v>
      </c>
      <c r="D1989" s="62" t="s">
        <v>82</v>
      </c>
      <c r="E1989" s="63">
        <v>554</v>
      </c>
      <c r="F1989" s="64">
        <f>(Таблица1[[#This Row],[Предел текучести, Н/мм²]]-SUMIF('Сводный отчет'!$B$7:$B$17,Таблица1[[#This Row],[Профиль / размер]],'Сводный отчет'!$F$7:$F$17))^2</f>
        <v>45.081632653060574</v>
      </c>
      <c r="G1989" s="63">
        <v>649</v>
      </c>
      <c r="H1989" s="64">
        <f>(Таблица1[[#This Row],[Временное сопротивление, Н/мм²]]-SUMIF('Сводный отчет'!$B$7:$B$17,Таблица1[[#This Row],[Профиль / размер]],'Сводный отчет'!$I$7:$I$17))^2</f>
        <v>1.2875301957518555</v>
      </c>
      <c r="I1989" s="65">
        <f>Таблица1[[#This Row],[Временное сопротивление, Н/мм²]]/Таблица1[[#This Row],[Предел текучести, Н/мм²]]</f>
        <v>1.1714801444043321</v>
      </c>
      <c r="J1989" s="66">
        <f>(Таблица1[[#This Row],[σв/σт]]-SUMIF('Сводный отчет'!$B$7:$B$17,Таблица1[[#This Row],[Профиль / размер]],'Сводный отчет'!$L$7:$L$17))^2</f>
        <v>1.6052643783421615E-4</v>
      </c>
      <c r="K1989" s="63">
        <v>19.899999999999999</v>
      </c>
      <c r="L1989" s="64">
        <f>(Таблица1[[#This Row],[Относительное удлинение, %]]-SUMIF('Сводный отчет'!$B$7:$B$17,Таблица1[[#This Row],[Профиль / размер]],'Сводный отчет'!$O$7:$O$17))^2</f>
        <v>1.4695376926280477</v>
      </c>
      <c r="M1989" s="63">
        <v>10.7</v>
      </c>
      <c r="N198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0.25245497709288112</v>
      </c>
      <c r="O1989" s="67">
        <v>11</v>
      </c>
      <c r="P198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0.24634002498957946</v>
      </c>
      <c r="Q1989" s="69">
        <v>7.4999999999999997E-2</v>
      </c>
      <c r="R1989" s="70">
        <f>(Таблица1[[#This Row],[fr]]-SUMIF('Сводный отчет'!$B$7:$B$17,Таблица1[[#This Row],[Профиль / размер]],'Сводный отчет'!$X$7:$X$17))^2</f>
        <v>5.8756917950854216E-5</v>
      </c>
    </row>
    <row r="1990" spans="1:18" ht="11.25" customHeight="1" x14ac:dyDescent="0.25">
      <c r="A1990" s="62" t="s">
        <v>1475</v>
      </c>
      <c r="B1990" s="62" t="str">
        <f>LEFT(Таблица1[[#This Row],[Номер плавки]],7)</f>
        <v>2004173</v>
      </c>
      <c r="C1990" s="62" t="s">
        <v>66</v>
      </c>
      <c r="D1990" s="62" t="s">
        <v>82</v>
      </c>
      <c r="E1990" s="63">
        <v>555</v>
      </c>
      <c r="F1990" s="64">
        <f>(Таблица1[[#This Row],[Предел текучести, Н/мм²]]-SUMIF('Сводный отчет'!$B$7:$B$17,Таблица1[[#This Row],[Профиль / размер]],'Сводный отчет'!$F$7:$F$17))^2</f>
        <v>59.510204081631905</v>
      </c>
      <c r="G1990" s="63">
        <v>653</v>
      </c>
      <c r="H1990" s="64">
        <f>(Таблица1[[#This Row],[Временное сопротивление, Н/мм²]]-SUMIF('Сводный отчет'!$B$7:$B$17,Таблица1[[#This Row],[Профиль / размер]],'Сводный отчет'!$I$7:$I$17))^2</f>
        <v>26.36508121616032</v>
      </c>
      <c r="I1990" s="65">
        <f>Таблица1[[#This Row],[Временное сопротивление, Н/мм²]]/Таблица1[[#This Row],[Предел текучести, Н/мм²]]</f>
        <v>1.1765765765765765</v>
      </c>
      <c r="J1990" s="66">
        <f>(Таблица1[[#This Row],[σв/σт]]-SUMIF('Сводный отчет'!$B$7:$B$17,Таблица1[[#This Row],[Профиль / размер]],'Сводный отчет'!$L$7:$L$17))^2</f>
        <v>5.7357457871176181E-5</v>
      </c>
      <c r="K1990" s="63">
        <v>18.2</v>
      </c>
      <c r="L1990" s="64">
        <f>(Таблица1[[#This Row],[Относительное удлинение, %]]-SUMIF('Сводный отчет'!$B$7:$B$17,Таблица1[[#This Row],[Профиль / размер]],'Сводный отчет'!$O$7:$O$17))^2</f>
        <v>0.2379050395668561</v>
      </c>
      <c r="M1990" s="63">
        <v>10.8</v>
      </c>
      <c r="N199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0.36294477301125083</v>
      </c>
      <c r="O1990" s="67">
        <v>11.1</v>
      </c>
      <c r="P199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0.35560533111202636</v>
      </c>
      <c r="Q1990" s="69">
        <v>7.4999999999999997E-2</v>
      </c>
      <c r="R1990" s="70">
        <f>(Таблица1[[#This Row],[fr]]-SUMIF('Сводный отчет'!$B$7:$B$17,Таблица1[[#This Row],[Профиль / размер]],'Сводный отчет'!$X$7:$X$17))^2</f>
        <v>5.8756917950854216E-5</v>
      </c>
    </row>
    <row r="1991" spans="1:18" ht="11.25" customHeight="1" x14ac:dyDescent="0.25">
      <c r="A1991" s="62" t="s">
        <v>1545</v>
      </c>
      <c r="B1991" s="62" t="str">
        <f>LEFT(Таблица1[[#This Row],[Номер плавки]],7)</f>
        <v>2004171</v>
      </c>
      <c r="C1991" s="62" t="s">
        <v>66</v>
      </c>
      <c r="D1991" s="62" t="s">
        <v>82</v>
      </c>
      <c r="E1991" s="63">
        <v>554</v>
      </c>
      <c r="F1991" s="64">
        <f>(Таблица1[[#This Row],[Предел текучести, Н/мм²]]-SUMIF('Сводный отчет'!$B$7:$B$17,Таблица1[[#This Row],[Профиль / размер]],'Сводный отчет'!$F$7:$F$17))^2</f>
        <v>45.081632653060574</v>
      </c>
      <c r="G1991" s="63">
        <v>652</v>
      </c>
      <c r="H1991" s="64">
        <f>(Таблица1[[#This Row],[Временное сопротивление, Н/мм²]]-SUMIF('Сводный отчет'!$B$7:$B$17,Таблица1[[#This Row],[Профиль / размер]],'Сводный отчет'!$I$7:$I$17))^2</f>
        <v>17.095693461058204</v>
      </c>
      <c r="I1991" s="65">
        <f>Таблица1[[#This Row],[Временное сопротивление, Н/мм²]]/Таблица1[[#This Row],[Предел текучести, Н/мм²]]</f>
        <v>1.1768953068592058</v>
      </c>
      <c r="J1991" s="66">
        <f>(Таблица1[[#This Row],[σв/σт]]-SUMIF('Сводный отчет'!$B$7:$B$17,Таблица1[[#This Row],[Профиль / размер]],'Сводный отчет'!$L$7:$L$17))^2</f>
        <v>5.2631257974946897E-5</v>
      </c>
      <c r="K1991" s="63">
        <v>16.600000000000001</v>
      </c>
      <c r="L1991" s="64">
        <f>(Таблица1[[#This Row],[Относительное удлинение, %]]-SUMIF('Сводный отчет'!$B$7:$B$17,Таблица1[[#This Row],[Профиль / размер]],'Сводный отчет'!$O$7:$O$17))^2</f>
        <v>4.3587213660974884</v>
      </c>
      <c r="M1991" s="63">
        <v>9.6</v>
      </c>
      <c r="N199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0.35706722199083296</v>
      </c>
      <c r="O1991" s="67">
        <v>9.9</v>
      </c>
      <c r="P199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0.36442165764265844</v>
      </c>
      <c r="Q1991" s="69">
        <v>7.9000000000000001E-2</v>
      </c>
      <c r="R1991" s="70">
        <f>(Таблица1[[#This Row],[fr]]-SUMIF('Сводный отчет'!$B$7:$B$17,Таблица1[[#This Row],[Профиль / размер]],'Сводный отчет'!$X$7:$X$17))^2</f>
        <v>1.3434468971262142E-5</v>
      </c>
    </row>
    <row r="1992" spans="1:18" ht="11.25" customHeight="1" x14ac:dyDescent="0.25">
      <c r="A1992" s="62" t="s">
        <v>1545</v>
      </c>
      <c r="B1992" s="62" t="str">
        <f>LEFT(Таблица1[[#This Row],[Номер плавки]],7)</f>
        <v>2004171</v>
      </c>
      <c r="C1992" s="62" t="s">
        <v>66</v>
      </c>
      <c r="D1992" s="62" t="s">
        <v>82</v>
      </c>
      <c r="E1992" s="63">
        <v>557</v>
      </c>
      <c r="F1992" s="64">
        <f>(Таблица1[[#This Row],[Предел текучести, Н/мм²]]-SUMIF('Сводный отчет'!$B$7:$B$17,Таблица1[[#This Row],[Профиль / размер]],'Сводный отчет'!$F$7:$F$17))^2</f>
        <v>94.36734693877456</v>
      </c>
      <c r="G1992" s="63">
        <v>653</v>
      </c>
      <c r="H1992" s="64">
        <f>(Таблица1[[#This Row],[Временное сопротивление, Н/мм²]]-SUMIF('Сводный отчет'!$B$7:$B$17,Таблица1[[#This Row],[Профиль / размер]],'Сводный отчет'!$I$7:$I$17))^2</f>
        <v>26.36508121616032</v>
      </c>
      <c r="I1992" s="65">
        <f>Таблица1[[#This Row],[Временное сопротивление, Н/мм²]]/Таблица1[[#This Row],[Предел текучести, Н/мм²]]</f>
        <v>1.1723518850987433</v>
      </c>
      <c r="J1992" s="66">
        <f>(Таблица1[[#This Row],[σв/σт]]-SUMIF('Сводный отчет'!$B$7:$B$17,Таблица1[[#This Row],[Профиль / размер]],'Сводный отчет'!$L$7:$L$17))^2</f>
        <v>1.3919662988246974E-4</v>
      </c>
      <c r="K1992" s="63">
        <v>18.2</v>
      </c>
      <c r="L1992" s="64">
        <f>(Таблица1[[#This Row],[Относительное удлинение, %]]-SUMIF('Сводный отчет'!$B$7:$B$17,Таблица1[[#This Row],[Профиль / размер]],'Сводный отчет'!$O$7:$O$17))^2</f>
        <v>0.2379050395668561</v>
      </c>
      <c r="M1992" s="63">
        <v>10</v>
      </c>
      <c r="N199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3.9026405664305021E-2</v>
      </c>
      <c r="O1992" s="67">
        <v>10.3</v>
      </c>
      <c r="P199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4.1482882132447892E-2</v>
      </c>
      <c r="Q1992" s="69">
        <v>9.0999999999999998E-2</v>
      </c>
      <c r="R1992" s="70">
        <f>(Таблица1[[#This Row],[fr]]-SUMIF('Сводный отчет'!$B$7:$B$17,Таблица1[[#This Row],[Профиль / размер]],'Сводный отчет'!$X$7:$X$17))^2</f>
        <v>6.9467122032486036E-5</v>
      </c>
    </row>
    <row r="1993" spans="1:18" ht="11.25" customHeight="1" x14ac:dyDescent="0.25">
      <c r="A1993" s="62" t="s">
        <v>1546</v>
      </c>
      <c r="B1993" s="62" t="str">
        <f>LEFT(Таблица1[[#This Row],[Номер плавки]],7)</f>
        <v>2004170</v>
      </c>
      <c r="C1993" s="62" t="s">
        <v>66</v>
      </c>
      <c r="D1993" s="62" t="s">
        <v>82</v>
      </c>
      <c r="E1993" s="63">
        <v>556</v>
      </c>
      <c r="F1993" s="64">
        <f>(Таблица1[[#This Row],[Предел текучести, Н/мм²]]-SUMIF('Сводный отчет'!$B$7:$B$17,Таблица1[[#This Row],[Профиль / размер]],'Сводный отчет'!$F$7:$F$17))^2</f>
        <v>75.938775510203229</v>
      </c>
      <c r="G1993" s="63">
        <v>650</v>
      </c>
      <c r="H1993" s="64">
        <f>(Таблица1[[#This Row],[Временное сопротивление, Н/мм²]]-SUMIF('Сводный отчет'!$B$7:$B$17,Таблица1[[#This Row],[Профиль / размер]],'Сводный отчет'!$I$7:$I$17))^2</f>
        <v>4.556917950853971</v>
      </c>
      <c r="I1993" s="65">
        <f>Таблица1[[#This Row],[Временное сопротивление, Н/мм²]]/Таблица1[[#This Row],[Предел текучести, Н/мм²]]</f>
        <v>1.1690647482014389</v>
      </c>
      <c r="J1993" s="66">
        <f>(Таблица1[[#This Row],[σв/σт]]-SUMIF('Сводный отчет'!$B$7:$B$17,Таблица1[[#This Row],[Профиль / размер]],'Сводный отчет'!$L$7:$L$17))^2</f>
        <v>2.2756624704584435E-4</v>
      </c>
      <c r="K1993" s="63">
        <v>19.7</v>
      </c>
      <c r="L1993" s="64">
        <f>(Таблица1[[#This Row],[Относительное удлинение, %]]-SUMIF('Сводный отчет'!$B$7:$B$17,Таблица1[[#This Row],[Профиль / размер]],'Сводный отчет'!$O$7:$O$17))^2</f>
        <v>1.0246397334443795</v>
      </c>
      <c r="M1993" s="63">
        <v>9.9</v>
      </c>
      <c r="N199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8.853660974593669E-2</v>
      </c>
      <c r="O1993" s="67">
        <v>10.199999999999999</v>
      </c>
      <c r="P199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9.2217576010001287E-2</v>
      </c>
      <c r="Q1993" s="69">
        <v>9.6000000000000002E-2</v>
      </c>
      <c r="R1993" s="70">
        <f>(Таблица1[[#This Row],[fr]]-SUMIF('Сводный отчет'!$B$7:$B$17,Таблица1[[#This Row],[Профиль / размер]],'Сводный отчет'!$X$7:$X$17))^2</f>
        <v>1.7781406080799608E-4</v>
      </c>
    </row>
    <row r="1994" spans="1:18" ht="11.25" customHeight="1" x14ac:dyDescent="0.25">
      <c r="A1994" s="62" t="s">
        <v>1546</v>
      </c>
      <c r="B1994" s="62" t="str">
        <f>LEFT(Таблица1[[#This Row],[Номер плавки]],7)</f>
        <v>2004170</v>
      </c>
      <c r="C1994" s="62" t="s">
        <v>66</v>
      </c>
      <c r="D1994" s="62" t="s">
        <v>82</v>
      </c>
      <c r="E1994" s="63">
        <v>558</v>
      </c>
      <c r="F1994" s="64">
        <f>(Таблица1[[#This Row],[Предел текучести, Н/мм²]]-SUMIF('Сводный отчет'!$B$7:$B$17,Таблица1[[#This Row],[Профиль / размер]],'Сводный отчет'!$F$7:$F$17))^2</f>
        <v>114.79591836734589</v>
      </c>
      <c r="G1994" s="63">
        <v>654</v>
      </c>
      <c r="H1994" s="64">
        <f>(Таблица1[[#This Row],[Временное сопротивление, Н/мм²]]-SUMIF('Сводный отчет'!$B$7:$B$17,Таблица1[[#This Row],[Профиль / размер]],'Сводный отчет'!$I$7:$I$17))^2</f>
        <v>37.634468971262436</v>
      </c>
      <c r="I1994" s="65">
        <f>Таблица1[[#This Row],[Временное сопротивление, Н/мм²]]/Таблица1[[#This Row],[Предел текучести, Н/мм²]]</f>
        <v>1.1720430107526882</v>
      </c>
      <c r="J1994" s="66">
        <f>(Таблица1[[#This Row],[σв/σт]]-SUMIF('Сводный отчет'!$B$7:$B$17,Таблица1[[#This Row],[Профиль / размер]],'Сводный отчет'!$L$7:$L$17))^2</f>
        <v>1.4658033247542888E-4</v>
      </c>
      <c r="K1994" s="63">
        <v>18.600000000000001</v>
      </c>
      <c r="L1994" s="64">
        <f>(Таблица1[[#This Row],[Относительное удлинение, %]]-SUMIF('Сводный отчет'!$B$7:$B$17,Таблица1[[#This Row],[Профиль / размер]],'Сводный отчет'!$O$7:$O$17))^2</f>
        <v>7.7009579341953231E-3</v>
      </c>
      <c r="M1994" s="63">
        <v>14.9</v>
      </c>
      <c r="N199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22.113026405664346</v>
      </c>
      <c r="O1994" s="67">
        <v>15.2</v>
      </c>
      <c r="P199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22.05548288213236</v>
      </c>
      <c r="Q1994" s="69">
        <v>8.3000000000000004E-2</v>
      </c>
      <c r="R1994" s="70">
        <f>(Таблица1[[#This Row],[fr]]-SUMIF('Сводный отчет'!$B$7:$B$17,Таблица1[[#This Row],[Профиль / размер]],'Сводный отчет'!$X$7:$X$17))^2</f>
        <v>1.1201999167012452E-7</v>
      </c>
    </row>
    <row r="1995" spans="1:18" ht="11.25" customHeight="1" x14ac:dyDescent="0.25">
      <c r="A1995" s="62" t="s">
        <v>1547</v>
      </c>
      <c r="B1995" s="62" t="str">
        <f>LEFT(Таблица1[[#This Row],[Номер плавки]],7)</f>
        <v>2050979</v>
      </c>
      <c r="C1995" s="62" t="s">
        <v>8</v>
      </c>
      <c r="D1995" s="62" t="s">
        <v>9</v>
      </c>
      <c r="E1995" s="63">
        <v>548</v>
      </c>
      <c r="F1995" s="64">
        <f>(Таблица1[[#This Row],[Предел текучести, Н/мм²]]-SUMIF('Сводный отчет'!$B$7:$B$17,Таблица1[[#This Row],[Профиль / размер]],'Сводный отчет'!$F$7:$F$17))^2</f>
        <v>83.394802420791137</v>
      </c>
      <c r="G1995" s="63">
        <v>635</v>
      </c>
      <c r="H1995" s="64">
        <f>(Таблица1[[#This Row],[Временное сопротивление, Н/мм²]]-SUMIF('Сводный отчет'!$B$7:$B$17,Таблица1[[#This Row],[Профиль / размер]],'Сводный отчет'!$I$7:$I$17))^2</f>
        <v>254.69349511490859</v>
      </c>
      <c r="I1995" s="65">
        <f>Таблица1[[#This Row],[Временное сопротивление, Н/мм²]]/Таблица1[[#This Row],[Предел текучести, Н/мм²]]</f>
        <v>1.1587591240875912</v>
      </c>
      <c r="J1995" s="66">
        <f>(Таблица1[[#This Row],[σв/σт]]-SUMIF('Сводный отчет'!$B$7:$B$17,Таблица1[[#This Row],[Профиль / размер]],'Сводный отчет'!$L$7:$L$17))^2</f>
        <v>9.667417742825952E-5</v>
      </c>
      <c r="K1995" s="63">
        <v>23.4</v>
      </c>
      <c r="L1995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1995" s="63">
        <v>7.2</v>
      </c>
      <c r="N199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1.1204022783908447</v>
      </c>
      <c r="O1995" s="67">
        <v>7.5</v>
      </c>
      <c r="P199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1995" s="69">
        <v>9.7000000000000003E-2</v>
      </c>
      <c r="R1995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1996" spans="1:18" ht="11.25" customHeight="1" x14ac:dyDescent="0.25">
      <c r="A1996" s="62" t="s">
        <v>1548</v>
      </c>
      <c r="B1996" s="62" t="str">
        <f>LEFT(Таблица1[[#This Row],[Номер плавки]],7)</f>
        <v>2050979</v>
      </c>
      <c r="C1996" s="62" t="s">
        <v>8</v>
      </c>
      <c r="D1996" s="62" t="s">
        <v>9</v>
      </c>
      <c r="E1996" s="63">
        <v>571</v>
      </c>
      <c r="F1996" s="64">
        <f>(Таблица1[[#This Row],[Предел текучести, Н/мм²]]-SUMIF('Сводный отчет'!$B$7:$B$17,Таблица1[[#This Row],[Профиль / размер]],'Сводный отчет'!$F$7:$F$17))^2</f>
        <v>192.31933072267586</v>
      </c>
      <c r="G1996" s="63">
        <v>659</v>
      </c>
      <c r="H1996" s="64">
        <f>(Таблица1[[#This Row],[Временное сопротивление, Н/мм²]]-SUMIF('Сводный отчет'!$B$7:$B$17,Таблица1[[#This Row],[Профиль / размер]],'Сводный отчет'!$I$7:$I$17))^2</f>
        <v>64.655759265851742</v>
      </c>
      <c r="I1996" s="65">
        <f>Таблица1[[#This Row],[Временное сопротивление, Н/мм²]]/Таблица1[[#This Row],[Предел текучести, Н/мм²]]</f>
        <v>1.1541155866900175</v>
      </c>
      <c r="J1996" s="66">
        <f>(Таблица1[[#This Row],[σв/σт]]-SUMIF('Сводный отчет'!$B$7:$B$17,Таблица1[[#This Row],[Профиль / размер]],'Сводный отчет'!$L$7:$L$17))^2</f>
        <v>2.0954994806733E-4</v>
      </c>
      <c r="K1996" s="63">
        <v>23.6</v>
      </c>
      <c r="L1996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1996" s="63">
        <v>7.3</v>
      </c>
      <c r="N199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0.91870416518330222</v>
      </c>
      <c r="O1996" s="67">
        <v>7.6</v>
      </c>
      <c r="P199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1.0950284249480238</v>
      </c>
      <c r="Q1996" s="69">
        <v>6.7000000000000004E-2</v>
      </c>
      <c r="R1996" s="70">
        <f>(Таблица1[[#This Row],[fr]]-SUMIF('Сводный отчет'!$B$7:$B$17,Таблица1[[#This Row],[Профиль / размер]],'Сводный отчет'!$X$7:$X$17))^2</f>
        <v>2.3597983663620361E-4</v>
      </c>
    </row>
    <row r="1997" spans="1:18" ht="11.25" customHeight="1" x14ac:dyDescent="0.25">
      <c r="A1997" s="62" t="s">
        <v>1549</v>
      </c>
      <c r="B1997" s="62" t="str">
        <f>LEFT(Таблица1[[#This Row],[Номер плавки]],7)</f>
        <v>2004183</v>
      </c>
      <c r="C1997" s="62" t="s">
        <v>66</v>
      </c>
      <c r="D1997" s="62" t="s">
        <v>90</v>
      </c>
      <c r="E1997" s="63">
        <v>514</v>
      </c>
      <c r="F1997" s="64">
        <f>(Таблица1[[#This Row],[Предел текучести, Н/мм²]]-SUMIF('Сводный отчет'!$B$7:$B$17,Таблица1[[#This Row],[Профиль / размер]],'Сводный отчет'!$F$7:$F$17))^2</f>
        <v>494.38374220282356</v>
      </c>
      <c r="G1997" s="63">
        <v>631</v>
      </c>
      <c r="H1997" s="64">
        <f>(Таблица1[[#This Row],[Временное сопротивление, Н/мм²]]-SUMIF('Сводный отчет'!$B$7:$B$17,Таблица1[[#This Row],[Профиль / размер]],'Сводный отчет'!$I$7:$I$17))^2</f>
        <v>339.21684410059606</v>
      </c>
      <c r="I1997" s="65">
        <f>Таблица1[[#This Row],[Временное сопротивление, Н/мм²]]/Таблица1[[#This Row],[Предел текучести, Н/мм²]]</f>
        <v>1.227626459143969</v>
      </c>
      <c r="J1997" s="66">
        <f>(Таблица1[[#This Row],[σв/σт]]-SUMIF('Сводный отчет'!$B$7:$B$17,Таблица1[[#This Row],[Профиль / размер]],'Сводный отчет'!$L$7:$L$17))^2</f>
        <v>2.7282206260798253E-4</v>
      </c>
      <c r="K1997" s="63">
        <v>20.399999999999999</v>
      </c>
      <c r="L1997" s="64">
        <f>(Таблица1[[#This Row],[Относительное удлинение, %]]-SUMIF('Сводный отчет'!$B$7:$B$17,Таблица1[[#This Row],[Профиль / размер]],'Сводный отчет'!$O$7:$O$17))^2</f>
        <v>3.2357760254798786</v>
      </c>
      <c r="M1997" s="63">
        <v>13.1</v>
      </c>
      <c r="N199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7.3420644603143348</v>
      </c>
      <c r="O1997" s="67">
        <v>13.4</v>
      </c>
      <c r="P199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7.305219202539158</v>
      </c>
      <c r="Q1997" s="69">
        <v>9.8000000000000004E-2</v>
      </c>
      <c r="R1997" s="70">
        <f>(Таблица1[[#This Row],[fr]]-SUMIF('Сводный отчет'!$B$7:$B$17,Таблица1[[#This Row],[Профиль / размер]],'Сводный отчет'!$X$7:$X$17))^2</f>
        <v>2.1113590777843848E-4</v>
      </c>
    </row>
    <row r="1998" spans="1:18" ht="11.25" customHeight="1" x14ac:dyDescent="0.25">
      <c r="A1998" s="62" t="s">
        <v>1549</v>
      </c>
      <c r="B1998" s="62" t="str">
        <f>LEFT(Таблица1[[#This Row],[Номер плавки]],7)</f>
        <v>2004183</v>
      </c>
      <c r="C1998" s="62" t="s">
        <v>66</v>
      </c>
      <c r="D1998" s="62" t="s">
        <v>90</v>
      </c>
      <c r="E1998" s="63">
        <v>522</v>
      </c>
      <c r="F1998" s="64">
        <f>(Таблица1[[#This Row],[Предел текучести, Н/мм²]]-SUMIF('Сводный отчет'!$B$7:$B$17,Таблица1[[#This Row],[Профиль / размер]],'Сводный отчет'!$F$7:$F$17))^2</f>
        <v>202.62787365822339</v>
      </c>
      <c r="G1998" s="63">
        <v>637</v>
      </c>
      <c r="H1998" s="64">
        <f>(Таблица1[[#This Row],[Временное сопротивление, Н/мм²]]-SUMIF('Сводный отчет'!$B$7:$B$17,Таблица1[[#This Row],[Профиль / размер]],'Сводный отчет'!$I$7:$I$17))^2</f>
        <v>154.20275959355422</v>
      </c>
      <c r="I1998" s="65">
        <f>Таблица1[[#This Row],[Временное сопротивление, Н/мм²]]/Таблица1[[#This Row],[Предел текучести, Н/мм²]]</f>
        <v>1.2203065134099618</v>
      </c>
      <c r="J1998" s="66">
        <f>(Таблица1[[#This Row],[σв/σт]]-SUMIF('Сводный отчет'!$B$7:$B$17,Таблица1[[#This Row],[Профиль / размер]],'Сводный отчет'!$L$7:$L$17))^2</f>
        <v>8.4591806217195709E-5</v>
      </c>
      <c r="K1998" s="63">
        <v>19.600000000000001</v>
      </c>
      <c r="L1998" s="64">
        <f>(Таблица1[[#This Row],[Относительное удлинение, %]]-SUMIF('Сводный отчет'!$B$7:$B$17,Таблица1[[#This Row],[Профиль / размер]],'Сводный отчет'!$O$7:$O$17))^2</f>
        <v>0.99765395975221793</v>
      </c>
      <c r="M1998" s="63">
        <v>13.9</v>
      </c>
      <c r="N199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12.317463521347211</v>
      </c>
      <c r="O1998" s="67">
        <v>14.2</v>
      </c>
      <c r="P199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12.269726244792666</v>
      </c>
      <c r="Q1998" s="69">
        <v>0.1</v>
      </c>
      <c r="R1998" s="70">
        <f>(Таблица1[[#This Row],[fr]]-SUMIF('Сводный отчет'!$B$7:$B$17,Таблица1[[#This Row],[Профиль / размер]],'Сводный отчет'!$X$7:$X$17))^2</f>
        <v>2.7325797350613801E-4</v>
      </c>
    </row>
    <row r="1999" spans="1:18" ht="11.25" customHeight="1" x14ac:dyDescent="0.25">
      <c r="A1999" s="62" t="s">
        <v>1550</v>
      </c>
      <c r="B1999" s="62" t="str">
        <f>LEFT(Таблица1[[#This Row],[Номер плавки]],7)</f>
        <v>2004184</v>
      </c>
      <c r="C1999" s="62" t="s">
        <v>66</v>
      </c>
      <c r="D1999" s="62" t="s">
        <v>90</v>
      </c>
      <c r="E1999" s="63">
        <v>512</v>
      </c>
      <c r="F1999" s="64">
        <f>(Таблица1[[#This Row],[Предел текучести, Н/мм²]]-SUMIF('Сводный отчет'!$B$7:$B$17,Таблица1[[#This Row],[Профиль / размер]],'Сводный отчет'!$F$7:$F$17))^2</f>
        <v>587.3227093389736</v>
      </c>
      <c r="G1999" s="63">
        <v>630</v>
      </c>
      <c r="H1999" s="64">
        <f>(Таблица1[[#This Row],[Временное сопротивление, Н/мм²]]-SUMIF('Сводный отчет'!$B$7:$B$17,Таблица1[[#This Row],[Профиль / размер]],'Сводный отчет'!$I$7:$I$17))^2</f>
        <v>377.0525248517697</v>
      </c>
      <c r="I1999" s="65">
        <f>Таблица1[[#This Row],[Временное сопротивление, Н/мм²]]/Таблица1[[#This Row],[Предел текучести, Н/мм²]]</f>
        <v>1.23046875</v>
      </c>
      <c r="J1999" s="66">
        <f>(Таблица1[[#This Row],[σв/σт]]-SUMIF('Сводный отчет'!$B$7:$B$17,Таблица1[[#This Row],[Профиль / размер]],'Сводный отчет'!$L$7:$L$17))^2</f>
        <v>3.7479476999022416E-4</v>
      </c>
      <c r="K1999" s="63">
        <v>18.899999999999999</v>
      </c>
      <c r="L1999" s="64">
        <f>(Таблица1[[#This Row],[Относительное удлинение, %]]-SUMIF('Сводный отчет'!$B$7:$B$17,Таблица1[[#This Row],[Профиль / размер]],'Сводный отчет'!$O$7:$O$17))^2</f>
        <v>8.9297152240504232E-2</v>
      </c>
      <c r="M1999" s="63">
        <v>14.9</v>
      </c>
      <c r="N199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20.336712347638301</v>
      </c>
      <c r="O1999" s="67">
        <v>15.2</v>
      </c>
      <c r="P199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20.275360047609556</v>
      </c>
      <c r="Q1999" s="69">
        <v>6.7000000000000004E-2</v>
      </c>
      <c r="R1999" s="70">
        <f>(Таблица1[[#This Row],[fr]]-SUMIF('Сводный отчет'!$B$7:$B$17,Таблица1[[#This Row],[Профиль / размер]],'Сводный отчет'!$X$7:$X$17))^2</f>
        <v>2.7124388899909689E-4</v>
      </c>
    </row>
    <row r="2000" spans="1:18" ht="11.25" customHeight="1" x14ac:dyDescent="0.25">
      <c r="A2000" s="62" t="s">
        <v>1550</v>
      </c>
      <c r="B2000" s="62" t="str">
        <f>LEFT(Таблица1[[#This Row],[Номер плавки]],7)</f>
        <v>2004184</v>
      </c>
      <c r="C2000" s="62" t="s">
        <v>66</v>
      </c>
      <c r="D2000" s="62" t="s">
        <v>90</v>
      </c>
      <c r="E2000" s="63">
        <v>517</v>
      </c>
      <c r="F2000" s="64">
        <f>(Таблица1[[#This Row],[Предел текучести, Н/мм²]]-SUMIF('Сводный отчет'!$B$7:$B$17,Таблица1[[#This Row],[Профиль / размер]],'Сводный отчет'!$F$7:$F$17))^2</f>
        <v>369.97529149859849</v>
      </c>
      <c r="G2000" s="63">
        <v>634</v>
      </c>
      <c r="H2000" s="64">
        <f>(Таблица1[[#This Row],[Временное сопротивление, Н/мм²]]-SUMIF('Сводный отчет'!$B$7:$B$17,Таблица1[[#This Row],[Профиль / размер]],'Сводный отчет'!$I$7:$I$17))^2</f>
        <v>237.70980184707514</v>
      </c>
      <c r="I2000" s="65">
        <f>Таблица1[[#This Row],[Временное сопротивление, Н/мм²]]/Таблица1[[#This Row],[Предел текучести, Н/мм²]]</f>
        <v>1.2263056092843327</v>
      </c>
      <c r="J2000" s="66">
        <f>(Таблица1[[#This Row],[σв/σт]]-SUMIF('Сводный отчет'!$B$7:$B$17,Таблица1[[#This Row],[Профиль / размер]],'Сводный отчет'!$L$7:$L$17))^2</f>
        <v>2.3093289114907943E-4</v>
      </c>
      <c r="K2000" s="63">
        <v>20</v>
      </c>
      <c r="L2000" s="64">
        <f>(Таблица1[[#This Row],[Относительное удлинение, %]]-SUMIF('Сводный отчет'!$B$7:$B$17,Таблица1[[#This Row],[Профиль / размер]],'Сводный отчет'!$O$7:$O$17))^2</f>
        <v>1.9567149926160494</v>
      </c>
      <c r="M2000" s="63">
        <v>11.9</v>
      </c>
      <c r="N200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2.2789658687650309</v>
      </c>
      <c r="O2000" s="67">
        <v>12.2</v>
      </c>
      <c r="P200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2.2584586391588823</v>
      </c>
      <c r="Q2000" s="69">
        <v>7.9000000000000001E-2</v>
      </c>
      <c r="R2000" s="70">
        <f>(Таблица1[[#This Row],[fr]]-SUMIF('Сводный отчет'!$B$7:$B$17,Таблица1[[#This Row],[Профиль / размер]],'Сводный отчет'!$X$7:$X$17))^2</f>
        <v>1.9976283365293672E-5</v>
      </c>
    </row>
    <row r="2001" spans="1:18" ht="11.25" customHeight="1" x14ac:dyDescent="0.25">
      <c r="A2001" s="62" t="s">
        <v>1551</v>
      </c>
      <c r="B2001" s="62" t="str">
        <f>LEFT(Таблица1[[#This Row],[Номер плавки]],7)</f>
        <v>2003495</v>
      </c>
      <c r="C2001" s="62" t="s">
        <v>66</v>
      </c>
      <c r="D2001" s="62" t="s">
        <v>90</v>
      </c>
      <c r="E2001" s="63">
        <v>513</v>
      </c>
      <c r="F2001" s="64">
        <f>(Таблица1[[#This Row],[Предел текучести, Н/мм²]]-SUMIF('Сводный отчет'!$B$7:$B$17,Таблица1[[#This Row],[Профиль / размер]],'Сводный отчет'!$F$7:$F$17))^2</f>
        <v>539.85322577089858</v>
      </c>
      <c r="G2001" s="63">
        <v>629</v>
      </c>
      <c r="H2001" s="64">
        <f>(Таблица1[[#This Row],[Временное сопротивление, Н/мм²]]-SUMIF('Сводный отчет'!$B$7:$B$17,Таблица1[[#This Row],[Профиль / размер]],'Сводный отчет'!$I$7:$I$17))^2</f>
        <v>416.88820560294334</v>
      </c>
      <c r="I2001" s="65">
        <f>Таблица1[[#This Row],[Временное сопротивление, Н/мм²]]/Таблица1[[#This Row],[Предел текучести, Н/мм²]]</f>
        <v>1.2261208576998051</v>
      </c>
      <c r="J2001" s="66">
        <f>(Таблица1[[#This Row],[σв/σт]]-SUMIF('Сводный отчет'!$B$7:$B$17,Таблица1[[#This Row],[Профиль / размер]],'Сводный отчет'!$L$7:$L$17))^2</f>
        <v>2.2535187815531267E-4</v>
      </c>
      <c r="K2001" s="63">
        <v>19.100000000000001</v>
      </c>
      <c r="L2001" s="64">
        <f>(Таблица1[[#This Row],[Относительное удлинение, %]]-SUMIF('Сводный отчет'!$B$7:$B$17,Таблица1[[#This Row],[Профиль / размер]],'Сводный отчет'!$O$7:$O$17))^2</f>
        <v>0.24882766867242362</v>
      </c>
      <c r="M2001" s="63">
        <v>12.4</v>
      </c>
      <c r="N200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4.0385902819105759</v>
      </c>
      <c r="O2001" s="67">
        <v>12.7</v>
      </c>
      <c r="P200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4.0112755405673282</v>
      </c>
      <c r="Q2001" s="69">
        <v>9.0999999999999998E-2</v>
      </c>
      <c r="R2001" s="70">
        <f>(Таблица1[[#This Row],[fr]]-SUMIF('Сводный отчет'!$B$7:$B$17,Таблица1[[#This Row],[Профиль / размер]],'Сводный отчет'!$X$7:$X$17))^2</f>
        <v>5.6708677731490293E-5</v>
      </c>
    </row>
    <row r="2002" spans="1:18" ht="11.25" customHeight="1" x14ac:dyDescent="0.25">
      <c r="A2002" s="62" t="s">
        <v>1551</v>
      </c>
      <c r="B2002" s="62" t="str">
        <f>LEFT(Таблица1[[#This Row],[Номер плавки]],7)</f>
        <v>2003495</v>
      </c>
      <c r="C2002" s="62" t="s">
        <v>66</v>
      </c>
      <c r="D2002" s="62" t="s">
        <v>90</v>
      </c>
      <c r="E2002" s="63">
        <v>525</v>
      </c>
      <c r="F2002" s="64">
        <f>(Таблица1[[#This Row],[Предел текучести, Н/мм²]]-SUMIF('Сводный отчет'!$B$7:$B$17,Таблица1[[#This Row],[Профиль / размер]],'Сводный отчет'!$F$7:$F$17))^2</f>
        <v>126.21942295399833</v>
      </c>
      <c r="G2002" s="63">
        <v>625</v>
      </c>
      <c r="H2002" s="64">
        <f>(Таблица1[[#This Row],[Временное сопротивление, Н/мм²]]-SUMIF('Сводный отчет'!$B$7:$B$17,Таблица1[[#This Row],[Профиль / размер]],'Сводный отчет'!$I$7:$I$17))^2</f>
        <v>596.23092860763791</v>
      </c>
      <c r="I2002" s="65">
        <f>Таблица1[[#This Row],[Временное сопротивление, Н/мм²]]/Таблица1[[#This Row],[Предел текучести, Н/мм²]]</f>
        <v>1.1904761904761905</v>
      </c>
      <c r="J2002" s="66">
        <f>(Таблица1[[#This Row],[σв/σт]]-SUMIF('Сводный отчет'!$B$7:$B$17,Таблица1[[#This Row],[Профиль / размер]],'Сводный отчет'!$L$7:$L$17))^2</f>
        <v>4.2571831761336899E-4</v>
      </c>
      <c r="K2002" s="63">
        <v>19.600000000000001</v>
      </c>
      <c r="L2002" s="64">
        <f>(Таблица1[[#This Row],[Относительное удлинение, %]]-SUMIF('Сводный отчет'!$B$7:$B$17,Таблица1[[#This Row],[Профиль / размер]],'Сводный отчет'!$O$7:$O$17))^2</f>
        <v>0.99765395975221793</v>
      </c>
      <c r="M2002" s="63">
        <v>11.3</v>
      </c>
      <c r="N200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0.82741657299037774</v>
      </c>
      <c r="O2002" s="67">
        <v>11.6</v>
      </c>
      <c r="P200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0.81507835746874802</v>
      </c>
      <c r="Q2002" s="69">
        <v>9.9000000000000005E-2</v>
      </c>
      <c r="R2002" s="70">
        <f>(Таблица1[[#This Row],[fr]]-SUMIF('Сводный отчет'!$B$7:$B$17,Таблица1[[#This Row],[Профиль / размер]],'Сводный отчет'!$X$7:$X$17))^2</f>
        <v>2.4119694064228824E-4</v>
      </c>
    </row>
    <row r="2003" spans="1:18" ht="11.25" customHeight="1" x14ac:dyDescent="0.25">
      <c r="A2003" s="62" t="s">
        <v>1552</v>
      </c>
      <c r="B2003" s="62" t="str">
        <f>LEFT(Таблица1[[#This Row],[Номер плавки]],7)</f>
        <v>2004185</v>
      </c>
      <c r="C2003" s="62" t="s">
        <v>66</v>
      </c>
      <c r="D2003" s="62" t="s">
        <v>90</v>
      </c>
      <c r="E2003" s="63">
        <v>520</v>
      </c>
      <c r="F2003" s="64">
        <f>(Таблица1[[#This Row],[Предел текучести, Н/мм²]]-SUMIF('Сводный отчет'!$B$7:$B$17,Таблица1[[#This Row],[Профиль / размер]],'Сводный отчет'!$F$7:$F$17))^2</f>
        <v>263.56684079437343</v>
      </c>
      <c r="G2003" s="63">
        <v>618</v>
      </c>
      <c r="H2003" s="64">
        <f>(Таблица1[[#This Row],[Временное сопротивление, Н/мм²]]-SUMIF('Сводный отчет'!$B$7:$B$17,Таблица1[[#This Row],[Профиль / размер]],'Сводный отчет'!$I$7:$I$17))^2</f>
        <v>987.08069386585339</v>
      </c>
      <c r="I2003" s="65">
        <f>Таблица1[[#This Row],[Временное сопротивление, Н/мм²]]/Таблица1[[#This Row],[Предел текучести, Н/мм²]]</f>
        <v>1.1884615384615385</v>
      </c>
      <c r="J2003" s="66">
        <f>(Таблица1[[#This Row],[σв/σт]]-SUMIF('Сводный отчет'!$B$7:$B$17,Таблица1[[#This Row],[Профиль / размер]],'Сводный отчет'!$L$7:$L$17))^2</f>
        <v>5.1291353884235229E-4</v>
      </c>
      <c r="K2003" s="63">
        <v>18.8</v>
      </c>
      <c r="L2003" s="64">
        <f>(Таблица1[[#This Row],[Относительное удлинение, %]]-SUMIF('Сводный отчет'!$B$7:$B$17,Таблица1[[#This Row],[Профиль / размер]],'Сводный отчет'!$O$7:$O$17))^2</f>
        <v>3.9531894024546793E-2</v>
      </c>
      <c r="M2003" s="63">
        <v>11.5</v>
      </c>
      <c r="N200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1.2312663382485942</v>
      </c>
      <c r="O2003" s="67">
        <v>11.8</v>
      </c>
      <c r="P200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1.2162051180321289</v>
      </c>
      <c r="Q2003" s="69">
        <v>8.4000000000000005E-2</v>
      </c>
      <c r="R2003" s="70">
        <f>(Таблица1[[#This Row],[fr]]-SUMIF('Сводный отчет'!$B$7:$B$17,Таблица1[[#This Row],[Профиль / размер]],'Сводный отчет'!$X$7:$X$17))^2</f>
        <v>2.814476845422906E-7</v>
      </c>
    </row>
    <row r="2004" spans="1:18" ht="11.25" customHeight="1" x14ac:dyDescent="0.25">
      <c r="A2004" s="62" t="s">
        <v>1552</v>
      </c>
      <c r="B2004" s="62" t="str">
        <f>LEFT(Таблица1[[#This Row],[Номер плавки]],7)</f>
        <v>2004185</v>
      </c>
      <c r="C2004" s="62" t="s">
        <v>66</v>
      </c>
      <c r="D2004" s="62" t="s">
        <v>90</v>
      </c>
      <c r="E2004" s="63">
        <v>524</v>
      </c>
      <c r="F2004" s="64">
        <f>(Таблица1[[#This Row],[Предел текучести, Н/мм²]]-SUMIF('Сводный отчет'!$B$7:$B$17,Таблица1[[#This Row],[Профиль / размер]],'Сводный отчет'!$F$7:$F$17))^2</f>
        <v>149.68890652207335</v>
      </c>
      <c r="G2004" s="63">
        <v>625</v>
      </c>
      <c r="H2004" s="64">
        <f>(Таблица1[[#This Row],[Временное сопротивление, Н/мм²]]-SUMIF('Сводный отчет'!$B$7:$B$17,Таблица1[[#This Row],[Профиль / размер]],'Сводный отчет'!$I$7:$I$17))^2</f>
        <v>596.23092860763791</v>
      </c>
      <c r="I2004" s="65">
        <f>Таблица1[[#This Row],[Временное сопротивление, Н/мм²]]/Таблица1[[#This Row],[Предел текучести, Н/мм²]]</f>
        <v>1.1927480916030535</v>
      </c>
      <c r="J2004" s="66">
        <f>(Таблица1[[#This Row],[σв/σт]]-SUMIF('Сводный отчет'!$B$7:$B$17,Таблица1[[#This Row],[Профиль / размер]],'Сводный отчет'!$L$7:$L$17))^2</f>
        <v>3.3712784155639792E-4</v>
      </c>
      <c r="K2004" s="63">
        <v>21.3</v>
      </c>
      <c r="L2004" s="64">
        <f>(Таблица1[[#This Row],[Относительное удлинение, %]]-SUMIF('Сводный отчет'!$B$7:$B$17,Таблица1[[#This Row],[Профиль / размер]],'Сводный отчет'!$O$7:$O$17))^2</f>
        <v>7.2836633494235148</v>
      </c>
      <c r="M2004" s="63">
        <v>13.4</v>
      </c>
      <c r="N200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9.0578391082016658</v>
      </c>
      <c r="O2004" s="67">
        <v>13.7</v>
      </c>
      <c r="P200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9.0169093433842207</v>
      </c>
      <c r="Q2004" s="69">
        <v>8.4000000000000005E-2</v>
      </c>
      <c r="R2004" s="70">
        <f>(Таблица1[[#This Row],[fr]]-SUMIF('Сводный отчет'!$B$7:$B$17,Таблица1[[#This Row],[Профиль / размер]],'Сводный отчет'!$X$7:$X$17))^2</f>
        <v>2.814476845422906E-7</v>
      </c>
    </row>
    <row r="2005" spans="1:18" ht="11.25" customHeight="1" x14ac:dyDescent="0.25">
      <c r="A2005" s="62" t="s">
        <v>1553</v>
      </c>
      <c r="B2005" s="62" t="str">
        <f>LEFT(Таблица1[[#This Row],[Номер плавки]],7)</f>
        <v>2073622</v>
      </c>
      <c r="C2005" s="62" t="s">
        <v>66</v>
      </c>
      <c r="D2005" s="62" t="s">
        <v>90</v>
      </c>
      <c r="E2005" s="63">
        <v>542</v>
      </c>
      <c r="F2005" s="64">
        <f>(Таблица1[[#This Row],[Предел текучести, Н/мм²]]-SUMIF('Сводный отчет'!$B$7:$B$17,Таблица1[[#This Row],[Профиль / размер]],'Сводный отчет'!$F$7:$F$17))^2</f>
        <v>33.238202296722989</v>
      </c>
      <c r="G2005" s="63">
        <v>652</v>
      </c>
      <c r="H2005" s="64">
        <f>(Таблица1[[#This Row],[Временное сопротивление, Н/мм²]]-SUMIF('Сводный отчет'!$B$7:$B$17,Таблица1[[#This Row],[Профиль / размер]],'Сводный отчет'!$I$7:$I$17))^2</f>
        <v>6.6675483259496131</v>
      </c>
      <c r="I2005" s="65">
        <f>Таблица1[[#This Row],[Временное сопротивление, Н/мм²]]/Таблица1[[#This Row],[Предел текучести, Н/мм²]]</f>
        <v>1.2029520295202951</v>
      </c>
      <c r="J2005" s="66">
        <f>(Таблица1[[#This Row],[σв/σт]]-SUMIF('Сводный отчет'!$B$7:$B$17,Таблица1[[#This Row],[Профиль / размер]],'Сводный отчет'!$L$7:$L$17))^2</f>
        <v>6.6538337345662491E-5</v>
      </c>
      <c r="K2005" s="63">
        <v>18.600000000000001</v>
      </c>
      <c r="L2005" s="64">
        <f>(Таблица1[[#This Row],[Относительное удлинение, %]]-SUMIF('Сводный отчет'!$B$7:$B$17,Таблица1[[#This Row],[Профиль / размер]],'Сводный отчет'!$O$7:$O$17))^2</f>
        <v>1.3775926293705252E-6</v>
      </c>
      <c r="M2005" s="63">
        <v>11.2</v>
      </c>
      <c r="N200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0.65549169036126631</v>
      </c>
      <c r="O2005" s="67">
        <v>11.5</v>
      </c>
      <c r="P200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0.6445149771870593</v>
      </c>
      <c r="Q2005" s="69">
        <v>8.6999999999999994E-2</v>
      </c>
      <c r="R2005" s="70">
        <f>(Таблица1[[#This Row],[fr]]-SUMIF('Сводный отчет'!$B$7:$B$17,Таблица1[[#This Row],[Профиль / размер]],'Сводный отчет'!$X$7:$X$17))^2</f>
        <v>1.2464546276091405E-5</v>
      </c>
    </row>
    <row r="2006" spans="1:18" ht="11.25" customHeight="1" x14ac:dyDescent="0.25">
      <c r="A2006" s="62" t="s">
        <v>1553</v>
      </c>
      <c r="B2006" s="62" t="str">
        <f>LEFT(Таблица1[[#This Row],[Номер плавки]],7)</f>
        <v>2073622</v>
      </c>
      <c r="C2006" s="62" t="s">
        <v>66</v>
      </c>
      <c r="D2006" s="62" t="s">
        <v>90</v>
      </c>
      <c r="E2006" s="63">
        <v>542</v>
      </c>
      <c r="F2006" s="64">
        <f>(Таблица1[[#This Row],[Предел текучести, Н/мм²]]-SUMIF('Сводный отчет'!$B$7:$B$17,Таблица1[[#This Row],[Профиль / размер]],'Сводный отчет'!$F$7:$F$17))^2</f>
        <v>33.238202296722989</v>
      </c>
      <c r="G2006" s="63">
        <v>652</v>
      </c>
      <c r="H2006" s="64">
        <f>(Таблица1[[#This Row],[Временное сопротивление, Н/мм²]]-SUMIF('Сводный отчет'!$B$7:$B$17,Таблица1[[#This Row],[Профиль / размер]],'Сводный отчет'!$I$7:$I$17))^2</f>
        <v>6.6675483259496131</v>
      </c>
      <c r="I2006" s="65">
        <f>Таблица1[[#This Row],[Временное сопротивление, Н/мм²]]/Таблица1[[#This Row],[Предел текучести, Н/мм²]]</f>
        <v>1.2029520295202951</v>
      </c>
      <c r="J2006" s="66">
        <f>(Таблица1[[#This Row],[σв/σт]]-SUMIF('Сводный отчет'!$B$7:$B$17,Таблица1[[#This Row],[Профиль / размер]],'Сводный отчет'!$L$7:$L$17))^2</f>
        <v>6.6538337345662491E-5</v>
      </c>
      <c r="K2006" s="63">
        <v>18.8</v>
      </c>
      <c r="L2006" s="64">
        <f>(Таблица1[[#This Row],[Относительное удлинение, %]]-SUMIF('Сводный отчет'!$B$7:$B$17,Таблица1[[#This Row],[Профиль / размер]],'Сводный отчет'!$O$7:$O$17))^2</f>
        <v>3.9531894024546793E-2</v>
      </c>
      <c r="M2006" s="63">
        <v>11.2</v>
      </c>
      <c r="N200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0.65549169036126631</v>
      </c>
      <c r="O2006" s="67">
        <v>11.5</v>
      </c>
      <c r="P200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0.6445149771870593</v>
      </c>
      <c r="Q2006" s="69">
        <v>6.7000000000000004E-2</v>
      </c>
      <c r="R2006" s="70">
        <f>(Таблица1[[#This Row],[fr]]-SUMIF('Сводный отчет'!$B$7:$B$17,Таблица1[[#This Row],[Профиль / размер]],'Сводный отчет'!$X$7:$X$17))^2</f>
        <v>2.7124388899909689E-4</v>
      </c>
    </row>
    <row r="2007" spans="1:18" ht="11.25" customHeight="1" x14ac:dyDescent="0.25">
      <c r="A2007" s="62" t="s">
        <v>1554</v>
      </c>
      <c r="B2007" s="62" t="str">
        <f>LEFT(Таблица1[[#This Row],[Номер плавки]],7)</f>
        <v>2004188</v>
      </c>
      <c r="C2007" s="62" t="s">
        <v>66</v>
      </c>
      <c r="D2007" s="62" t="s">
        <v>90</v>
      </c>
      <c r="E2007" s="63">
        <v>569</v>
      </c>
      <c r="F2007" s="64">
        <f>(Таблица1[[#This Row],[Предел текучести, Н/мм²]]-SUMIF('Сводный отчет'!$B$7:$B$17,Таблица1[[#This Row],[Профиль / размер]],'Сводный отчет'!$F$7:$F$17))^2</f>
        <v>1073.5621459586976</v>
      </c>
      <c r="G2007" s="63">
        <v>672</v>
      </c>
      <c r="H2007" s="64">
        <f>(Таблица1[[#This Row],[Временное сопротивление, Н/мм²]]-SUMIF('Сводный отчет'!$B$7:$B$17,Таблица1[[#This Row],[Профиль / размер]],'Сводный отчет'!$I$7:$I$17))^2</f>
        <v>509.9539333024768</v>
      </c>
      <c r="I2007" s="65">
        <f>Таблица1[[#This Row],[Временное сопротивление, Н/мм²]]/Таблица1[[#This Row],[Предел текучести, Н/мм²]]</f>
        <v>1.1810193321616871</v>
      </c>
      <c r="J2007" s="66">
        <f>(Таблица1[[#This Row],[σв/σт]]-SUMIF('Сводный отчет'!$B$7:$B$17,Таблица1[[#This Row],[Профиль / размер]],'Сводный отчет'!$L$7:$L$17))^2</f>
        <v>9.0539611510554439E-4</v>
      </c>
      <c r="K2007" s="63">
        <v>17.3</v>
      </c>
      <c r="L2007" s="64">
        <f>(Таблица1[[#This Row],[Относительное удлинение, %]]-SUMIF('Сводный отчет'!$B$7:$B$17,Таблица1[[#This Row],[Профиль / размер]],'Сводный отчет'!$O$7:$O$17))^2</f>
        <v>1.6930530207851662</v>
      </c>
      <c r="M2007" s="63">
        <v>10</v>
      </c>
      <c r="N200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0.15239309881196045</v>
      </c>
      <c r="O2007" s="67">
        <v>10.3</v>
      </c>
      <c r="P200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0.15775441380678712</v>
      </c>
      <c r="Q2007" s="69">
        <v>9.1999999999999998E-2</v>
      </c>
      <c r="R2007" s="70">
        <f>(Таблица1[[#This Row],[fr]]-SUMIF('Сводный отчет'!$B$7:$B$17,Таблица1[[#This Row],[Профиль / размер]],'Сводный отчет'!$X$7:$X$17))^2</f>
        <v>7.2769710595340024E-5</v>
      </c>
    </row>
    <row r="2008" spans="1:18" ht="11.25" customHeight="1" x14ac:dyDescent="0.25">
      <c r="A2008" s="62" t="s">
        <v>1554</v>
      </c>
      <c r="B2008" s="62" t="str">
        <f>LEFT(Таблица1[[#This Row],[Номер плавки]],7)</f>
        <v>2004188</v>
      </c>
      <c r="C2008" s="62" t="s">
        <v>66</v>
      </c>
      <c r="D2008" s="62" t="s">
        <v>90</v>
      </c>
      <c r="E2008" s="63">
        <v>567</v>
      </c>
      <c r="F2008" s="64">
        <f>(Таблица1[[#This Row],[Предел текучести, Н/мм²]]-SUMIF('Сводный отчет'!$B$7:$B$17,Таблица1[[#This Row],[Профиль / размер]],'Сводный отчет'!$F$7:$F$17))^2</f>
        <v>946.50111309484748</v>
      </c>
      <c r="G2008" s="63">
        <v>670</v>
      </c>
      <c r="H2008" s="64">
        <f>(Таблица1[[#This Row],[Временное сопротивление, Н/мм²]]-SUMIF('Сводный отчет'!$B$7:$B$17,Таблица1[[#This Row],[Профиль / размер]],'Сводный отчет'!$I$7:$I$17))^2</f>
        <v>423.62529480482408</v>
      </c>
      <c r="I2008" s="65">
        <f>Таблица1[[#This Row],[Временное сопротивление, Н/мм²]]/Таблица1[[#This Row],[Предел текучести, Н/мм²]]</f>
        <v>1.181657848324515</v>
      </c>
      <c r="J2008" s="66">
        <f>(Таблица1[[#This Row],[σв/σт]]-SUMIF('Сводный отчет'!$B$7:$B$17,Таблица1[[#This Row],[Профиль / размер]],'Сводный отчет'!$L$7:$L$17))^2</f>
        <v>8.6737816963958713E-4</v>
      </c>
      <c r="K2008" s="63">
        <v>17.399999999999999</v>
      </c>
      <c r="L2008" s="64">
        <f>(Таблица1[[#This Row],[Относительное удлинение, %]]-SUMIF('Сводный отчет'!$B$7:$B$17,Таблица1[[#This Row],[Профиль / размер]],'Сводный отчет'!$O$7:$O$17))^2</f>
        <v>1.4428182790011299</v>
      </c>
      <c r="M2008" s="63">
        <v>10.1</v>
      </c>
      <c r="N200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8.431798144106957E-2</v>
      </c>
      <c r="O2008" s="67">
        <v>10.4</v>
      </c>
      <c r="P200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8.8317794088476786E-2</v>
      </c>
      <c r="Q2008" s="69">
        <v>6.7000000000000004E-2</v>
      </c>
      <c r="R2008" s="70">
        <f>(Таблица1[[#This Row],[fr]]-SUMIF('Сводный отчет'!$B$7:$B$17,Таблица1[[#This Row],[Профиль / размер]],'Сводный отчет'!$X$7:$X$17))^2</f>
        <v>2.7124388899909689E-4</v>
      </c>
    </row>
    <row r="2009" spans="1:18" ht="11.25" customHeight="1" x14ac:dyDescent="0.25">
      <c r="A2009" s="62" t="s">
        <v>1555</v>
      </c>
      <c r="B2009" s="62" t="str">
        <f>LEFT(Таблица1[[#This Row],[Номер плавки]],7)</f>
        <v>2004187</v>
      </c>
      <c r="C2009" s="62" t="s">
        <v>66</v>
      </c>
      <c r="D2009" s="62" t="s">
        <v>90</v>
      </c>
      <c r="E2009" s="63">
        <v>565</v>
      </c>
      <c r="F2009" s="64">
        <f>(Таблица1[[#This Row],[Предел текучести, Н/мм²]]-SUMIF('Сводный отчет'!$B$7:$B$17,Таблица1[[#This Row],[Профиль / размер]],'Сводный отчет'!$F$7:$F$17))^2</f>
        <v>827.44008023099752</v>
      </c>
      <c r="G2009" s="63">
        <v>671</v>
      </c>
      <c r="H2009" s="64">
        <f>(Таблица1[[#This Row],[Временное сопротивление, Н/мм²]]-SUMIF('Сводный отчет'!$B$7:$B$17,Таблица1[[#This Row],[Профиль / размер]],'Сводный отчет'!$I$7:$I$17))^2</f>
        <v>465.78961405365044</v>
      </c>
      <c r="I2009" s="65">
        <f>Таблица1[[#This Row],[Временное сопротивление, Н/мм²]]/Таблица1[[#This Row],[Предел текучести, Н/мм²]]</f>
        <v>1.1876106194690266</v>
      </c>
      <c r="J2009" s="66">
        <f>(Таблица1[[#This Row],[σв/σт]]-SUMIF('Сводный отчет'!$B$7:$B$17,Таблица1[[#This Row],[Профиль / размер]],'Сводный отчет'!$L$7:$L$17))^2</f>
        <v>5.5218013864656633E-4</v>
      </c>
      <c r="K2009" s="63">
        <v>18.7</v>
      </c>
      <c r="L2009" s="64">
        <f>(Таблица1[[#This Row],[Относительное удлинение, %]]-SUMIF('Сводный отчет'!$B$7:$B$17,Таблица1[[#This Row],[Профиль / размер]],'Сводный отчет'!$O$7:$O$17))^2</f>
        <v>9.7666358085878018E-3</v>
      </c>
      <c r="M2009" s="63">
        <v>11</v>
      </c>
      <c r="N200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0.37164192510304966</v>
      </c>
      <c r="O2009" s="67">
        <v>11.3</v>
      </c>
      <c r="P200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0.36338821662368159</v>
      </c>
      <c r="Q2009" s="69">
        <v>7.2999999999999995E-2</v>
      </c>
      <c r="R2009" s="70">
        <f>(Таблица1[[#This Row],[fr]]-SUMIF('Сводный отчет'!$B$7:$B$17,Таблица1[[#This Row],[Профиль / размер]],'Сводный отчет'!$X$7:$X$17))^2</f>
        <v>1.0961008618219546E-4</v>
      </c>
    </row>
    <row r="2010" spans="1:18" ht="11.25" customHeight="1" x14ac:dyDescent="0.25">
      <c r="A2010" s="62" t="s">
        <v>1555</v>
      </c>
      <c r="B2010" s="62" t="str">
        <f>LEFT(Таблица1[[#This Row],[Номер плавки]],7)</f>
        <v>2004187</v>
      </c>
      <c r="C2010" s="62" t="s">
        <v>66</v>
      </c>
      <c r="D2010" s="62" t="s">
        <v>90</v>
      </c>
      <c r="E2010" s="63">
        <v>564</v>
      </c>
      <c r="F2010" s="64">
        <f>(Таблица1[[#This Row],[Предел текучести, Н/мм²]]-SUMIF('Сводный отчет'!$B$7:$B$17,Таблица1[[#This Row],[Профиль / размер]],'Сводный отчет'!$F$7:$F$17))^2</f>
        <v>770.90956379907254</v>
      </c>
      <c r="G2010" s="63">
        <v>670</v>
      </c>
      <c r="H2010" s="64">
        <f>(Таблица1[[#This Row],[Временное сопротивление, Н/мм²]]-SUMIF('Сводный отчет'!$B$7:$B$17,Таблица1[[#This Row],[Профиль / размер]],'Сводный отчет'!$I$7:$I$17))^2</f>
        <v>423.62529480482408</v>
      </c>
      <c r="I2010" s="65">
        <f>Таблица1[[#This Row],[Временное сопротивление, Н/мм²]]/Таблица1[[#This Row],[Предел текучести, Н/мм²]]</f>
        <v>1.1879432624113475</v>
      </c>
      <c r="J2010" s="66">
        <f>(Таблица1[[#This Row],[σв/σт]]-SUMIF('Сводный отчет'!$B$7:$B$17,Таблица1[[#This Row],[Профиль / размер]],'Сводный отчет'!$L$7:$L$17))^2</f>
        <v>5.366575606046074E-4</v>
      </c>
      <c r="K2010" s="63">
        <v>18.3</v>
      </c>
      <c r="L2010" s="64">
        <f>(Таблица1[[#This Row],[Относительное удлинение, %]]-SUMIF('Сводный отчет'!$B$7:$B$17,Таблица1[[#This Row],[Профиль / размер]],'Сводный отчет'!$O$7:$O$17))^2</f>
        <v>9.0705602944753244E-2</v>
      </c>
      <c r="M2010" s="63">
        <v>10.4</v>
      </c>
      <c r="N201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9.2629328396138689E-5</v>
      </c>
      <c r="O2010" s="67">
        <v>10.7</v>
      </c>
      <c r="P201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7.9349335449040194E-6</v>
      </c>
      <c r="Q2010" s="69">
        <v>8.7999999999999995E-2</v>
      </c>
      <c r="R2010" s="70">
        <f>(Таблица1[[#This Row],[fr]]-SUMIF('Сводный отчет'!$B$7:$B$17,Таблица1[[#This Row],[Профиль / размер]],'Сводный отчет'!$X$7:$X$17))^2</f>
        <v>2.0525579139941123E-5</v>
      </c>
    </row>
    <row r="2011" spans="1:18" ht="11.25" customHeight="1" x14ac:dyDescent="0.25">
      <c r="A2011" s="62" t="s">
        <v>1556</v>
      </c>
      <c r="B2011" s="62" t="str">
        <f>LEFT(Таблица1[[#This Row],[Номер плавки]],7)</f>
        <v>2004186</v>
      </c>
      <c r="C2011" s="62" t="s">
        <v>66</v>
      </c>
      <c r="D2011" s="62" t="s">
        <v>90</v>
      </c>
      <c r="E2011" s="63">
        <v>547</v>
      </c>
      <c r="F2011" s="64">
        <f>(Таблица1[[#This Row],[Предел текучести, Н/мм²]]-SUMIF('Сводный отчет'!$B$7:$B$17,Таблица1[[#This Row],[Профиль / размер]],'Сводный отчет'!$F$7:$F$17))^2</f>
        <v>115.89078445634789</v>
      </c>
      <c r="G2011" s="63">
        <v>658</v>
      </c>
      <c r="H2011" s="64">
        <f>(Таблица1[[#This Row],[Временное сопротивление, Н/мм²]]-SUMIF('Сводный отчет'!$B$7:$B$17,Таблица1[[#This Row],[Профиль / размер]],'Сводный отчет'!$I$7:$I$17))^2</f>
        <v>73.653463818907767</v>
      </c>
      <c r="I2011" s="65">
        <f>Таблица1[[#This Row],[Временное сопротивление, Н/мм²]]/Таблица1[[#This Row],[Предел текучести, Н/мм²]]</f>
        <v>1.2029250457038392</v>
      </c>
      <c r="J2011" s="66">
        <f>(Таблица1[[#This Row],[σв/σт]]-SUMIF('Сводный отчет'!$B$7:$B$17,Таблица1[[#This Row],[Профиль / размер]],'Сводный отчет'!$L$7:$L$17))^2</f>
        <v>6.6979285038782532E-5</v>
      </c>
      <c r="K2011" s="63">
        <v>18.7</v>
      </c>
      <c r="L2011" s="64">
        <f>(Таблица1[[#This Row],[Относительное удлинение, %]]-SUMIF('Сводный отчет'!$B$7:$B$17,Таблица1[[#This Row],[Профиль / размер]],'Сводный отчет'!$O$7:$O$17))^2</f>
        <v>9.7666358085878018E-3</v>
      </c>
      <c r="M2011" s="63">
        <v>11.2</v>
      </c>
      <c r="N201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0.65549169036126631</v>
      </c>
      <c r="O2011" s="67">
        <v>11.5</v>
      </c>
      <c r="P201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0.6445149771870593</v>
      </c>
      <c r="Q2011" s="69">
        <v>7.1999999999999995E-2</v>
      </c>
      <c r="R2011" s="70">
        <f>(Таблица1[[#This Row],[fr]]-SUMIF('Сводный отчет'!$B$7:$B$17,Таблица1[[#This Row],[Профиль / размер]],'Сводный отчет'!$X$7:$X$17))^2</f>
        <v>1.3154905331834576E-4</v>
      </c>
    </row>
    <row r="2012" spans="1:18" ht="11.25" customHeight="1" x14ac:dyDescent="0.25">
      <c r="A2012" s="62" t="s">
        <v>1556</v>
      </c>
      <c r="B2012" s="62" t="str">
        <f>LEFT(Таблица1[[#This Row],[Номер плавки]],7)</f>
        <v>2004186</v>
      </c>
      <c r="C2012" s="62" t="s">
        <v>66</v>
      </c>
      <c r="D2012" s="62" t="s">
        <v>90</v>
      </c>
      <c r="E2012" s="63">
        <v>562</v>
      </c>
      <c r="F2012" s="64">
        <f>(Таблица1[[#This Row],[Предел текучести, Н/мм²]]-SUMIF('Сводный отчет'!$B$7:$B$17,Таблица1[[#This Row],[Профиль / размер]],'Сводный отчет'!$F$7:$F$17))^2</f>
        <v>663.84853093522258</v>
      </c>
      <c r="G2012" s="63">
        <v>669</v>
      </c>
      <c r="H2012" s="64">
        <f>(Таблица1[[#This Row],[Временное сопротивление, Н/мм²]]-SUMIF('Сводный отчет'!$B$7:$B$17,Таблица1[[#This Row],[Профиль / размер]],'Сводный отчет'!$I$7:$I$17))^2</f>
        <v>383.46097555599772</v>
      </c>
      <c r="I2012" s="65">
        <f>Таблица1[[#This Row],[Временное сопротивление, Н/мм²]]/Таблица1[[#This Row],[Предел текучести, Н/мм²]]</f>
        <v>1.1903914590747331</v>
      </c>
      <c r="J2012" s="66">
        <f>(Таблица1[[#This Row],[σв/σт]]-SUMIF('Сводный отчет'!$B$7:$B$17,Таблица1[[#This Row],[Профиль / размер]],'Сводный отчет'!$L$7:$L$17))^2</f>
        <v>4.2922201329796071E-4</v>
      </c>
      <c r="K2012" s="63">
        <v>18.100000000000001</v>
      </c>
      <c r="L2012" s="64">
        <f>(Таблица1[[#This Row],[Относительное удлинение, %]]-SUMIF('Сводный отчет'!$B$7:$B$17,Таблица1[[#This Row],[Профиль / размер]],'Сводный отчет'!$O$7:$O$17))^2</f>
        <v>0.2511750865128351</v>
      </c>
      <c r="M2012" s="63">
        <v>10.8</v>
      </c>
      <c r="N201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0.16779215984483239</v>
      </c>
      <c r="O2012" s="67">
        <v>11.1</v>
      </c>
      <c r="P201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0.16226145606030185</v>
      </c>
      <c r="Q2012" s="69">
        <v>8.3000000000000004E-2</v>
      </c>
      <c r="R2012" s="70">
        <f>(Таблица1[[#This Row],[fr]]-SUMIF('Сводный отчет'!$B$7:$B$17,Таблица1[[#This Row],[Профиль / размер]],'Сводный отчет'!$X$7:$X$17))^2</f>
        <v>2.2041482069256015E-7</v>
      </c>
    </row>
    <row r="2013" spans="1:18" ht="11.25" customHeight="1" x14ac:dyDescent="0.25">
      <c r="A2013" s="62" t="s">
        <v>1557</v>
      </c>
      <c r="B2013" s="62" t="str">
        <f>LEFT(Таблица1[[#This Row],[Номер плавки]],7)</f>
        <v>2004190</v>
      </c>
      <c r="C2013" s="62" t="s">
        <v>66</v>
      </c>
      <c r="D2013" s="62" t="s">
        <v>90</v>
      </c>
      <c r="E2013" s="63">
        <v>578</v>
      </c>
      <c r="F2013" s="64">
        <f>(Таблица1[[#This Row],[Предел текучести, Н/мм²]]-SUMIF('Сводный отчет'!$B$7:$B$17,Таблица1[[#This Row],[Профиль / размер]],'Сводный отчет'!$F$7:$F$17))^2</f>
        <v>1744.3367938460224</v>
      </c>
      <c r="G2013" s="63">
        <v>685</v>
      </c>
      <c r="H2013" s="64">
        <f>(Таблица1[[#This Row],[Временное сопротивление, Н/мм²]]-SUMIF('Сводный отчет'!$B$7:$B$17,Таблица1[[#This Row],[Профиль / размер]],'Сводный отчет'!$I$7:$I$17))^2</f>
        <v>1266.0900835372195</v>
      </c>
      <c r="I2013" s="65">
        <f>Таблица1[[#This Row],[Временное сопротивление, Н/мм²]]/Таблица1[[#This Row],[Предел текучести, Н/мм²]]</f>
        <v>1.185121107266436</v>
      </c>
      <c r="J2013" s="66">
        <f>(Таблица1[[#This Row],[σв/σт]]-SUMIF('Сводный отчет'!$B$7:$B$17,Таблица1[[#This Row],[Профиль / размер]],'Сводный отчет'!$L$7:$L$17))^2</f>
        <v>6.7537748206059002E-4</v>
      </c>
      <c r="K2013" s="63">
        <v>16</v>
      </c>
      <c r="L2013" s="64">
        <f>(Таблица1[[#This Row],[Относительное удлинение, %]]-SUMIF('Сводный отчет'!$B$7:$B$17,Таблица1[[#This Row],[Профиль / размер]],'Сводный отчет'!$O$7:$O$17))^2</f>
        <v>6.7661046639777069</v>
      </c>
      <c r="M2013" s="63">
        <v>9.1999999999999993</v>
      </c>
      <c r="N201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1.4169940377790908</v>
      </c>
      <c r="O2013" s="67">
        <v>9.5</v>
      </c>
      <c r="P201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1.4332473715532732</v>
      </c>
      <c r="Q2013" s="69">
        <v>7.8E-2</v>
      </c>
      <c r="R2013" s="70">
        <f>(Таблица1[[#This Row],[fr]]-SUMIF('Сводный отчет'!$B$7:$B$17,Таблица1[[#This Row],[Профиль / размер]],'Сводный отчет'!$X$7:$X$17))^2</f>
        <v>2.991525050144396E-5</v>
      </c>
    </row>
    <row r="2014" spans="1:18" ht="11.25" customHeight="1" x14ac:dyDescent="0.25">
      <c r="A2014" s="62" t="s">
        <v>1557</v>
      </c>
      <c r="B2014" s="62" t="str">
        <f>LEFT(Таблица1[[#This Row],[Номер плавки]],7)</f>
        <v>2004190</v>
      </c>
      <c r="C2014" s="62" t="s">
        <v>66</v>
      </c>
      <c r="D2014" s="62" t="s">
        <v>90</v>
      </c>
      <c r="E2014" s="63">
        <v>560</v>
      </c>
      <c r="F2014" s="64">
        <f>(Таблица1[[#This Row],[Предел текучести, Н/мм²]]-SUMIF('Сводный отчет'!$B$7:$B$17,Таблица1[[#This Row],[Профиль / размер]],'Сводный отчет'!$F$7:$F$17))^2</f>
        <v>564.78749807137262</v>
      </c>
      <c r="G2014" s="63">
        <v>667</v>
      </c>
      <c r="H2014" s="64">
        <f>(Таблица1[[#This Row],[Временное сопротивление, Н/мм²]]-SUMIF('Сводный отчет'!$B$7:$B$17,Таблица1[[#This Row],[Профиль / размер]],'Сводный отчет'!$I$7:$I$17))^2</f>
        <v>309.132337058345</v>
      </c>
      <c r="I2014" s="65">
        <f>Таблица1[[#This Row],[Временное сопротивление, Н/мм²]]/Таблица1[[#This Row],[Предел текучести, Н/мм²]]</f>
        <v>1.1910714285714286</v>
      </c>
      <c r="J2014" s="66">
        <f>(Таблица1[[#This Row],[σв/σт]]-SUMIF('Сводный отчет'!$B$7:$B$17,Таблица1[[#This Row],[Профиль / размер]],'Сводный отчет'!$L$7:$L$17))^2</f>
        <v>4.0150959917714289E-4</v>
      </c>
      <c r="K2014" s="63">
        <v>16.2</v>
      </c>
      <c r="L2014" s="64">
        <f>(Таблица1[[#This Row],[Относительное удлинение, %]]-SUMIF('Сводный отчет'!$B$7:$B$17,Таблица1[[#This Row],[Профиль / размер]],'Сводный отчет'!$O$7:$O$17))^2</f>
        <v>5.7656351804096273</v>
      </c>
      <c r="M2014" s="63">
        <v>9.1</v>
      </c>
      <c r="N201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1.665069155149981</v>
      </c>
      <c r="O2014" s="67">
        <v>9.4</v>
      </c>
      <c r="P201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1.682683991271583</v>
      </c>
      <c r="Q2014" s="69">
        <v>9.4E-2</v>
      </c>
      <c r="R2014" s="70">
        <f>(Таблица1[[#This Row],[fr]]-SUMIF('Сводный отчет'!$B$7:$B$17,Таблица1[[#This Row],[Профиль / размер]],'Сводный отчет'!$X$7:$X$17))^2</f>
        <v>1.108917763230395E-4</v>
      </c>
    </row>
    <row r="2015" spans="1:18" ht="11.25" customHeight="1" x14ac:dyDescent="0.25">
      <c r="A2015" s="62" t="s">
        <v>1558</v>
      </c>
      <c r="B2015" s="62" t="str">
        <f>LEFT(Таблица1[[#This Row],[Номер плавки]],7)</f>
        <v>2004182</v>
      </c>
      <c r="C2015" s="62" t="s">
        <v>66</v>
      </c>
      <c r="D2015" s="62" t="s">
        <v>90</v>
      </c>
      <c r="E2015" s="63">
        <v>531</v>
      </c>
      <c r="F2015" s="64">
        <f>(Таблица1[[#This Row],[Предел текучести, Н/мм²]]-SUMIF('Сводный отчет'!$B$7:$B$17,Таблица1[[#This Row],[Профиль / размер]],'Сводный отчет'!$F$7:$F$17))^2</f>
        <v>27.402521545548215</v>
      </c>
      <c r="G2015" s="63">
        <v>647</v>
      </c>
      <c r="H2015" s="64">
        <f>(Таблица1[[#This Row],[Временное сопротивление, Н/мм²]]-SUMIF('Сводный отчет'!$B$7:$B$17,Таблица1[[#This Row],[Профиль / размер]],'Сводный отчет'!$I$7:$I$17))^2</f>
        <v>5.8459520818178161</v>
      </c>
      <c r="I2015" s="65">
        <f>Таблица1[[#This Row],[Временное сопротивление, Н/мм²]]/Таблица1[[#This Row],[Предел текучести, Н/мм²]]</f>
        <v>1.2184557438794728</v>
      </c>
      <c r="J2015" s="66">
        <f>(Таблица1[[#This Row],[σв/σт]]-SUMIF('Сводный отчет'!$B$7:$B$17,Таблица1[[#This Row],[Профиль / размер]],'Сводный отчет'!$L$7:$L$17))^2</f>
        <v>5.3972691263936457E-5</v>
      </c>
      <c r="K2015" s="63">
        <v>17.100000000000001</v>
      </c>
      <c r="L2015" s="64">
        <f>(Таблица1[[#This Row],[Относительное удлинение, %]]-SUMIF('Сводный отчет'!$B$7:$B$17,Таблица1[[#This Row],[Профиль / размер]],'Сводный отчет'!$O$7:$O$17))^2</f>
        <v>2.2535225043532465</v>
      </c>
      <c r="M2015" s="63">
        <v>9.4</v>
      </c>
      <c r="N201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0.98084380303730623</v>
      </c>
      <c r="O2015" s="67">
        <v>9.6999999999999993</v>
      </c>
      <c r="P201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0.99437413211665326</v>
      </c>
      <c r="Q2015" s="69">
        <v>7.3999999999999996E-2</v>
      </c>
      <c r="R2015" s="70">
        <f>(Таблица1[[#This Row],[fr]]-SUMIF('Сводный отчет'!$B$7:$B$17,Таблица1[[#This Row],[Профиль / размер]],'Сводный отчет'!$X$7:$X$17))^2</f>
        <v>8.9671119046045146E-5</v>
      </c>
    </row>
    <row r="2016" spans="1:18" ht="11.25" customHeight="1" x14ac:dyDescent="0.25">
      <c r="A2016" s="62" t="s">
        <v>1558</v>
      </c>
      <c r="B2016" s="62" t="str">
        <f>LEFT(Таблица1[[#This Row],[Номер плавки]],7)</f>
        <v>2004182</v>
      </c>
      <c r="C2016" s="62" t="s">
        <v>66</v>
      </c>
      <c r="D2016" s="62" t="s">
        <v>90</v>
      </c>
      <c r="E2016" s="63">
        <v>538</v>
      </c>
      <c r="F2016" s="64">
        <f>(Таблица1[[#This Row],[Предел текучести, Н/мм²]]-SUMIF('Сводный отчет'!$B$7:$B$17,Таблица1[[#This Row],[Профиль / размер]],'Сводный отчет'!$F$7:$F$17))^2</f>
        <v>3.1161365690230727</v>
      </c>
      <c r="G2016" s="63">
        <v>651</v>
      </c>
      <c r="H2016" s="64">
        <f>(Таблица1[[#This Row],[Временное сопротивление, Н/мм²]]-SUMIF('Сводный отчет'!$B$7:$B$17,Таблица1[[#This Row],[Профиль / размер]],'Сводный отчет'!$I$7:$I$17))^2</f>
        <v>2.5032290771232537</v>
      </c>
      <c r="I2016" s="65">
        <f>Таблица1[[#This Row],[Временное сопротивление, Н/мм²]]/Таблица1[[#This Row],[Предел текучести, Н/мм²]]</f>
        <v>1.2100371747211895</v>
      </c>
      <c r="J2016" s="66">
        <f>(Таблица1[[#This Row],[σв/σт]]-SUMIF('Сводный отчет'!$B$7:$B$17,Таблица1[[#This Row],[Профиль / размер]],'Сводный отчет'!$L$7:$L$17))^2</f>
        <v>1.1490945734628631E-6</v>
      </c>
      <c r="K2016" s="63">
        <v>19.7</v>
      </c>
      <c r="L2016" s="64">
        <f>(Таблица1[[#This Row],[Относительное удлинение, %]]-SUMIF('Сводный отчет'!$B$7:$B$17,Таблица1[[#This Row],[Профиль / размер]],'Сводный отчет'!$O$7:$O$17))^2</f>
        <v>1.207419217968172</v>
      </c>
      <c r="M2016" s="63">
        <v>11</v>
      </c>
      <c r="N201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0.37164192510304966</v>
      </c>
      <c r="O2016" s="67">
        <v>11.3</v>
      </c>
      <c r="P201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0.36338821662368159</v>
      </c>
      <c r="Q2016" s="69">
        <v>7.8E-2</v>
      </c>
      <c r="R2016" s="70">
        <f>(Таблица1[[#This Row],[fr]]-SUMIF('Сводный отчет'!$B$7:$B$17,Таблица1[[#This Row],[Профиль / размер]],'Сводный отчет'!$X$7:$X$17))^2</f>
        <v>2.991525050144396E-5</v>
      </c>
    </row>
    <row r="2017" spans="1:18" ht="11.25" customHeight="1" x14ac:dyDescent="0.25">
      <c r="A2017" s="62" t="s">
        <v>1559</v>
      </c>
      <c r="B2017" s="62" t="str">
        <f>LEFT(Таблица1[[#This Row],[Номер плавки]],7)</f>
        <v>2004181</v>
      </c>
      <c r="C2017" s="62" t="s">
        <v>66</v>
      </c>
      <c r="D2017" s="62" t="s">
        <v>90</v>
      </c>
      <c r="E2017" s="63">
        <v>527</v>
      </c>
      <c r="F2017" s="64">
        <f>(Таблица1[[#This Row],[Предел текучести, Н/мм²]]-SUMIF('Сводный отчет'!$B$7:$B$17,Таблица1[[#This Row],[Профиль / размер]],'Сводный отчет'!$F$7:$F$17))^2</f>
        <v>85.280455817848292</v>
      </c>
      <c r="G2017" s="63">
        <v>642</v>
      </c>
      <c r="H2017" s="64">
        <f>(Таблица1[[#This Row],[Временное сопротивление, Н/мм²]]-SUMIF('Сводный отчет'!$B$7:$B$17,Таблица1[[#This Row],[Профиль / размер]],'Сводный отчет'!$I$7:$I$17))^2</f>
        <v>55.024355837686016</v>
      </c>
      <c r="I2017" s="65">
        <f>Таблица1[[#This Row],[Временное сопротивление, Н/мм²]]/Таблица1[[#This Row],[Предел текучести, Н/мм²]]</f>
        <v>1.2182163187855788</v>
      </c>
      <c r="J2017" s="66">
        <f>(Таблица1[[#This Row],[σв/σт]]-SUMIF('Сводный отчет'!$B$7:$B$17,Таблица1[[#This Row],[Профиль / размер]],'Сводный отчет'!$L$7:$L$17))^2</f>
        <v>5.0512089645185406E-5</v>
      </c>
      <c r="K2017" s="63">
        <v>16.3</v>
      </c>
      <c r="L2017" s="64">
        <f>(Таблица1[[#This Row],[Относительное удлинение, %]]-SUMIF('Сводный отчет'!$B$7:$B$17,Таблица1[[#This Row],[Профиль / размер]],'Сводный отчет'!$O$7:$O$17))^2</f>
        <v>5.2954004386255793</v>
      </c>
      <c r="M2017" s="63">
        <v>8.6</v>
      </c>
      <c r="N201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3.205444742004437</v>
      </c>
      <c r="O2017" s="67">
        <v>8.9</v>
      </c>
      <c r="P201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3.2298670898631361</v>
      </c>
      <c r="Q2017" s="69">
        <v>7.4999999999999997E-2</v>
      </c>
      <c r="R2017" s="70">
        <f>(Таблица1[[#This Row],[fr]]-SUMIF('Сводный отчет'!$B$7:$B$17,Таблица1[[#This Row],[Профиль / размер]],'Сводный отчет'!$X$7:$X$17))^2</f>
        <v>7.1732151909894844E-5</v>
      </c>
    </row>
    <row r="2018" spans="1:18" ht="11.25" customHeight="1" x14ac:dyDescent="0.25">
      <c r="A2018" s="62" t="s">
        <v>1559</v>
      </c>
      <c r="B2018" s="62" t="str">
        <f>LEFT(Таблица1[[#This Row],[Номер плавки]],7)</f>
        <v>2004181</v>
      </c>
      <c r="C2018" s="62" t="s">
        <v>66</v>
      </c>
      <c r="D2018" s="62" t="s">
        <v>90</v>
      </c>
      <c r="E2018" s="63">
        <v>545</v>
      </c>
      <c r="F2018" s="64">
        <f>(Таблица1[[#This Row],[Предел текучести, Н/мм²]]-SUMIF('Сводный отчет'!$B$7:$B$17,Таблица1[[#This Row],[Профиль / размер]],'Сводный отчет'!$F$7:$F$17))^2</f>
        <v>76.829751592497928</v>
      </c>
      <c r="G2018" s="63">
        <v>658</v>
      </c>
      <c r="H2018" s="64">
        <f>(Таблица1[[#This Row],[Временное сопротивление, Н/мм²]]-SUMIF('Сводный отчет'!$B$7:$B$17,Таблица1[[#This Row],[Профиль / размер]],'Сводный отчет'!$I$7:$I$17))^2</f>
        <v>73.653463818907767</v>
      </c>
      <c r="I2018" s="65">
        <f>Таблица1[[#This Row],[Временное сопротивление, Н/мм²]]/Таблица1[[#This Row],[Предел текучести, Н/мм²]]</f>
        <v>1.2073394495412844</v>
      </c>
      <c r="J2018" s="66">
        <f>(Таблица1[[#This Row],[σв/σт]]-SUMIF('Сводный отчет'!$B$7:$B$17,Таблица1[[#This Row],[Профиль / размер]],'Сводный отчет'!$L$7:$L$17))^2</f>
        <v>1.4210513456113511E-5</v>
      </c>
      <c r="K2018" s="63">
        <v>17.100000000000001</v>
      </c>
      <c r="L2018" s="64">
        <f>(Таблица1[[#This Row],[Относительное удлинение, %]]-SUMIF('Сводный отчет'!$B$7:$B$17,Таблица1[[#This Row],[Профиль / размер]],'Сводный отчет'!$O$7:$O$17))^2</f>
        <v>2.2535225043532465</v>
      </c>
      <c r="M2018" s="63">
        <v>9.3000000000000007</v>
      </c>
      <c r="N201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1.1889189204081965</v>
      </c>
      <c r="O2018" s="67">
        <v>9.6</v>
      </c>
      <c r="P201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1.2038107518349632</v>
      </c>
      <c r="Q2018" s="69">
        <v>0.1</v>
      </c>
      <c r="R2018" s="70">
        <f>(Таблица1[[#This Row],[fr]]-SUMIF('Сводный отчет'!$B$7:$B$17,Таблица1[[#This Row],[Профиль / размер]],'Сводный отчет'!$X$7:$X$17))^2</f>
        <v>2.7325797350613801E-4</v>
      </c>
    </row>
    <row r="2019" spans="1:18" ht="11.25" customHeight="1" x14ac:dyDescent="0.25">
      <c r="A2019" s="62" t="s">
        <v>1560</v>
      </c>
      <c r="B2019" s="62" t="str">
        <f>LEFT(Таблица1[[#This Row],[Номер плавки]],7)</f>
        <v>2073621</v>
      </c>
      <c r="C2019" s="62" t="s">
        <v>66</v>
      </c>
      <c r="D2019" s="62" t="s">
        <v>90</v>
      </c>
      <c r="E2019" s="63">
        <v>536</v>
      </c>
      <c r="F2019" s="64">
        <f>(Таблица1[[#This Row],[Предел текучести, Н/мм²]]-SUMIF('Сводный отчет'!$B$7:$B$17,Таблица1[[#This Row],[Профиль / размер]],'Сводный отчет'!$F$7:$F$17))^2</f>
        <v>5.5103705173113041E-2</v>
      </c>
      <c r="G2019" s="63">
        <v>650</v>
      </c>
      <c r="H2019" s="64">
        <f>(Таблица1[[#This Row],[Временное сопротивление, Н/мм²]]-SUMIF('Сводный отчет'!$B$7:$B$17,Таблица1[[#This Row],[Профиль / размер]],'Сводный отчет'!$I$7:$I$17))^2</f>
        <v>0.33890982829689448</v>
      </c>
      <c r="I2019" s="65">
        <f>Таблица1[[#This Row],[Временное сопротивление, Н/мм²]]/Таблица1[[#This Row],[Предел текучести, Н/мм²]]</f>
        <v>1.2126865671641791</v>
      </c>
      <c r="J2019" s="66">
        <f>(Таблица1[[#This Row],[σв/σт]]-SUMIF('Сводный отчет'!$B$7:$B$17,Таблица1[[#This Row],[Профиль / размер]],'Сводный отчет'!$L$7:$L$17))^2</f>
        <v>2.4882985100152282E-6</v>
      </c>
      <c r="K2019" s="63">
        <v>17.399999999999999</v>
      </c>
      <c r="L2019" s="64">
        <f>(Таблица1[[#This Row],[Относительное удлинение, %]]-SUMIF('Сводный отчет'!$B$7:$B$17,Таблица1[[#This Row],[Профиль / размер]],'Сводный отчет'!$O$7:$O$17))^2</f>
        <v>1.4428182790011299</v>
      </c>
      <c r="M2019" s="63">
        <v>10.199999999999999</v>
      </c>
      <c r="N201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3.6242864070178557E-2</v>
      </c>
      <c r="O2019" s="67">
        <v>10.5</v>
      </c>
      <c r="P201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3.8881174370166298E-2</v>
      </c>
      <c r="Q2019" s="69">
        <v>7.4999999999999997E-2</v>
      </c>
      <c r="R2019" s="70">
        <f>(Таблица1[[#This Row],[fr]]-SUMIF('Сводный отчет'!$B$7:$B$17,Таблица1[[#This Row],[Профиль / размер]],'Сводный отчет'!$X$7:$X$17))^2</f>
        <v>7.1732151909894844E-5</v>
      </c>
    </row>
    <row r="2020" spans="1:18" ht="11.25" customHeight="1" x14ac:dyDescent="0.25">
      <c r="A2020" s="62" t="s">
        <v>1560</v>
      </c>
      <c r="B2020" s="62" t="str">
        <f>LEFT(Таблица1[[#This Row],[Номер плавки]],7)</f>
        <v>2073621</v>
      </c>
      <c r="C2020" s="62" t="s">
        <v>66</v>
      </c>
      <c r="D2020" s="62" t="s">
        <v>90</v>
      </c>
      <c r="E2020" s="63">
        <v>539</v>
      </c>
      <c r="F2020" s="64">
        <f>(Таблица1[[#This Row],[Предел текучести, Н/мм²]]-SUMIF('Сводный отчет'!$B$7:$B$17,Таблица1[[#This Row],[Профиль / размер]],'Сводный отчет'!$F$7:$F$17))^2</f>
        <v>7.646653000948052</v>
      </c>
      <c r="G2020" s="63">
        <v>652</v>
      </c>
      <c r="H2020" s="64">
        <f>(Таблица1[[#This Row],[Временное сопротивление, Н/мм²]]-SUMIF('Сводный отчет'!$B$7:$B$17,Таблица1[[#This Row],[Профиль / размер]],'Сводный отчет'!$I$7:$I$17))^2</f>
        <v>6.6675483259496131</v>
      </c>
      <c r="I2020" s="65">
        <f>Таблица1[[#This Row],[Временное сопротивление, Н/мм²]]/Таблица1[[#This Row],[Предел текучести, Н/мм²]]</f>
        <v>1.2096474953617811</v>
      </c>
      <c r="J2020" s="66">
        <f>(Таблица1[[#This Row],[σв/σт]]-SUMIF('Сводный отчет'!$B$7:$B$17,Таблица1[[#This Row],[Профиль / размер]],'Сводный отчет'!$L$7:$L$17))^2</f>
        <v>2.1363846153910414E-6</v>
      </c>
      <c r="K2020" s="63">
        <v>17.100000000000001</v>
      </c>
      <c r="L2020" s="64">
        <f>(Таблица1[[#This Row],[Относительное удлинение, %]]-SUMIF('Сводный отчет'!$B$7:$B$17,Таблица1[[#This Row],[Профиль / размер]],'Сводный отчет'!$O$7:$O$17))^2</f>
        <v>2.2535225043532465</v>
      </c>
      <c r="M2020" s="63">
        <v>10.1</v>
      </c>
      <c r="N202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8.431798144106957E-2</v>
      </c>
      <c r="O2020" s="67">
        <v>10.4</v>
      </c>
      <c r="P202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8.8317794088476786E-2</v>
      </c>
      <c r="Q2020" s="69">
        <v>0.09</v>
      </c>
      <c r="R2020" s="70">
        <f>(Таблица1[[#This Row],[fr]]-SUMIF('Сводный отчет'!$B$7:$B$17,Таблица1[[#This Row],[Профиль / размер]],'Сводный отчет'!$X$7:$X$17))^2</f>
        <v>4.2647644867640569E-5</v>
      </c>
    </row>
    <row r="2021" spans="1:18" ht="11.25" customHeight="1" x14ac:dyDescent="0.25">
      <c r="A2021" s="62" t="s">
        <v>1561</v>
      </c>
      <c r="B2021" s="62" t="str">
        <f>LEFT(Таблица1[[#This Row],[Номер плавки]],7)</f>
        <v>2050981</v>
      </c>
      <c r="C2021" s="62" t="s">
        <v>8</v>
      </c>
      <c r="D2021" s="62" t="s">
        <v>9</v>
      </c>
      <c r="E2021" s="63">
        <v>573</v>
      </c>
      <c r="F2021" s="64">
        <f>(Таблица1[[#This Row],[Предел текучести, Н/мм²]]-SUMIF('Сводный отчет'!$B$7:$B$17,Таблица1[[#This Row],[Профиль / размер]],'Сводный отчет'!$F$7:$F$17))^2</f>
        <v>251.79102883588322</v>
      </c>
      <c r="G2021" s="63">
        <v>660</v>
      </c>
      <c r="H2021" s="64">
        <f>(Таблица1[[#This Row],[Временное сопротивление, Н/мм²]]-SUMIF('Сводный отчет'!$B$7:$B$17,Таблица1[[#This Row],[Профиль / размер]],'Сводный отчет'!$I$7:$I$17))^2</f>
        <v>81.73752027214104</v>
      </c>
      <c r="I2021" s="65">
        <f>Таблица1[[#This Row],[Временное сопротивление, Н/мм²]]/Таблица1[[#This Row],[Предел текучести, Н/мм²]]</f>
        <v>1.1518324607329844</v>
      </c>
      <c r="J2021" s="66">
        <f>(Таблица1[[#This Row],[σв/σт]]-SUMIF('Сводный отчет'!$B$7:$B$17,Таблица1[[#This Row],[Профиль / размер]],'Сводный отчет'!$L$7:$L$17))^2</f>
        <v>2.8086294499865409E-4</v>
      </c>
      <c r="K2021" s="63">
        <v>23.6</v>
      </c>
      <c r="L2021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2021" s="63">
        <v>7.6</v>
      </c>
      <c r="N202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2021" s="67">
        <v>7.9</v>
      </c>
      <c r="P202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2021" s="69">
        <v>7.8E-2</v>
      </c>
      <c r="R2021" s="70">
        <f>(Таблица1[[#This Row],[fr]]-SUMIF('Сводный отчет'!$B$7:$B$17,Таблица1[[#This Row],[Профиль / размер]],'Сводный отчет'!$X$7:$X$17))^2</f>
        <v>1.902386179344022E-5</v>
      </c>
    </row>
    <row r="2022" spans="1:18" ht="11.25" customHeight="1" x14ac:dyDescent="0.25">
      <c r="A2022" s="62" t="s">
        <v>1562</v>
      </c>
      <c r="B2022" s="62" t="str">
        <f>LEFT(Таблица1[[#This Row],[Номер плавки]],7)</f>
        <v>2050982</v>
      </c>
      <c r="C2022" s="62" t="s">
        <v>8</v>
      </c>
      <c r="D2022" s="62" t="s">
        <v>9</v>
      </c>
      <c r="E2022" s="63">
        <v>559</v>
      </c>
      <c r="F2022" s="64">
        <f>(Таблица1[[#This Row],[Предел текучести, Н/мм²]]-SUMIF('Сводный отчет'!$B$7:$B$17,Таблица1[[#This Row],[Профиль / размер]],'Сводный отчет'!$F$7:$F$17))^2</f>
        <v>3.489142043431658</v>
      </c>
      <c r="G2022" s="63">
        <v>651</v>
      </c>
      <c r="H2022" s="64">
        <f>(Таблица1[[#This Row],[Временное сопротивление, Н/мм²]]-SUMIF('Сводный отчет'!$B$7:$B$17,Таблица1[[#This Row],[Профиль / размер]],'Сводный отчет'!$I$7:$I$17))^2</f>
        <v>1.6712155373596635E-3</v>
      </c>
      <c r="I2022" s="65">
        <f>Таблица1[[#This Row],[Временное сопротивление, Н/мм²]]/Таблица1[[#This Row],[Предел текучести, Н/мм²]]</f>
        <v>1.1645796064400715</v>
      </c>
      <c r="J2022" s="66">
        <f>(Таблица1[[#This Row],[σв/σт]]-SUMIF('Сводный отчет'!$B$7:$B$17,Таблица1[[#This Row],[Профиль / размер]],'Сводный отчет'!$L$7:$L$17))^2</f>
        <v>1.6094702926681901E-5</v>
      </c>
      <c r="K2022" s="63">
        <v>25.4</v>
      </c>
      <c r="L2022" s="64">
        <f>(Таблица1[[#This Row],[Относительное удлинение, %]]-SUMIF('Сводный отчет'!$B$7:$B$17,Таблица1[[#This Row],[Профиль / размер]],'Сводный отчет'!$O$7:$O$17))^2</f>
        <v>5.3533541768303072</v>
      </c>
      <c r="M2022" s="63">
        <v>9</v>
      </c>
      <c r="N202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0.54983624065506631</v>
      </c>
      <c r="O2022" s="67">
        <v>9.3000000000000007</v>
      </c>
      <c r="P202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0.42714582536732032</v>
      </c>
      <c r="Q2022" s="69">
        <v>9.8000000000000004E-2</v>
      </c>
      <c r="R2022" s="70">
        <f>(Таблица1[[#This Row],[fr]]-SUMIF('Сводный отчет'!$B$7:$B$17,Таблица1[[#This Row],[Профиль / размер]],'Сводный отчет'!$X$7:$X$17))^2</f>
        <v>2.4455845298841574E-4</v>
      </c>
    </row>
    <row r="2023" spans="1:18" ht="11.25" customHeight="1" x14ac:dyDescent="0.25">
      <c r="A2023" s="62" t="s">
        <v>1563</v>
      </c>
      <c r="B2023" s="62" t="str">
        <f>LEFT(Таблица1[[#This Row],[Номер плавки]],7)</f>
        <v>2050983</v>
      </c>
      <c r="C2023" s="62" t="s">
        <v>8</v>
      </c>
      <c r="D2023" s="62" t="s">
        <v>9</v>
      </c>
      <c r="E2023" s="63">
        <v>546</v>
      </c>
      <c r="F2023" s="64">
        <f>(Таблица1[[#This Row],[Предел текучести, Н/мм²]]-SUMIF('Сводный отчет'!$B$7:$B$17,Таблица1[[#This Row],[Профиль / размер]],'Сводный отчет'!$F$7:$F$17))^2</f>
        <v>123.92310430758377</v>
      </c>
      <c r="G2023" s="63">
        <v>640</v>
      </c>
      <c r="H2023" s="64">
        <f>(Таблица1[[#This Row],[Временное сопротивление, Н/мм²]]-SUMIF('Сводный отчет'!$B$7:$B$17,Таблица1[[#This Row],[Профиль / размер]],'Сводный отчет'!$I$7:$I$17))^2</f>
        <v>120.10230014635508</v>
      </c>
      <c r="I2023" s="65">
        <f>Таблица1[[#This Row],[Временное сопротивление, Н/мм²]]/Таблица1[[#This Row],[Предел текучести, Н/мм²]]</f>
        <v>1.1721611721611722</v>
      </c>
      <c r="J2023" s="66">
        <f>(Таблица1[[#This Row],[σв/σт]]-SUMIF('Сводный отчет'!$B$7:$B$17,Таблица1[[#This Row],[Профиль / размер]],'Сводный отчет'!$L$7:$L$17))^2</f>
        <v>1.2743081653226303E-5</v>
      </c>
      <c r="K2023" s="63">
        <v>23.8</v>
      </c>
      <c r="L2023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2023" s="63">
        <v>8.4</v>
      </c>
      <c r="N202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2023" s="67">
        <v>8.6999999999999993</v>
      </c>
      <c r="P202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2023" s="69">
        <v>9.4E-2</v>
      </c>
      <c r="R2023" s="70">
        <f>(Таблица1[[#This Row],[fr]]-SUMIF('Сводный отчет'!$B$7:$B$17,Таблица1[[#This Row],[Профиль / размер]],'Сводный отчет'!$X$7:$X$17))^2</f>
        <v>1.3545153474942055E-4</v>
      </c>
    </row>
    <row r="2024" spans="1:18" ht="11.25" customHeight="1" x14ac:dyDescent="0.25">
      <c r="A2024" s="62" t="s">
        <v>1564</v>
      </c>
      <c r="B2024" s="62" t="str">
        <f>LEFT(Таблица1[[#This Row],[Номер плавки]],7)</f>
        <v>2050983</v>
      </c>
      <c r="C2024" s="62" t="s">
        <v>8</v>
      </c>
      <c r="D2024" s="62" t="s">
        <v>9</v>
      </c>
      <c r="E2024" s="63">
        <v>575</v>
      </c>
      <c r="F2024" s="64">
        <f>(Таблица1[[#This Row],[Предел текучести, Н/мм²]]-SUMIF('Сводный отчет'!$B$7:$B$17,Таблица1[[#This Row],[Профиль / размер]],'Сводный отчет'!$F$7:$F$17))^2</f>
        <v>319.26272694909062</v>
      </c>
      <c r="G2024" s="63">
        <v>665</v>
      </c>
      <c r="H2024" s="64">
        <f>(Таблица1[[#This Row],[Временное сопротивление, Н/мм²]]-SUMIF('Сводный отчет'!$B$7:$B$17,Таблица1[[#This Row],[Профиль / размер]],'Сводный отчет'!$I$7:$I$17))^2</f>
        <v>197.14632530358753</v>
      </c>
      <c r="I2024" s="65">
        <f>Таблица1[[#This Row],[Временное сопротивление, Н/мм²]]/Таблица1[[#This Row],[Предел текучести, Н/мм²]]</f>
        <v>1.1565217391304348</v>
      </c>
      <c r="J2024" s="66">
        <f>(Таблица1[[#This Row],[σв/σт]]-SUMIF('Сводный отчет'!$B$7:$B$17,Таблица1[[#This Row],[Профиль / размер]],'Сводный отчет'!$L$7:$L$17))^2</f>
        <v>1.4567736142267497E-4</v>
      </c>
      <c r="K2024" s="63">
        <v>22.6</v>
      </c>
      <c r="L2024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2024" s="63">
        <v>7.6</v>
      </c>
      <c r="N202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2024" s="67">
        <v>7.9</v>
      </c>
      <c r="P202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2024" s="69">
        <v>9.6000000000000002E-2</v>
      </c>
      <c r="R2024" s="70">
        <f>(Таблица1[[#This Row],[fr]]-SUMIF('Сводный отчет'!$B$7:$B$17,Таблица1[[#This Row],[Профиль / размер]],'Сводный отчет'!$X$7:$X$17))^2</f>
        <v>1.8600499386891816E-4</v>
      </c>
    </row>
    <row r="2025" spans="1:18" ht="11.25" customHeight="1" x14ac:dyDescent="0.25">
      <c r="A2025" s="62" t="s">
        <v>1565</v>
      </c>
      <c r="B2025" s="62" t="str">
        <f>LEFT(Таблица1[[#This Row],[Номер плавки]],7)</f>
        <v>2050983</v>
      </c>
      <c r="C2025" s="62" t="s">
        <v>8</v>
      </c>
      <c r="D2025" s="62" t="s">
        <v>9</v>
      </c>
      <c r="E2025" s="63">
        <v>549</v>
      </c>
      <c r="F2025" s="64">
        <f>(Таблица1[[#This Row],[Предел текучести, Н/мм²]]-SUMIF('Сводный отчет'!$B$7:$B$17,Таблица1[[#This Row],[Профиль / размер]],'Сводный отчет'!$F$7:$F$17))^2</f>
        <v>66.130651477394821</v>
      </c>
      <c r="G2025" s="63">
        <v>641</v>
      </c>
      <c r="H2025" s="64">
        <f>(Таблица1[[#This Row],[Временное сопротивление, Н/мм²]]-SUMIF('Сводный отчет'!$B$7:$B$17,Таблица1[[#This Row],[Профиль / размер]],'Сводный отчет'!$I$7:$I$17))^2</f>
        <v>99.184061152644375</v>
      </c>
      <c r="I2025" s="65">
        <f>Таблица1[[#This Row],[Временное сопротивление, Н/мм²]]/Таблица1[[#This Row],[Предел текучести, Н/мм²]]</f>
        <v>1.1675774134790529</v>
      </c>
      <c r="J2025" s="66">
        <f>(Таблица1[[#This Row],[σв/σт]]-SUMIF('Сводный отчет'!$B$7:$B$17,Таблица1[[#This Row],[Профиль / размер]],'Сводный отчет'!$L$7:$L$17))^2</f>
        <v>1.0282230975441018E-6</v>
      </c>
      <c r="K2025" s="63">
        <v>25.2</v>
      </c>
      <c r="L2025" s="64">
        <f>(Таблица1[[#This Row],[Относительное удлинение, %]]-SUMIF('Сводный отчет'!$B$7:$B$17,Таблица1[[#This Row],[Профиль / размер]],'Сводный отчет'!$O$7:$O$17))^2</f>
        <v>4.4678615143565077</v>
      </c>
      <c r="M2025" s="63">
        <v>6.9</v>
      </c>
      <c r="N202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1.845496618013474</v>
      </c>
      <c r="O2025" s="67">
        <v>7.2</v>
      </c>
      <c r="P202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2.0921772719081879</v>
      </c>
      <c r="Q2025" s="69">
        <v>0.1</v>
      </c>
      <c r="R2025" s="70">
        <f>(Таблица1[[#This Row],[fr]]-SUMIF('Сводный отчет'!$B$7:$B$17,Таблица1[[#This Row],[Профиль / размер]],'Сводный отчет'!$X$7:$X$17))^2</f>
        <v>3.1111191210791338E-4</v>
      </c>
    </row>
    <row r="2026" spans="1:18" ht="11.25" customHeight="1" x14ac:dyDescent="0.25">
      <c r="A2026" s="62" t="s">
        <v>1566</v>
      </c>
      <c r="B2026" s="62" t="str">
        <f>LEFT(Таблица1[[#This Row],[Номер плавки]],7)</f>
        <v>2050984</v>
      </c>
      <c r="C2026" s="62" t="s">
        <v>8</v>
      </c>
      <c r="D2026" s="62" t="s">
        <v>9</v>
      </c>
      <c r="E2026" s="63">
        <v>549</v>
      </c>
      <c r="F2026" s="64">
        <f>(Таблица1[[#This Row],[Предел текучести, Н/мм²]]-SUMIF('Сводный отчет'!$B$7:$B$17,Таблица1[[#This Row],[Профиль / размер]],'Сводный отчет'!$F$7:$F$17))^2</f>
        <v>66.130651477394821</v>
      </c>
      <c r="G2026" s="63">
        <v>653</v>
      </c>
      <c r="H2026" s="64">
        <f>(Таблица1[[#This Row],[Временное сопротивление, Н/мм²]]-SUMIF('Сводный отчет'!$B$7:$B$17,Таблица1[[#This Row],[Профиль / размер]],'Сводный отчет'!$I$7:$I$17))^2</f>
        <v>4.1651932281159558</v>
      </c>
      <c r="I2026" s="65">
        <f>Таблица1[[#This Row],[Временное сопротивление, Н/мм²]]/Таблица1[[#This Row],[Предел текучести, Н/мм²]]</f>
        <v>1.1894353369763206</v>
      </c>
      <c r="J2026" s="66">
        <f>(Таблица1[[#This Row],[σв/σт]]-SUMIF('Сводный отчет'!$B$7:$B$17,Таблица1[[#This Row],[Профиль / размер]],'Сводный отчет'!$L$7:$L$17))^2</f>
        <v>4.344685897429561E-4</v>
      </c>
      <c r="K2026" s="63">
        <v>22.4</v>
      </c>
      <c r="L2026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2026" s="63">
        <v>8</v>
      </c>
      <c r="N202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2026" s="67">
        <v>8.3000000000000007</v>
      </c>
      <c r="P202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2026" s="69">
        <v>9.9000000000000005E-2</v>
      </c>
      <c r="R2026" s="70">
        <f>(Таблица1[[#This Row],[fr]]-SUMIF('Сводный отчет'!$B$7:$B$17,Таблица1[[#This Row],[Профиль / размер]],'Сводный отчет'!$X$7:$X$17))^2</f>
        <v>2.7683518254816453E-4</v>
      </c>
    </row>
    <row r="2027" spans="1:18" ht="11.25" customHeight="1" x14ac:dyDescent="0.25">
      <c r="A2027" s="62" t="s">
        <v>1567</v>
      </c>
      <c r="B2027" s="62" t="str">
        <f>LEFT(Таблица1[[#This Row],[Номер плавки]],7)</f>
        <v>2050984</v>
      </c>
      <c r="C2027" s="62" t="s">
        <v>8</v>
      </c>
      <c r="D2027" s="62" t="s">
        <v>9</v>
      </c>
      <c r="E2027" s="63">
        <v>573</v>
      </c>
      <c r="F2027" s="64">
        <f>(Таблица1[[#This Row],[Предел текучести, Н/мм²]]-SUMIF('Сводный отчет'!$B$7:$B$17,Таблица1[[#This Row],[Профиль / размер]],'Сводный отчет'!$F$7:$F$17))^2</f>
        <v>251.79102883588322</v>
      </c>
      <c r="G2027" s="63">
        <v>667</v>
      </c>
      <c r="H2027" s="64">
        <f>(Таблица1[[#This Row],[Временное сопротивление, Н/мм²]]-SUMIF('Сводный отчет'!$B$7:$B$17,Таблица1[[#This Row],[Профиль / размер]],'Сводный отчет'!$I$7:$I$17))^2</f>
        <v>257.30984731616616</v>
      </c>
      <c r="I2027" s="65">
        <f>Таблица1[[#This Row],[Временное сопротивление, Н/мм²]]/Таблица1[[#This Row],[Предел текучести, Н/мм²]]</f>
        <v>1.1640488656195462</v>
      </c>
      <c r="J2027" s="66">
        <f>(Таблица1[[#This Row],[σв/σт]]-SUMIF('Сводный отчет'!$B$7:$B$17,Таблица1[[#This Row],[Профиль / размер]],'Сводный отчет'!$L$7:$L$17))^2</f>
        <v>2.0634862447684354E-5</v>
      </c>
      <c r="K2027" s="63">
        <v>22.4</v>
      </c>
      <c r="L2027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2027" s="63">
        <v>7</v>
      </c>
      <c r="N202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1.5837985048059318</v>
      </c>
      <c r="O2027" s="67">
        <v>7.3</v>
      </c>
      <c r="P202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1.8128900601681475</v>
      </c>
      <c r="Q2027" s="69">
        <v>8.6999999999999994E-2</v>
      </c>
      <c r="R2027" s="70">
        <f>(Таблица1[[#This Row],[fr]]-SUMIF('Сводный отчет'!$B$7:$B$17,Таблица1[[#This Row],[Профиль / размер]],'Сводный отчет'!$X$7:$X$17))^2</f>
        <v>2.1514427831179098E-5</v>
      </c>
    </row>
    <row r="2028" spans="1:18" ht="11.25" customHeight="1" x14ac:dyDescent="0.25">
      <c r="A2028" s="62" t="s">
        <v>1568</v>
      </c>
      <c r="B2028" s="62" t="str">
        <f>LEFT(Таблица1[[#This Row],[Номер плавки]],7)</f>
        <v>2050985</v>
      </c>
      <c r="C2028" s="62" t="s">
        <v>8</v>
      </c>
      <c r="D2028" s="62" t="s">
        <v>9</v>
      </c>
      <c r="E2028" s="63">
        <v>586</v>
      </c>
      <c r="F2028" s="64">
        <f>(Таблица1[[#This Row],[Предел текучести, Н/мм²]]-SUMIF('Сводный отчет'!$B$7:$B$17,Таблица1[[#This Row],[Профиль / размер]],'Сводный отчет'!$F$7:$F$17))^2</f>
        <v>833.35706657173114</v>
      </c>
      <c r="G2028" s="63">
        <v>677</v>
      </c>
      <c r="H2028" s="64">
        <f>(Таблица1[[#This Row],[Временное сопротивление, Н/мм²]]-SUMIF('Сводный отчет'!$B$7:$B$17,Таблица1[[#This Row],[Профиль / размер]],'Сводный отчет'!$I$7:$I$17))^2</f>
        <v>678.12745737905914</v>
      </c>
      <c r="I2028" s="65">
        <f>Таблица1[[#This Row],[Временное сопротивление, Н/мм²]]/Таблица1[[#This Row],[Предел текучести, Н/мм²]]</f>
        <v>1.1552901023890785</v>
      </c>
      <c r="J2028" s="66">
        <f>(Таблица1[[#This Row],[σв/σт]]-SUMIF('Сводный отчет'!$B$7:$B$17,Таблица1[[#This Row],[Профиль / размер]],'Сводный отчет'!$L$7:$L$17))^2</f>
        <v>1.7692523216658539E-4</v>
      </c>
      <c r="K2028" s="63">
        <v>23.2</v>
      </c>
      <c r="L2028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2028" s="63">
        <v>6.8</v>
      </c>
      <c r="N202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2.1271947312210187</v>
      </c>
      <c r="O2028" s="67">
        <v>7.1</v>
      </c>
      <c r="P202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2.3914644836482308</v>
      </c>
      <c r="Q2028" s="69">
        <v>0.1</v>
      </c>
      <c r="R2028" s="70">
        <f>(Таблица1[[#This Row],[fr]]-SUMIF('Сводный отчет'!$B$7:$B$17,Таблица1[[#This Row],[Профиль / размер]],'Сводный отчет'!$X$7:$X$17))^2</f>
        <v>3.1111191210791338E-4</v>
      </c>
    </row>
    <row r="2029" spans="1:18" ht="11.25" customHeight="1" x14ac:dyDescent="0.25">
      <c r="A2029" s="62" t="s">
        <v>1569</v>
      </c>
      <c r="B2029" s="62" t="str">
        <f>LEFT(Таблица1[[#This Row],[Номер плавки]],7)</f>
        <v>2050985</v>
      </c>
      <c r="C2029" s="62" t="s">
        <v>8</v>
      </c>
      <c r="D2029" s="62" t="s">
        <v>9</v>
      </c>
      <c r="E2029" s="63">
        <v>577</v>
      </c>
      <c r="F2029" s="64">
        <f>(Таблица1[[#This Row],[Предел текучести, Н/мм²]]-SUMIF('Сводный отчет'!$B$7:$B$17,Таблица1[[#This Row],[Профиль / размер]],'Сводный отчет'!$F$7:$F$17))^2</f>
        <v>394.73442506229799</v>
      </c>
      <c r="G2029" s="63">
        <v>666</v>
      </c>
      <c r="H2029" s="64">
        <f>(Таблица1[[#This Row],[Временное сопротивление, Н/мм²]]-SUMIF('Сводный отчет'!$B$7:$B$17,Таблица1[[#This Row],[Профиль / размер]],'Сводный отчет'!$I$7:$I$17))^2</f>
        <v>226.22808630987683</v>
      </c>
      <c r="I2029" s="65">
        <f>Таблица1[[#This Row],[Временное сопротивление, Н/мм²]]/Таблица1[[#This Row],[Предел текучести, Н/мм²]]</f>
        <v>1.1542461005199307</v>
      </c>
      <c r="J2029" s="66">
        <f>(Таблица1[[#This Row],[σв/σт]]-SUMIF('Сводный отчет'!$B$7:$B$17,Таблица1[[#This Row],[Профиль / размер]],'Сводный отчет'!$L$7:$L$17))^2</f>
        <v>2.057883872485806E-4</v>
      </c>
      <c r="K2029" s="63">
        <v>22.4</v>
      </c>
      <c r="L2029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2029" s="63">
        <v>6.6</v>
      </c>
      <c r="N202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2.7505909576361058</v>
      </c>
      <c r="O2029" s="67">
        <v>7.2</v>
      </c>
      <c r="P202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2.0921772719081879</v>
      </c>
      <c r="Q2029" s="69">
        <v>9.2999999999999999E-2</v>
      </c>
      <c r="R2029" s="70">
        <f>(Таблица1[[#This Row],[fr]]-SUMIF('Сводный отчет'!$B$7:$B$17,Таблица1[[#This Row],[Профиль / размер]],'Сводный отчет'!$X$7:$X$17))^2</f>
        <v>1.1317480518967177E-4</v>
      </c>
    </row>
    <row r="2030" spans="1:18" ht="11.25" customHeight="1" x14ac:dyDescent="0.25">
      <c r="A2030" s="62" t="s">
        <v>1570</v>
      </c>
      <c r="B2030" s="62" t="str">
        <f>LEFT(Таблица1[[#This Row],[Номер плавки]],7)</f>
        <v>2050985</v>
      </c>
      <c r="C2030" s="62" t="s">
        <v>8</v>
      </c>
      <c r="D2030" s="62" t="s">
        <v>9</v>
      </c>
      <c r="E2030" s="63">
        <v>595</v>
      </c>
      <c r="F2030" s="64">
        <f>(Таблица1[[#This Row],[Предел текучести, Н/мм²]]-SUMIF('Сводный отчет'!$B$7:$B$17,Таблица1[[#This Row],[Профиль / размер]],'Сводный отчет'!$F$7:$F$17))^2</f>
        <v>1433.9797080811643</v>
      </c>
      <c r="G2030" s="63">
        <v>687</v>
      </c>
      <c r="H2030" s="64">
        <f>(Таблица1[[#This Row],[Временное сопротивление, Н/мм²]]-SUMIF('Сводный отчет'!$B$7:$B$17,Таблица1[[#This Row],[Профиль / размер]],'Сводный отчет'!$I$7:$I$17))^2</f>
        <v>1298.945067441952</v>
      </c>
      <c r="I2030" s="65">
        <f>Таблица1[[#This Row],[Временное сопротивление, Н/мм²]]/Таблица1[[#This Row],[Предел текучести, Н/мм²]]</f>
        <v>1.1546218487394957</v>
      </c>
      <c r="J2030" s="66">
        <f>(Таблица1[[#This Row],[σв/σт]]-SUMIF('Сводный отчет'!$B$7:$B$17,Таблица1[[#This Row],[Профиль / размер]],'Сводный отчет'!$L$7:$L$17))^2</f>
        <v>1.9514911232489159E-4</v>
      </c>
      <c r="K2030" s="63">
        <v>22.6</v>
      </c>
      <c r="L2030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2030" s="63">
        <v>7.4</v>
      </c>
      <c r="N203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0.73700605197575808</v>
      </c>
      <c r="O2030" s="67">
        <v>7.7</v>
      </c>
      <c r="P203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2030" s="69">
        <v>9.9000000000000005E-2</v>
      </c>
      <c r="R2030" s="70">
        <f>(Таблица1[[#This Row],[fr]]-SUMIF('Сводный отчет'!$B$7:$B$17,Таблица1[[#This Row],[Профиль / размер]],'Сводный отчет'!$X$7:$X$17))^2</f>
        <v>2.7683518254816453E-4</v>
      </c>
    </row>
    <row r="2031" spans="1:18" ht="11.25" customHeight="1" x14ac:dyDescent="0.25">
      <c r="A2031" s="62" t="s">
        <v>1569</v>
      </c>
      <c r="B2031" s="62" t="str">
        <f>LEFT(Таблица1[[#This Row],[Номер плавки]],7)</f>
        <v>2050985</v>
      </c>
      <c r="C2031" s="62" t="s">
        <v>8</v>
      </c>
      <c r="D2031" s="62" t="s">
        <v>9</v>
      </c>
      <c r="E2031" s="63">
        <v>540</v>
      </c>
      <c r="F2031" s="64">
        <f>(Таблица1[[#This Row],[Предел текучести, Н/мм²]]-SUMIF('Сводный отчет'!$B$7:$B$17,Таблица1[[#This Row],[Профиль / размер]],'Сводный отчет'!$F$7:$F$17))^2</f>
        <v>293.5080099679617</v>
      </c>
      <c r="G2031" s="63">
        <v>626</v>
      </c>
      <c r="H2031" s="64">
        <f>(Таблица1[[#This Row],[Временное сопротивление, Н/мм²]]-SUMIF('Сводный отчет'!$B$7:$B$17,Таблица1[[#This Row],[Профиль / размер]],'Сводный отчет'!$I$7:$I$17))^2</f>
        <v>622.95764605830493</v>
      </c>
      <c r="I2031" s="65">
        <f>Таблица1[[#This Row],[Временное сопротивление, Н/мм²]]/Таблица1[[#This Row],[Предел текучести, Н/мм²]]</f>
        <v>1.1592592592592592</v>
      </c>
      <c r="J2031" s="66">
        <f>(Таблица1[[#This Row],[σв/σт]]-SUMIF('Сводный отчет'!$B$7:$B$17,Таблица1[[#This Row],[Профиль / размер]],'Сводный отчет'!$L$7:$L$17))^2</f>
        <v>8.7089351767589808E-5</v>
      </c>
      <c r="K2031" s="63">
        <v>22.6</v>
      </c>
      <c r="L2031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2031" s="63">
        <v>9.1999999999999993</v>
      </c>
      <c r="N203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0.88644001423997842</v>
      </c>
      <c r="O2031" s="67">
        <v>9.5</v>
      </c>
      <c r="P203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0.72857140188723657</v>
      </c>
      <c r="Q2031" s="69">
        <v>0.09</v>
      </c>
      <c r="R2031" s="70">
        <f>(Таблица1[[#This Row],[fr]]-SUMIF('Сводный отчет'!$B$7:$B$17,Таблица1[[#This Row],[Профиль / размер]],'Сводный отчет'!$X$7:$X$17))^2</f>
        <v>5.8344616510425416E-5</v>
      </c>
    </row>
    <row r="2032" spans="1:18" ht="11.25" customHeight="1" x14ac:dyDescent="0.25">
      <c r="A2032" s="62" t="s">
        <v>1571</v>
      </c>
      <c r="B2032" s="62" t="str">
        <f>LEFT(Таблица1[[#This Row],[Номер плавки]],7)</f>
        <v>2050986</v>
      </c>
      <c r="C2032" s="62" t="s">
        <v>8</v>
      </c>
      <c r="D2032" s="62" t="s">
        <v>9</v>
      </c>
      <c r="E2032" s="63">
        <v>558</v>
      </c>
      <c r="F2032" s="64">
        <f>(Таблица1[[#This Row],[Предел текучести, Н/мм²]]-SUMIF('Сводный отчет'!$B$7:$B$17,Таблица1[[#This Row],[Профиль / размер]],'Сводный отчет'!$F$7:$F$17))^2</f>
        <v>0.75329298682797452</v>
      </c>
      <c r="G2032" s="63">
        <v>646</v>
      </c>
      <c r="H2032" s="64">
        <f>(Таблица1[[#This Row],[Временное сопротивление, Н/мм²]]-SUMIF('Сводный отчет'!$B$7:$B$17,Таблица1[[#This Row],[Профиль / размер]],'Сводный отчет'!$I$7:$I$17))^2</f>
        <v>24.59286618409087</v>
      </c>
      <c r="I2032" s="65">
        <f>Таблица1[[#This Row],[Временное сопротивление, Н/мм²]]/Таблица1[[#This Row],[Предел текучести, Н/мм²]]</f>
        <v>1.1577060931899641</v>
      </c>
      <c r="J2032" s="66">
        <f>(Таблица1[[#This Row],[σв/σт]]-SUMIF('Сводный отчет'!$B$7:$B$17,Таблица1[[#This Row],[Профиль / размер]],'Сводный отчет'!$L$7:$L$17))^2</f>
        <v>1.1849048868725495E-4</v>
      </c>
      <c r="K2032" s="63">
        <v>21</v>
      </c>
      <c r="L2032" s="64">
        <f>(Таблица1[[#This Row],[Относительное удлинение, %]]-SUMIF('Сводный отчет'!$B$7:$B$17,Таблица1[[#This Row],[Профиль / размер]],'Сводный отчет'!$O$7:$O$17))^2</f>
        <v>4.3525156024066289</v>
      </c>
      <c r="M2032" s="63">
        <v>9.1</v>
      </c>
      <c r="N203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0.70813812744752236</v>
      </c>
      <c r="O2032" s="67">
        <v>9.4</v>
      </c>
      <c r="P203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0.56785861362727852</v>
      </c>
      <c r="Q2032" s="69">
        <v>6.5000000000000002E-2</v>
      </c>
      <c r="R2032" s="70">
        <f>(Таблица1[[#This Row],[fr]]-SUMIF('Сводный отчет'!$B$7:$B$17,Таблица1[[#This Row],[Профиль / размер]],'Сводный отчет'!$X$7:$X$17))^2</f>
        <v>3.0142637751670614E-4</v>
      </c>
    </row>
    <row r="2033" spans="1:18" ht="11.25" customHeight="1" x14ac:dyDescent="0.25">
      <c r="A2033" s="62" t="s">
        <v>1572</v>
      </c>
      <c r="B2033" s="62" t="str">
        <f>LEFT(Таблица1[[#This Row],[Номер плавки]],7)</f>
        <v>2050986</v>
      </c>
      <c r="C2033" s="62" t="s">
        <v>8</v>
      </c>
      <c r="D2033" s="62" t="s">
        <v>9</v>
      </c>
      <c r="E2033" s="63">
        <v>571</v>
      </c>
      <c r="F2033" s="64">
        <f>(Таблица1[[#This Row],[Предел текучести, Н/мм²]]-SUMIF('Сводный отчет'!$B$7:$B$17,Таблица1[[#This Row],[Профиль / размер]],'Сводный отчет'!$F$7:$F$17))^2</f>
        <v>192.31933072267586</v>
      </c>
      <c r="G2033" s="63">
        <v>660</v>
      </c>
      <c r="H2033" s="64">
        <f>(Таблица1[[#This Row],[Временное сопротивление, Н/мм²]]-SUMIF('Сводный отчет'!$B$7:$B$17,Таблица1[[#This Row],[Профиль / размер]],'Сводный отчет'!$I$7:$I$17))^2</f>
        <v>81.73752027214104</v>
      </c>
      <c r="I2033" s="65">
        <f>Таблица1[[#This Row],[Временное сопротивление, Н/мм²]]/Таблица1[[#This Row],[Предел текучести, Н/мм²]]</f>
        <v>1.1558669001751314</v>
      </c>
      <c r="J2033" s="66">
        <f>(Таблица1[[#This Row],[σв/σт]]-SUMIF('Сводный отчет'!$B$7:$B$17,Таблица1[[#This Row],[Профиль / размер]],'Сводный отчет'!$L$7:$L$17))^2</f>
        <v>1.6191357886207873E-4</v>
      </c>
      <c r="K2033" s="63">
        <v>22.4</v>
      </c>
      <c r="L2033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2033" s="63">
        <v>8.1999999999999993</v>
      </c>
      <c r="N203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2033" s="67">
        <v>8.5</v>
      </c>
      <c r="P203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2033" s="69">
        <v>9.0999999999999998E-2</v>
      </c>
      <c r="R2033" s="70">
        <f>(Таблица1[[#This Row],[fr]]-SUMIF('Сводный отчет'!$B$7:$B$17,Таблица1[[#This Row],[Профиль / размер]],'Сводный отчет'!$X$7:$X$17))^2</f>
        <v>7.4621346070174202E-5</v>
      </c>
    </row>
    <row r="2034" spans="1:18" ht="11.25" customHeight="1" x14ac:dyDescent="0.25">
      <c r="A2034" s="62" t="s">
        <v>1573</v>
      </c>
      <c r="B2034" s="62" t="str">
        <f>LEFT(Таблица1[[#This Row],[Номер плавки]],7)</f>
        <v>2050987</v>
      </c>
      <c r="C2034" s="62" t="s">
        <v>8</v>
      </c>
      <c r="D2034" s="62" t="s">
        <v>9</v>
      </c>
      <c r="E2034" s="63">
        <v>532</v>
      </c>
      <c r="F2034" s="64">
        <f>(Таблица1[[#This Row],[Предел текучести, Н/мм²]]-SUMIF('Сводный отчет'!$B$7:$B$17,Таблица1[[#This Row],[Профиль / размер]],'Сводный отчет'!$F$7:$F$17))^2</f>
        <v>631.62121751513223</v>
      </c>
      <c r="G2034" s="63">
        <v>617</v>
      </c>
      <c r="H2034" s="64">
        <f>(Таблица1[[#This Row],[Временное сопротивление, Н/мм²]]-SUMIF('Сводный отчет'!$B$7:$B$17,Таблица1[[#This Row],[Профиль / размер]],'Сводный отчет'!$I$7:$I$17))^2</f>
        <v>1153.2217970017011</v>
      </c>
      <c r="I2034" s="65">
        <f>Таблица1[[#This Row],[Временное сопротивление, Н/мм²]]/Таблица1[[#This Row],[Предел текучести, Н/мм²]]</f>
        <v>1.1597744360902256</v>
      </c>
      <c r="J2034" s="66">
        <f>(Таблица1[[#This Row],[σв/σт]]-SUMIF('Сводный отчет'!$B$7:$B$17,Таблица1[[#This Row],[Профиль / размер]],'Сводный отчет'!$L$7:$L$17))^2</f>
        <v>7.7739325893474921E-5</v>
      </c>
      <c r="K2034" s="63">
        <v>23.6</v>
      </c>
      <c r="L2034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2034" s="63">
        <v>6.9</v>
      </c>
      <c r="N203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1.845496618013474</v>
      </c>
      <c r="O2034" s="67">
        <v>7.2</v>
      </c>
      <c r="P203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2.0921772719081879</v>
      </c>
      <c r="Q2034" s="69">
        <v>8.6999999999999994E-2</v>
      </c>
      <c r="R2034" s="70">
        <f>(Таблица1[[#This Row],[fr]]-SUMIF('Сводный отчет'!$B$7:$B$17,Таблица1[[#This Row],[Профиль / размер]],'Сводный отчет'!$X$7:$X$17))^2</f>
        <v>2.1514427831179098E-5</v>
      </c>
    </row>
    <row r="2035" spans="1:18" ht="11.25" customHeight="1" x14ac:dyDescent="0.25">
      <c r="A2035" s="62" t="s">
        <v>1574</v>
      </c>
      <c r="B2035" s="62" t="str">
        <f>LEFT(Таблица1[[#This Row],[Номер плавки]],7)</f>
        <v>2050988</v>
      </c>
      <c r="C2035" s="62" t="s">
        <v>8</v>
      </c>
      <c r="D2035" s="62" t="s">
        <v>9</v>
      </c>
      <c r="E2035" s="63">
        <v>551</v>
      </c>
      <c r="F2035" s="64">
        <f>(Таблица1[[#This Row],[Предел текучести, Н/мм²]]-SUMIF('Сводный отчет'!$B$7:$B$17,Таблица1[[#This Row],[Профиль / размер]],'Сводный отчет'!$F$7:$F$17))^2</f>
        <v>37.602349590602188</v>
      </c>
      <c r="G2035" s="63">
        <v>644</v>
      </c>
      <c r="H2035" s="64">
        <f>(Таблица1[[#This Row],[Временное сопротивление, Н/мм²]]-SUMIF('Сводный отчет'!$B$7:$B$17,Таблица1[[#This Row],[Профиль / размер]],'Сводный отчет'!$I$7:$I$17))^2</f>
        <v>48.42934417151227</v>
      </c>
      <c r="I2035" s="65">
        <f>Таблица1[[#This Row],[Временное сопротивление, Н/мм²]]/Таблица1[[#This Row],[Предел текучести, Н/мм²]]</f>
        <v>1.1687840290381126</v>
      </c>
      <c r="J2035" s="66">
        <f>(Таблица1[[#This Row],[σв/σт]]-SUMIF('Сводный отчет'!$B$7:$B$17,Таблица1[[#This Row],[Профиль / размер]],'Сводный отчет'!$L$7:$L$17))^2</f>
        <v>3.70956064585865E-8</v>
      </c>
      <c r="K2035" s="63">
        <v>24.4</v>
      </c>
      <c r="L2035" s="64">
        <f>(Таблица1[[#This Row],[Относительное удлинение, %]]-SUMIF('Сводный отчет'!$B$7:$B$17,Таблица1[[#This Row],[Профиль / размер]],'Сводный отчет'!$O$7:$O$17))^2</f>
        <v>1.7258908644612911</v>
      </c>
      <c r="M2035" s="63">
        <v>9</v>
      </c>
      <c r="N203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0.54983624065506631</v>
      </c>
      <c r="O2035" s="67">
        <v>9.3000000000000007</v>
      </c>
      <c r="P203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0.42714582536732032</v>
      </c>
      <c r="Q2035" s="69">
        <v>7.0999999999999994E-2</v>
      </c>
      <c r="R2035" s="70">
        <f>(Таблица1[[#This Row],[fr]]-SUMIF('Сводный отчет'!$B$7:$B$17,Таблица1[[#This Row],[Профиль / размер]],'Сводный отчет'!$X$7:$X$17))^2</f>
        <v>1.2908675487519896E-4</v>
      </c>
    </row>
    <row r="2036" spans="1:18" ht="11.25" customHeight="1" x14ac:dyDescent="0.25">
      <c r="A2036" s="62" t="s">
        <v>1575</v>
      </c>
      <c r="B2036" s="62" t="str">
        <f>LEFT(Таблица1[[#This Row],[Номер плавки]],7)</f>
        <v>2050988</v>
      </c>
      <c r="C2036" s="62" t="s">
        <v>8</v>
      </c>
      <c r="D2036" s="62" t="s">
        <v>9</v>
      </c>
      <c r="E2036" s="63">
        <v>548</v>
      </c>
      <c r="F2036" s="64">
        <f>(Таблица1[[#This Row],[Предел текучести, Н/мм²]]-SUMIF('Сводный отчет'!$B$7:$B$17,Таблица1[[#This Row],[Профиль / размер]],'Сводный отчет'!$F$7:$F$17))^2</f>
        <v>83.394802420791137</v>
      </c>
      <c r="G2036" s="63">
        <v>638</v>
      </c>
      <c r="H2036" s="64">
        <f>(Таблица1[[#This Row],[Временное сопротивление, Н/мм²]]-SUMIF('Сводный отчет'!$B$7:$B$17,Таблица1[[#This Row],[Профиль / размер]],'Сводный отчет'!$I$7:$I$17))^2</f>
        <v>167.93877813377648</v>
      </c>
      <c r="I2036" s="65">
        <f>Таблица1[[#This Row],[Временное сопротивление, Н/мм²]]/Таблица1[[#This Row],[Предел текучести, Н/мм²]]</f>
        <v>1.1642335766423357</v>
      </c>
      <c r="J2036" s="66">
        <f>(Таблица1[[#This Row],[σв/σт]]-SUMIF('Сводный отчет'!$B$7:$B$17,Таблица1[[#This Row],[Профиль / размер]],'Сводный отчет'!$L$7:$L$17))^2</f>
        <v>1.8990858351147852E-5</v>
      </c>
      <c r="K2036" s="63">
        <v>22</v>
      </c>
      <c r="L2036" s="64">
        <f>(Таблица1[[#This Row],[Относительное удлинение, %]]-SUMIF('Сводный отчет'!$B$7:$B$17,Таблица1[[#This Row],[Профиль / размер]],'Сводный отчет'!$O$7:$O$17))^2</f>
        <v>1.1799789147756483</v>
      </c>
      <c r="M2036" s="63">
        <v>10.199999999999999</v>
      </c>
      <c r="N203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3.7694588821645443</v>
      </c>
      <c r="O2036" s="67">
        <v>10.5</v>
      </c>
      <c r="P203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3.4356992844868226</v>
      </c>
      <c r="Q2036" s="69">
        <v>0.08</v>
      </c>
      <c r="R2036" s="70">
        <f>(Таблица1[[#This Row],[fr]]-SUMIF('Сводный отчет'!$B$7:$B$17,Таблица1[[#This Row],[Профиль / размер]],'Сводный отчет'!$X$7:$X$17))^2</f>
        <v>5.5773209129377523E-6</v>
      </c>
    </row>
    <row r="2037" spans="1:18" ht="11.25" customHeight="1" x14ac:dyDescent="0.25">
      <c r="A2037" s="62" t="s">
        <v>1576</v>
      </c>
      <c r="B2037" s="62" t="str">
        <f>LEFT(Таблица1[[#This Row],[Номер плавки]],7)</f>
        <v>2050988</v>
      </c>
      <c r="C2037" s="62" t="s">
        <v>8</v>
      </c>
      <c r="D2037" s="62" t="s">
        <v>9</v>
      </c>
      <c r="E2037" s="63">
        <v>545</v>
      </c>
      <c r="F2037" s="64">
        <f>(Таблица1[[#This Row],[Предел текучести, Н/мм²]]-SUMIF('Сводный отчет'!$B$7:$B$17,Таблица1[[#This Row],[Профиль / размер]],'Сводный отчет'!$F$7:$F$17))^2</f>
        <v>147.18725525098009</v>
      </c>
      <c r="G2037" s="63">
        <v>639</v>
      </c>
      <c r="H2037" s="64">
        <f>(Таблица1[[#This Row],[Временное сопротивление, Н/мм²]]-SUMIF('Сводный отчет'!$B$7:$B$17,Таблица1[[#This Row],[Профиль / размер]],'Сводный отчет'!$I$7:$I$17))^2</f>
        <v>143.02053914006578</v>
      </c>
      <c r="I2037" s="65">
        <f>Таблица1[[#This Row],[Временное сопротивление, Н/мм²]]/Таблица1[[#This Row],[Предел текучести, Н/мм²]]</f>
        <v>1.1724770642201834</v>
      </c>
      <c r="J2037" s="66">
        <f>(Таблица1[[#This Row],[σв/σт]]-SUMIF('Сводный отчет'!$B$7:$B$17,Таблица1[[#This Row],[Профиль / размер]],'Сводный отчет'!$L$7:$L$17))^2</f>
        <v>1.5098177845048608E-5</v>
      </c>
      <c r="K2037" s="63">
        <v>21.8</v>
      </c>
      <c r="L2037" s="64">
        <f>(Таблица1[[#This Row],[Относительное удлинение, %]]-SUMIF('Сводный отчет'!$B$7:$B$17,Таблица1[[#This Row],[Профиль / размер]],'Сводный отчет'!$O$7:$O$17))^2</f>
        <v>1.6544862523018427</v>
      </c>
      <c r="M2037" s="63">
        <v>6.6</v>
      </c>
      <c r="N203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2.7505909576361058</v>
      </c>
      <c r="O2037" s="67">
        <v>7.2</v>
      </c>
      <c r="P203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2.0921772719081879</v>
      </c>
      <c r="Q2037" s="69">
        <v>7.6999999999999999E-2</v>
      </c>
      <c r="R2037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2038" spans="1:18" ht="11.25" customHeight="1" x14ac:dyDescent="0.25">
      <c r="A2038" s="62" t="s">
        <v>1577</v>
      </c>
      <c r="B2038" s="62" t="str">
        <f>LEFT(Таблица1[[#This Row],[Номер плавки]],7)</f>
        <v>2050989</v>
      </c>
      <c r="C2038" s="62" t="s">
        <v>8</v>
      </c>
      <c r="D2038" s="62" t="s">
        <v>9</v>
      </c>
      <c r="E2038" s="63">
        <v>559</v>
      </c>
      <c r="F2038" s="64">
        <f>(Таблица1[[#This Row],[Предел текучести, Н/мм²]]-SUMIF('Сводный отчет'!$B$7:$B$17,Таблица1[[#This Row],[Профиль / размер]],'Сводный отчет'!$F$7:$F$17))^2</f>
        <v>3.489142043431658</v>
      </c>
      <c r="G2038" s="63">
        <v>647</v>
      </c>
      <c r="H2038" s="64">
        <f>(Таблица1[[#This Row],[Временное сопротивление, Н/мм²]]-SUMIF('Сводный отчет'!$B$7:$B$17,Таблица1[[#This Row],[Профиль / размер]],'Сводный отчет'!$I$7:$I$17))^2</f>
        <v>15.674627190380168</v>
      </c>
      <c r="I2038" s="65">
        <f>Таблица1[[#This Row],[Временное сопротивление, Н/мм²]]/Таблица1[[#This Row],[Предел текучести, Н/мм²]]</f>
        <v>1.1574239713774597</v>
      </c>
      <c r="J2038" s="66">
        <f>(Таблица1[[#This Row],[σв/σт]]-SUMIF('Сводный отчет'!$B$7:$B$17,Таблица1[[#This Row],[Профиль / размер]],'Сводный отчет'!$L$7:$L$17))^2</f>
        <v>1.2471206152285245E-4</v>
      </c>
      <c r="K2038" s="63">
        <v>24.6</v>
      </c>
      <c r="L2038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2038" s="63">
        <v>8.4</v>
      </c>
      <c r="N203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2038" s="67">
        <v>8.6999999999999993</v>
      </c>
      <c r="P203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2038" s="69">
        <v>9.8000000000000004E-2</v>
      </c>
      <c r="R2038" s="70">
        <f>(Таблица1[[#This Row],[fr]]-SUMIF('Сводный отчет'!$B$7:$B$17,Таблица1[[#This Row],[Профиль / размер]],'Сводный отчет'!$X$7:$X$17))^2</f>
        <v>2.4455845298841574E-4</v>
      </c>
    </row>
    <row r="2039" spans="1:18" ht="11.25" customHeight="1" x14ac:dyDescent="0.25">
      <c r="A2039" s="62" t="s">
        <v>1578</v>
      </c>
      <c r="B2039" s="62" t="str">
        <f>LEFT(Таблица1[[#This Row],[Номер плавки]],7)</f>
        <v>2050989</v>
      </c>
      <c r="C2039" s="62" t="s">
        <v>8</v>
      </c>
      <c r="D2039" s="62" t="s">
        <v>9</v>
      </c>
      <c r="E2039" s="63">
        <v>558</v>
      </c>
      <c r="F2039" s="64">
        <f>(Таблица1[[#This Row],[Предел текучести, Н/мм²]]-SUMIF('Сводный отчет'!$B$7:$B$17,Таблица1[[#This Row],[Профиль / размер]],'Сводный отчет'!$F$7:$F$17))^2</f>
        <v>0.75329298682797452</v>
      </c>
      <c r="G2039" s="63">
        <v>647</v>
      </c>
      <c r="H2039" s="64">
        <f>(Таблица1[[#This Row],[Временное сопротивление, Н/мм²]]-SUMIF('Сводный отчет'!$B$7:$B$17,Таблица1[[#This Row],[Профиль / размер]],'Сводный отчет'!$I$7:$I$17))^2</f>
        <v>15.674627190380168</v>
      </c>
      <c r="I2039" s="65">
        <f>Таблица1[[#This Row],[Временное сопротивление, Н/мм²]]/Таблица1[[#This Row],[Предел текучести, Н/мм²]]</f>
        <v>1.1594982078853047</v>
      </c>
      <c r="J2039" s="66">
        <f>(Таблица1[[#This Row],[σв/σт]]-SUMIF('Сводный отчет'!$B$7:$B$17,Таблица1[[#This Row],[Профиль / размер]],'Сводный отчет'!$L$7:$L$17))^2</f>
        <v>8.2686630970269334E-5</v>
      </c>
      <c r="K2039" s="63">
        <v>22.8</v>
      </c>
      <c r="L2039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2039" s="63">
        <v>8.1</v>
      </c>
      <c r="N203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2.5119259522955843E-2</v>
      </c>
      <c r="O2039" s="67">
        <v>8.4</v>
      </c>
      <c r="P203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6.0730731027691658E-2</v>
      </c>
      <c r="Q2039" s="69">
        <v>7.0000000000000007E-2</v>
      </c>
      <c r="R2039" s="70">
        <f>(Таблица1[[#This Row],[fr]]-SUMIF('Сводный отчет'!$B$7:$B$17,Таблица1[[#This Row],[Профиль / размер]],'Сводный отчет'!$X$7:$X$17))^2</f>
        <v>1.528100253154499E-4</v>
      </c>
    </row>
    <row r="2040" spans="1:18" ht="11.25" customHeight="1" x14ac:dyDescent="0.25">
      <c r="A2040" s="62" t="s">
        <v>1579</v>
      </c>
      <c r="B2040" s="62" t="str">
        <f>LEFT(Таблица1[[#This Row],[Номер плавки]],7)</f>
        <v>2004343</v>
      </c>
      <c r="C2040" s="62" t="s">
        <v>8</v>
      </c>
      <c r="D2040" s="62" t="s">
        <v>9</v>
      </c>
      <c r="E2040" s="63">
        <v>525</v>
      </c>
      <c r="F2040" s="64">
        <f>(Таблица1[[#This Row],[Предел текучести, Н/мм²]]-SUMIF('Сводный отчет'!$B$7:$B$17,Таблица1[[#This Row],[Профиль / размер]],'Сводный отчет'!$F$7:$F$17))^2</f>
        <v>1032.4702741189064</v>
      </c>
      <c r="G2040" s="63">
        <v>613</v>
      </c>
      <c r="H2040" s="64">
        <f>(Таблица1[[#This Row],[Временное сопротивление, Н/мм²]]-SUMIF('Сводный отчет'!$B$7:$B$17,Таблица1[[#This Row],[Профиль / размер]],'Сводный отчет'!$I$7:$I$17))^2</f>
        <v>1440.8947529765439</v>
      </c>
      <c r="I2040" s="65">
        <f>Таблица1[[#This Row],[Временное сопротивление, Н/мм²]]/Таблица1[[#This Row],[Предел текучести, Н/мм²]]</f>
        <v>1.1676190476190476</v>
      </c>
      <c r="J2040" s="66">
        <f>(Таблица1[[#This Row],[σв/σт]]-SUMIF('Сводный отчет'!$B$7:$B$17,Таблица1[[#This Row],[Профиль / размер]],'Сводный отчет'!$L$7:$L$17))^2</f>
        <v>9.4552135064883416E-7</v>
      </c>
      <c r="K2040" s="63">
        <v>24.7</v>
      </c>
      <c r="L2040" s="64">
        <f>(Таблица1[[#This Row],[Относительное удлинение, %]]-SUMIF('Сводный отчет'!$B$7:$B$17,Таблица1[[#This Row],[Профиль / размер]],'Сводный отчет'!$O$7:$O$17))^2</f>
        <v>2.6041298581719983</v>
      </c>
      <c r="M2040" s="63">
        <v>10.9</v>
      </c>
      <c r="N204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6.9775720897117459</v>
      </c>
      <c r="O2040" s="67">
        <v>11.2</v>
      </c>
      <c r="P204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6.5206888023065295</v>
      </c>
      <c r="Q2040" s="69">
        <v>8.7999999999999995E-2</v>
      </c>
      <c r="R2040" s="70">
        <f>(Таблица1[[#This Row],[fr]]-SUMIF('Сводный отчет'!$B$7:$B$17,Таблица1[[#This Row],[Профиль / размер]],'Сводный отчет'!$X$7:$X$17))^2</f>
        <v>3.1791157390927867E-5</v>
      </c>
    </row>
    <row r="2041" spans="1:18" ht="11.25" customHeight="1" x14ac:dyDescent="0.25">
      <c r="A2041" s="62" t="s">
        <v>1580</v>
      </c>
      <c r="B2041" s="62" t="str">
        <f>LEFT(Таблица1[[#This Row],[Номер плавки]],7)</f>
        <v>2004343</v>
      </c>
      <c r="C2041" s="62" t="s">
        <v>8</v>
      </c>
      <c r="D2041" s="62" t="s">
        <v>9</v>
      </c>
      <c r="E2041" s="63">
        <v>540</v>
      </c>
      <c r="F2041" s="64">
        <f>(Таблица1[[#This Row],[Предел текучести, Н/мм²]]-SUMIF('Сводный отчет'!$B$7:$B$17,Таблица1[[#This Row],[Профиль / размер]],'Сводный отчет'!$F$7:$F$17))^2</f>
        <v>293.5080099679617</v>
      </c>
      <c r="G2041" s="63">
        <v>626</v>
      </c>
      <c r="H2041" s="64">
        <f>(Таблица1[[#This Row],[Временное сопротивление, Н/мм²]]-SUMIF('Сводный отчет'!$B$7:$B$17,Таблица1[[#This Row],[Профиль / размер]],'Сводный отчет'!$I$7:$I$17))^2</f>
        <v>622.95764605830493</v>
      </c>
      <c r="I2041" s="65">
        <f>Таблица1[[#This Row],[Временное сопротивление, Н/мм²]]/Таблица1[[#This Row],[Предел текучести, Н/мм²]]</f>
        <v>1.1592592592592592</v>
      </c>
      <c r="J2041" s="66">
        <f>(Таблица1[[#This Row],[σв/σт]]-SUMIF('Сводный отчет'!$B$7:$B$17,Таблица1[[#This Row],[Профиль / размер]],'Сводный отчет'!$L$7:$L$17))^2</f>
        <v>8.7089351767589808E-5</v>
      </c>
      <c r="K2041" s="63">
        <v>21.9</v>
      </c>
      <c r="L2041" s="64">
        <f>(Таблица1[[#This Row],[Относительное удлинение, %]]-SUMIF('Сводный отчет'!$B$7:$B$17,Таблица1[[#This Row],[Профиль / размер]],'Сводный отчет'!$O$7:$O$17))^2</f>
        <v>1.4072325835387498</v>
      </c>
      <c r="M2041" s="63">
        <v>6.7</v>
      </c>
      <c r="N204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2.4288928444285611</v>
      </c>
      <c r="O2041" s="67">
        <v>7</v>
      </c>
      <c r="P204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2.7107516953882711</v>
      </c>
      <c r="Q2041" s="69">
        <v>0.09</v>
      </c>
      <c r="R2041" s="70">
        <f>(Таблица1[[#This Row],[fr]]-SUMIF('Сводный отчет'!$B$7:$B$17,Таблица1[[#This Row],[Профиль / размер]],'Сводный отчет'!$X$7:$X$17))^2</f>
        <v>5.8344616510425416E-5</v>
      </c>
    </row>
    <row r="2042" spans="1:18" ht="11.25" customHeight="1" x14ac:dyDescent="0.25">
      <c r="A2042" s="62" t="s">
        <v>1581</v>
      </c>
      <c r="B2042" s="62" t="str">
        <f>LEFT(Таблица1[[#This Row],[Номер плавки]],7)</f>
        <v>2004343</v>
      </c>
      <c r="C2042" s="62" t="s">
        <v>8</v>
      </c>
      <c r="D2042" s="62" t="s">
        <v>9</v>
      </c>
      <c r="E2042" s="63">
        <v>534</v>
      </c>
      <c r="F2042" s="64">
        <f>(Таблица1[[#This Row],[Предел текучести, Н/мм²]]-SUMIF('Сводный отчет'!$B$7:$B$17,Таблица1[[#This Row],[Профиль / размер]],'Сводный отчет'!$F$7:$F$17))^2</f>
        <v>535.0929156283396</v>
      </c>
      <c r="G2042" s="63">
        <v>620</v>
      </c>
      <c r="H2042" s="64">
        <f>(Таблица1[[#This Row],[Временное сопротивление, Н/мм²]]-SUMIF('Сводный отчет'!$B$7:$B$17,Таблица1[[#This Row],[Профиль / размер]],'Сводный отчет'!$I$7:$I$17))^2</f>
        <v>958.46708002056914</v>
      </c>
      <c r="I2042" s="65">
        <f>Таблица1[[#This Row],[Временное сопротивление, Н/мм²]]/Таблица1[[#This Row],[Предел текучести, Н/мм²]]</f>
        <v>1.1610486891385767</v>
      </c>
      <c r="J2042" s="66">
        <f>(Таблица1[[#This Row],[σв/σт]]-SUMIF('Сводный отчет'!$B$7:$B$17,Таблица1[[#This Row],[Профиль / размер]],'Сводный отчет'!$L$7:$L$17))^2</f>
        <v>5.6892892042624009E-5</v>
      </c>
      <c r="K2042" s="63">
        <v>24.1</v>
      </c>
      <c r="L2042" s="64">
        <f>(Таблица1[[#This Row],[Относительное удлинение, %]]-SUMIF('Сводный отчет'!$B$7:$B$17,Таблица1[[#This Row],[Профиль / размер]],'Сводный отчет'!$O$7:$O$17))^2</f>
        <v>1.0276518707505919</v>
      </c>
      <c r="M2042" s="63">
        <v>6.7</v>
      </c>
      <c r="N204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2.4288928444285611</v>
      </c>
      <c r="O2042" s="67">
        <v>7</v>
      </c>
      <c r="P204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2.7107516953882711</v>
      </c>
      <c r="Q2042" s="69">
        <v>9.2999999999999999E-2</v>
      </c>
      <c r="R2042" s="70">
        <f>(Таблица1[[#This Row],[fr]]-SUMIF('Сводный отчет'!$B$7:$B$17,Таблица1[[#This Row],[Профиль / размер]],'Сводный отчет'!$X$7:$X$17))^2</f>
        <v>1.1317480518967177E-4</v>
      </c>
    </row>
    <row r="2043" spans="1:18" ht="11.25" customHeight="1" x14ac:dyDescent="0.25">
      <c r="A2043" s="62" t="s">
        <v>1582</v>
      </c>
      <c r="B2043" s="62" t="str">
        <f>LEFT(Таблица1[[#This Row],[Номер плавки]],7)</f>
        <v>2050990</v>
      </c>
      <c r="C2043" s="62" t="s">
        <v>8</v>
      </c>
      <c r="D2043" s="62" t="s">
        <v>9</v>
      </c>
      <c r="E2043" s="63">
        <v>546</v>
      </c>
      <c r="F2043" s="64">
        <f>(Таблица1[[#This Row],[Предел текучести, Н/мм²]]-SUMIF('Сводный отчет'!$B$7:$B$17,Таблица1[[#This Row],[Профиль / размер]],'Сводный отчет'!$F$7:$F$17))^2</f>
        <v>123.92310430758377</v>
      </c>
      <c r="G2043" s="63">
        <v>635</v>
      </c>
      <c r="H2043" s="64">
        <f>(Таблица1[[#This Row],[Временное сопротивление, Н/мм²]]-SUMIF('Сводный отчет'!$B$7:$B$17,Таблица1[[#This Row],[Профиль / размер]],'Сводный отчет'!$I$7:$I$17))^2</f>
        <v>254.69349511490859</v>
      </c>
      <c r="I2043" s="65">
        <f>Таблица1[[#This Row],[Временное сопротивление, Н/мм²]]/Таблица1[[#This Row],[Предел текучести, Н/мм²]]</f>
        <v>1.1630036630036631</v>
      </c>
      <c r="J2043" s="66">
        <f>(Таблица1[[#This Row],[σв/σт]]-SUMIF('Сводный отчет'!$B$7:$B$17,Таблица1[[#This Row],[Профиль / размер]],'Сводный отчет'!$L$7:$L$17))^2</f>
        <v>3.1223104698195306E-5</v>
      </c>
      <c r="K2043" s="63">
        <v>22.6</v>
      </c>
      <c r="L2043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2043" s="63">
        <v>8.5</v>
      </c>
      <c r="N204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2043" s="67">
        <v>8.8000000000000007</v>
      </c>
      <c r="P204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2043" s="69">
        <v>7.0000000000000007E-2</v>
      </c>
      <c r="R2043" s="70">
        <f>(Таблица1[[#This Row],[fr]]-SUMIF('Сводный отчет'!$B$7:$B$17,Таблица1[[#This Row],[Профиль / размер]],'Сводный отчет'!$X$7:$X$17))^2</f>
        <v>1.528100253154499E-4</v>
      </c>
    </row>
    <row r="2044" spans="1:18" ht="11.25" customHeight="1" x14ac:dyDescent="0.25">
      <c r="A2044" s="62" t="s">
        <v>1583</v>
      </c>
      <c r="B2044" s="62" t="str">
        <f>LEFT(Таблица1[[#This Row],[Номер плавки]],7)</f>
        <v>2050990</v>
      </c>
      <c r="C2044" s="62" t="s">
        <v>8</v>
      </c>
      <c r="D2044" s="62" t="s">
        <v>9</v>
      </c>
      <c r="E2044" s="63">
        <v>556</v>
      </c>
      <c r="F2044" s="64">
        <f>(Таблица1[[#This Row],[Предел текучести, Н/мм²]]-SUMIF('Сводный отчет'!$B$7:$B$17,Таблица1[[#This Row],[Профиль / размер]],'Сводный отчет'!$F$7:$F$17))^2</f>
        <v>1.2815948736206075</v>
      </c>
      <c r="G2044" s="63">
        <v>645</v>
      </c>
      <c r="H2044" s="64">
        <f>(Таблица1[[#This Row],[Временное сопротивление, Н/мм²]]-SUMIF('Сводный отчет'!$B$7:$B$17,Таблица1[[#This Row],[Профиль / размер]],'Сводный отчет'!$I$7:$I$17))^2</f>
        <v>35.511105177801568</v>
      </c>
      <c r="I2044" s="65">
        <f>Таблица1[[#This Row],[Временное сопротивление, Н/мм²]]/Таблица1[[#This Row],[Предел текучести, Н/мм²]]</f>
        <v>1.1600719424460431</v>
      </c>
      <c r="J2044" s="66">
        <f>(Таблица1[[#This Row],[σв/σт]]-SUMIF('Сводный отчет'!$B$7:$B$17,Таблица1[[#This Row],[Профиль / размер]],'Сводный отчет'!$L$7:$L$17))^2</f>
        <v>7.2581614350342491E-5</v>
      </c>
      <c r="K2044" s="63">
        <v>21.5</v>
      </c>
      <c r="L2044" s="64">
        <f>(Таблица1[[#This Row],[Относительное удлинение, %]]-SUMIF('Сводный отчет'!$B$7:$B$17,Таблица1[[#This Row],[Профиль / размер]],'Сводный отчет'!$O$7:$O$17))^2</f>
        <v>2.5162472585911386</v>
      </c>
      <c r="M2044" s="63">
        <v>7.4</v>
      </c>
      <c r="N204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0.73700605197575808</v>
      </c>
      <c r="O2044" s="67">
        <v>7.7</v>
      </c>
      <c r="P204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2044" s="69">
        <v>6.5000000000000002E-2</v>
      </c>
      <c r="R2044" s="70">
        <f>(Таблица1[[#This Row],[fr]]-SUMIF('Сводный отчет'!$B$7:$B$17,Таблица1[[#This Row],[Профиль / размер]],'Сводный отчет'!$X$7:$X$17))^2</f>
        <v>3.0142637751670614E-4</v>
      </c>
    </row>
    <row r="2045" spans="1:18" ht="11.25" customHeight="1" x14ac:dyDescent="0.25">
      <c r="A2045" s="62" t="s">
        <v>1584</v>
      </c>
      <c r="B2045" s="62" t="str">
        <f>LEFT(Таблица1[[#This Row],[Номер плавки]],7)</f>
        <v>2050990</v>
      </c>
      <c r="C2045" s="62" t="s">
        <v>8</v>
      </c>
      <c r="D2045" s="62" t="s">
        <v>9</v>
      </c>
      <c r="E2045" s="63">
        <v>560</v>
      </c>
      <c r="F2045" s="64">
        <f>(Таблица1[[#This Row],[Предел текучести, Н/мм²]]-SUMIF('Сводный отчет'!$B$7:$B$17,Таблица1[[#This Row],[Профиль / размер]],'Сводный отчет'!$F$7:$F$17))^2</f>
        <v>8.2249911000353411</v>
      </c>
      <c r="G2045" s="63">
        <v>651</v>
      </c>
      <c r="H2045" s="64">
        <f>(Таблица1[[#This Row],[Временное сопротивление, Н/мм²]]-SUMIF('Сводный отчет'!$B$7:$B$17,Таблица1[[#This Row],[Профиль / размер]],'Сводный отчет'!$I$7:$I$17))^2</f>
        <v>1.6712155373596635E-3</v>
      </c>
      <c r="I2045" s="65">
        <f>Таблица1[[#This Row],[Временное сопротивление, Н/мм²]]/Таблица1[[#This Row],[Предел текучести, Н/мм²]]</f>
        <v>1.1625000000000001</v>
      </c>
      <c r="J2045" s="66">
        <f>(Таблица1[[#This Row],[σв/σт]]-SUMIF('Сводный отчет'!$B$7:$B$17,Таблица1[[#This Row],[Профиль / размер]],'Сводный отчет'!$L$7:$L$17))^2</f>
        <v>3.7105480955269932E-5</v>
      </c>
      <c r="K2045" s="63">
        <v>24.1</v>
      </c>
      <c r="L2045" s="64">
        <f>(Таблица1[[#This Row],[Относительное удлинение, %]]-SUMIF('Сводный отчет'!$B$7:$B$17,Таблица1[[#This Row],[Профиль / размер]],'Сводный отчет'!$O$7:$O$17))^2</f>
        <v>1.0276518707505919</v>
      </c>
      <c r="M2045" s="63">
        <v>7.4</v>
      </c>
      <c r="N204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0.73700605197575808</v>
      </c>
      <c r="O2045" s="67">
        <v>7.7</v>
      </c>
      <c r="P204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2045" s="69">
        <v>7.9000000000000001E-2</v>
      </c>
      <c r="R2045" s="70">
        <f>(Таблица1[[#This Row],[fr]]-SUMIF('Сводный отчет'!$B$7:$B$17,Таблица1[[#This Row],[Профиль / размер]],'Сводный отчет'!$X$7:$X$17))^2</f>
        <v>1.1300591353188985E-5</v>
      </c>
    </row>
    <row r="2046" spans="1:18" ht="11.25" customHeight="1" x14ac:dyDescent="0.25">
      <c r="A2046" s="62" t="s">
        <v>1276</v>
      </c>
      <c r="B2046" s="62" t="str">
        <f>LEFT(Таблица1[[#This Row],[Номер плавки]],7)</f>
        <v>2063978</v>
      </c>
      <c r="C2046" s="62" t="s">
        <v>8</v>
      </c>
      <c r="D2046" s="62" t="s">
        <v>9</v>
      </c>
      <c r="E2046" s="63">
        <v>589</v>
      </c>
      <c r="F2046" s="64">
        <f>(Таблица1[[#This Row],[Предел текучести, Н/мм²]]-SUMIF('Сводный отчет'!$B$7:$B$17,Таблица1[[#This Row],[Профиль / размер]],'Сводный отчет'!$F$7:$F$17))^2</f>
        <v>1015.5646137415422</v>
      </c>
      <c r="G2046" s="63">
        <v>680</v>
      </c>
      <c r="H2046" s="64">
        <f>(Таблица1[[#This Row],[Временное сопротивление, Н/мм²]]-SUMIF('Сводный отчет'!$B$7:$B$17,Таблица1[[#This Row],[Профиль / размер]],'Сводный отчет'!$I$7:$I$17))^2</f>
        <v>843.37274039792703</v>
      </c>
      <c r="I2046" s="65">
        <f>Таблица1[[#This Row],[Временное сопротивление, Н/мм²]]/Таблица1[[#This Row],[Предел текучести, Н/мм²]]</f>
        <v>1.1544991511035654</v>
      </c>
      <c r="J2046" s="66">
        <f>(Таблица1[[#This Row],[σв/σт]]-SUMIF('Сводный отчет'!$B$7:$B$17,Таблица1[[#This Row],[Профиль / размер]],'Сводный отчет'!$L$7:$L$17))^2</f>
        <v>1.9859223545067112E-4</v>
      </c>
      <c r="K2046" s="63">
        <v>21.8</v>
      </c>
      <c r="L2046" s="64">
        <f>(Таблица1[[#This Row],[Относительное удлинение, %]]-SUMIF('Сводный отчет'!$B$7:$B$17,Таблица1[[#This Row],[Профиль / размер]],'Сводный отчет'!$O$7:$O$17))^2</f>
        <v>1.6544862523018427</v>
      </c>
      <c r="M2046" s="63">
        <v>7.5</v>
      </c>
      <c r="N204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0.5753079387682154</v>
      </c>
      <c r="O2046" s="67">
        <v>7.8</v>
      </c>
      <c r="P204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0.71645400146794047</v>
      </c>
      <c r="Q2046" s="69">
        <v>8.6999999999999994E-2</v>
      </c>
      <c r="R2046" s="70">
        <f>(Таблица1[[#This Row],[fr]]-SUMIF('Сводный отчет'!$B$7:$B$17,Таблица1[[#This Row],[Профиль / размер]],'Сводный отчет'!$X$7:$X$17))^2</f>
        <v>2.1514427831179098E-5</v>
      </c>
    </row>
    <row r="2047" spans="1:18" ht="11.25" customHeight="1" x14ac:dyDescent="0.25">
      <c r="A2047" s="62" t="s">
        <v>1277</v>
      </c>
      <c r="B2047" s="62" t="str">
        <f>LEFT(Таблица1[[#This Row],[Номер плавки]],7)</f>
        <v>2063978</v>
      </c>
      <c r="C2047" s="62" t="s">
        <v>8</v>
      </c>
      <c r="D2047" s="62" t="s">
        <v>9</v>
      </c>
      <c r="E2047" s="63">
        <v>545</v>
      </c>
      <c r="F2047" s="64">
        <f>(Таблица1[[#This Row],[Предел текучести, Н/мм²]]-SUMIF('Сводный отчет'!$B$7:$B$17,Таблица1[[#This Row],[Профиль / размер]],'Сводный отчет'!$F$7:$F$17))^2</f>
        <v>147.18725525098009</v>
      </c>
      <c r="G2047" s="63">
        <v>643</v>
      </c>
      <c r="H2047" s="64">
        <f>(Таблица1[[#This Row],[Временное сопротивление, Н/мм²]]-SUMIF('Сводный отчет'!$B$7:$B$17,Таблица1[[#This Row],[Профиль / размер]],'Сводный отчет'!$I$7:$I$17))^2</f>
        <v>63.347583165222972</v>
      </c>
      <c r="I2047" s="65">
        <f>Таблица1[[#This Row],[Временное сопротивление, Н/мм²]]/Таблица1[[#This Row],[Предел текучести, Н/мм²]]</f>
        <v>1.1798165137614678</v>
      </c>
      <c r="J2047" s="66">
        <f>(Таблица1[[#This Row],[σв/σт]]-SUMIF('Сводный отчет'!$B$7:$B$17,Таблица1[[#This Row],[Профиль / размер]],'Сводный отчет'!$L$7:$L$17))^2</f>
        <v>1.2600257637939905E-4</v>
      </c>
      <c r="K2047" s="63">
        <v>23</v>
      </c>
      <c r="L2047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2047" s="63">
        <v>9.3000000000000007</v>
      </c>
      <c r="N204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1.0847419010324379</v>
      </c>
      <c r="O2047" s="67">
        <v>9.6</v>
      </c>
      <c r="P204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0.90928419014719453</v>
      </c>
      <c r="Q2047" s="69">
        <v>7.8E-2</v>
      </c>
      <c r="R2047" s="70">
        <f>(Таблица1[[#This Row],[fr]]-SUMIF('Сводный отчет'!$B$7:$B$17,Таблица1[[#This Row],[Профиль / размер]],'Сводный отчет'!$X$7:$X$17))^2</f>
        <v>1.902386179344022E-5</v>
      </c>
    </row>
    <row r="2048" spans="1:18" ht="11.25" customHeight="1" x14ac:dyDescent="0.25">
      <c r="A2048" s="62" t="s">
        <v>1585</v>
      </c>
      <c r="B2048" s="62" t="str">
        <f>LEFT(Таблица1[[#This Row],[Номер плавки]],7)</f>
        <v>2050991</v>
      </c>
      <c r="C2048" s="62" t="s">
        <v>8</v>
      </c>
      <c r="D2048" s="62" t="s">
        <v>9</v>
      </c>
      <c r="E2048" s="63">
        <v>521</v>
      </c>
      <c r="F2048" s="64">
        <f>(Таблица1[[#This Row],[Предел текучести, Н/мм²]]-SUMIF('Сводный отчет'!$B$7:$B$17,Таблица1[[#This Row],[Профиль / размер]],'Сводный отчет'!$F$7:$F$17))^2</f>
        <v>1305.5268778924917</v>
      </c>
      <c r="G2048" s="63">
        <v>620</v>
      </c>
      <c r="H2048" s="64">
        <f>(Таблица1[[#This Row],[Временное сопротивление, Н/мм²]]-SUMIF('Сводный отчет'!$B$7:$B$17,Таблица1[[#This Row],[Профиль / размер]],'Сводный отчет'!$I$7:$I$17))^2</f>
        <v>958.46708002056914</v>
      </c>
      <c r="I2048" s="65">
        <f>Таблица1[[#This Row],[Временное сопротивление, Н/мм²]]/Таблица1[[#This Row],[Предел текучести, Н/мм²]]</f>
        <v>1.1900191938579654</v>
      </c>
      <c r="J2048" s="66">
        <f>(Таблица1[[#This Row],[σв/σт]]-SUMIF('Сводный отчет'!$B$7:$B$17,Таблица1[[#This Row],[Профиль / размер]],'Сводный отчет'!$L$7:$L$17))^2</f>
        <v>4.5914919934736539E-4</v>
      </c>
      <c r="K2048" s="63">
        <v>23.4</v>
      </c>
      <c r="L2048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2048" s="63">
        <v>9.4</v>
      </c>
      <c r="N204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1.3030437878248939</v>
      </c>
      <c r="O2048" s="67">
        <v>9.6999999999999993</v>
      </c>
      <c r="P204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1.1099969784071524</v>
      </c>
      <c r="Q2048" s="69">
        <v>9.1999999999999998E-2</v>
      </c>
      <c r="R2048" s="70">
        <f>(Таблица1[[#This Row],[fr]]-SUMIF('Сводный отчет'!$B$7:$B$17,Таблица1[[#This Row],[Профиль / размер]],'Сводный отчет'!$X$7:$X$17))^2</f>
        <v>9.2898075629922983E-5</v>
      </c>
    </row>
    <row r="2049" spans="1:18" ht="11.25" customHeight="1" x14ac:dyDescent="0.25">
      <c r="A2049" s="62" t="s">
        <v>1586</v>
      </c>
      <c r="B2049" s="62" t="str">
        <f>LEFT(Таблица1[[#This Row],[Номер плавки]],7)</f>
        <v>2050991</v>
      </c>
      <c r="C2049" s="62" t="s">
        <v>8</v>
      </c>
      <c r="D2049" s="62" t="s">
        <v>9</v>
      </c>
      <c r="E2049" s="63">
        <v>507</v>
      </c>
      <c r="F2049" s="64">
        <f>(Таблица1[[#This Row],[Предел текучести, Н/мм²]]-SUMIF('Сводный отчет'!$B$7:$B$17,Таблица1[[#This Row],[Профиль / размер]],'Сводный отчет'!$F$7:$F$17))^2</f>
        <v>2513.2249911000399</v>
      </c>
      <c r="G2049" s="63">
        <v>611</v>
      </c>
      <c r="H2049" s="64">
        <f>(Таблица1[[#This Row],[Временное сопротивление, Н/мм²]]-SUMIF('Сводный отчет'!$B$7:$B$17,Таблица1[[#This Row],[Профиль / размер]],'Сводный отчет'!$I$7:$I$17))^2</f>
        <v>1596.7312309639653</v>
      </c>
      <c r="I2049" s="65">
        <f>Таблица1[[#This Row],[Временное сопротивление, Н/мм²]]/Таблица1[[#This Row],[Предел текучести, Н/мм²]]</f>
        <v>1.2051282051282051</v>
      </c>
      <c r="J2049" s="66">
        <f>(Таблица1[[#This Row],[σв/σт]]-SUMIF('Сводный отчет'!$B$7:$B$17,Таблица1[[#This Row],[Профиль / размер]],'Сводный отчет'!$L$7:$L$17))^2</f>
        <v>1.3349361676322771E-3</v>
      </c>
      <c r="K2049" s="63">
        <v>24.2</v>
      </c>
      <c r="L2049" s="64">
        <f>(Таблица1[[#This Row],[Относительное удлинение, %]]-SUMIF('Сводный отчет'!$B$7:$B$17,Таблица1[[#This Row],[Профиль / размер]],'Сводный отчет'!$O$7:$O$17))^2</f>
        <v>1.2403982019874893</v>
      </c>
      <c r="M2049" s="63">
        <v>9.1</v>
      </c>
      <c r="N204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0.70813812744752236</v>
      </c>
      <c r="O2049" s="67">
        <v>9.4</v>
      </c>
      <c r="P204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0.56785861362727852</v>
      </c>
      <c r="Q2049" s="69">
        <v>7.8E-2</v>
      </c>
      <c r="R2049" s="70">
        <f>(Таблица1[[#This Row],[fr]]-SUMIF('Сводный отчет'!$B$7:$B$17,Таблица1[[#This Row],[Профиль / размер]],'Сводный отчет'!$X$7:$X$17))^2</f>
        <v>1.902386179344022E-5</v>
      </c>
    </row>
    <row r="2050" spans="1:18" ht="11.25" customHeight="1" x14ac:dyDescent="0.25">
      <c r="A2050" s="62" t="s">
        <v>1587</v>
      </c>
      <c r="B2050" s="62" t="str">
        <f>LEFT(Таблица1[[#This Row],[Номер плавки]],7)</f>
        <v>2050992</v>
      </c>
      <c r="C2050" s="62" t="s">
        <v>8</v>
      </c>
      <c r="D2050" s="62" t="s">
        <v>9</v>
      </c>
      <c r="E2050" s="63">
        <v>576</v>
      </c>
      <c r="F2050" s="64">
        <f>(Таблица1[[#This Row],[Предел текучести, Н/мм²]]-SUMIF('Сводный отчет'!$B$7:$B$17,Таблица1[[#This Row],[Профиль / размер]],'Сводный отчет'!$F$7:$F$17))^2</f>
        <v>355.9985760056943</v>
      </c>
      <c r="G2050" s="63">
        <v>664</v>
      </c>
      <c r="H2050" s="64">
        <f>(Таблица1[[#This Row],[Временное сопротивление, Н/мм²]]-SUMIF('Сводный отчет'!$B$7:$B$17,Таблица1[[#This Row],[Профиль / размер]],'Сводный отчет'!$I$7:$I$17))^2</f>
        <v>170.06456429729823</v>
      </c>
      <c r="I2050" s="65">
        <f>Таблица1[[#This Row],[Временное сопротивление, Н/мм²]]/Таблица1[[#This Row],[Предел текучести, Н/мм²]]</f>
        <v>1.1527777777777777</v>
      </c>
      <c r="J2050" s="66">
        <f>(Таблица1[[#This Row],[σв/σт]]-SUMIF('Сводный отчет'!$B$7:$B$17,Таблица1[[#This Row],[Профиль / размер]],'Сводный отчет'!$L$7:$L$17))^2</f>
        <v>2.5007149668440892E-4</v>
      </c>
      <c r="K2050" s="63">
        <v>21.8</v>
      </c>
      <c r="L2050" s="64">
        <f>(Таблица1[[#This Row],[Относительное удлинение, %]]-SUMIF('Сводный отчет'!$B$7:$B$17,Таблица1[[#This Row],[Профиль / размер]],'Сводный отчет'!$O$7:$O$17))^2</f>
        <v>1.6544862523018427</v>
      </c>
      <c r="M2050" s="63">
        <v>8.6999999999999993</v>
      </c>
      <c r="N205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0.19493058027769547</v>
      </c>
      <c r="O2050" s="67">
        <v>9</v>
      </c>
      <c r="P205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0.12500746058744353</v>
      </c>
      <c r="Q2050" s="69">
        <v>7.0000000000000007E-2</v>
      </c>
      <c r="R2050" s="70">
        <f>(Таблица1[[#This Row],[fr]]-SUMIF('Сводный отчет'!$B$7:$B$17,Таблица1[[#This Row],[Профиль / размер]],'Сводный отчет'!$X$7:$X$17))^2</f>
        <v>1.528100253154499E-4</v>
      </c>
    </row>
    <row r="2051" spans="1:18" ht="11.25" customHeight="1" x14ac:dyDescent="0.25">
      <c r="A2051" s="62" t="s">
        <v>1588</v>
      </c>
      <c r="B2051" s="62" t="str">
        <f>LEFT(Таблица1[[#This Row],[Номер плавки]],7)</f>
        <v>2050992</v>
      </c>
      <c r="C2051" s="62" t="s">
        <v>8</v>
      </c>
      <c r="D2051" s="62" t="s">
        <v>9</v>
      </c>
      <c r="E2051" s="63">
        <v>551</v>
      </c>
      <c r="F2051" s="64">
        <f>(Таблица1[[#This Row],[Предел текучести, Н/мм²]]-SUMIF('Сводный отчет'!$B$7:$B$17,Таблица1[[#This Row],[Профиль / размер]],'Сводный отчет'!$F$7:$F$17))^2</f>
        <v>37.602349590602188</v>
      </c>
      <c r="G2051" s="63">
        <v>646</v>
      </c>
      <c r="H2051" s="64">
        <f>(Таблица1[[#This Row],[Временное сопротивление, Н/мм²]]-SUMIF('Сводный отчет'!$B$7:$B$17,Таблица1[[#This Row],[Профиль / размер]],'Сводный отчет'!$I$7:$I$17))^2</f>
        <v>24.59286618409087</v>
      </c>
      <c r="I2051" s="65">
        <f>Таблица1[[#This Row],[Временное сопротивление, Н/мм²]]/Таблица1[[#This Row],[Предел текучести, Н/мм²]]</f>
        <v>1.1724137931034482</v>
      </c>
      <c r="J2051" s="66">
        <f>(Таблица1[[#This Row],[σв/σт]]-SUMIF('Сводный отчет'!$B$7:$B$17,Таблица1[[#This Row],[Профиль / размер]],'Сводный отчет'!$L$7:$L$17))^2</f>
        <v>1.4610483846802141E-5</v>
      </c>
      <c r="K2051" s="63">
        <v>24</v>
      </c>
      <c r="L2051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2051" s="63">
        <v>8.5</v>
      </c>
      <c r="N205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2051" s="67">
        <v>8.8000000000000007</v>
      </c>
      <c r="P205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2051" s="69">
        <v>0.09</v>
      </c>
      <c r="R2051" s="70">
        <f>(Таблица1[[#This Row],[fr]]-SUMIF('Сводный отчет'!$B$7:$B$17,Таблица1[[#This Row],[Профиль / размер]],'Сводный отчет'!$X$7:$X$17))^2</f>
        <v>5.8344616510425416E-5</v>
      </c>
    </row>
    <row r="2052" spans="1:18" ht="11.25" customHeight="1" x14ac:dyDescent="0.25">
      <c r="A2052" s="62" t="s">
        <v>1589</v>
      </c>
      <c r="B2052" s="62" t="str">
        <f>LEFT(Таблица1[[#This Row],[Номер плавки]],7)</f>
        <v>2050993</v>
      </c>
      <c r="C2052" s="62" t="s">
        <v>8</v>
      </c>
      <c r="D2052" s="62" t="s">
        <v>9</v>
      </c>
      <c r="E2052" s="63">
        <v>593</v>
      </c>
      <c r="F2052" s="64">
        <f>(Таблица1[[#This Row],[Предел текучести, Н/мм²]]-SUMIF('Сводный отчет'!$B$7:$B$17,Таблица1[[#This Row],[Профиль / размер]],'Сводный отчет'!$F$7:$F$17))^2</f>
        <v>1286.5080099679569</v>
      </c>
      <c r="G2052" s="63">
        <v>682</v>
      </c>
      <c r="H2052" s="64">
        <f>(Таблица1[[#This Row],[Временное сопротивление, Н/мм²]]-SUMIF('Сводный отчет'!$B$7:$B$17,Таблица1[[#This Row],[Профиль / размер]],'Сводный отчет'!$I$7:$I$17))^2</f>
        <v>963.53626241050563</v>
      </c>
      <c r="I2052" s="65">
        <f>Таблица1[[#This Row],[Временное сопротивление, Н/мм²]]/Таблица1[[#This Row],[Предел текучести, Н/мм²]]</f>
        <v>1.1500843170320405</v>
      </c>
      <c r="J2052" s="66">
        <f>(Таблица1[[#This Row],[σв/σт]]-SUMIF('Сводный отчет'!$B$7:$B$17,Таблица1[[#This Row],[Профиль / размер]],'Сводный отчет'!$L$7:$L$17))^2</f>
        <v>3.425131134687798E-4</v>
      </c>
      <c r="K2052" s="63">
        <v>22.4</v>
      </c>
      <c r="L2052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2052" s="63">
        <v>8.1999999999999993</v>
      </c>
      <c r="N205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2052" s="67">
        <v>8.5</v>
      </c>
      <c r="P205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2052" s="69">
        <v>8.8999999999999996E-2</v>
      </c>
      <c r="R2052" s="70">
        <f>(Таблица1[[#This Row],[fr]]-SUMIF('Сводный отчет'!$B$7:$B$17,Таблица1[[#This Row],[Профиль / размер]],'Сводный отчет'!$X$7:$X$17))^2</f>
        <v>4.4067886950676638E-5</v>
      </c>
    </row>
    <row r="2053" spans="1:18" ht="11.25" customHeight="1" x14ac:dyDescent="0.25">
      <c r="A2053" s="62" t="s">
        <v>1590</v>
      </c>
      <c r="B2053" s="62" t="str">
        <f>LEFT(Таблица1[[#This Row],[Номер плавки]],7)</f>
        <v>2050993</v>
      </c>
      <c r="C2053" s="62" t="s">
        <v>8</v>
      </c>
      <c r="D2053" s="62" t="s">
        <v>9</v>
      </c>
      <c r="E2053" s="63">
        <v>545</v>
      </c>
      <c r="F2053" s="64">
        <f>(Таблица1[[#This Row],[Предел текучести, Н/мм²]]-SUMIF('Сводный отчет'!$B$7:$B$17,Таблица1[[#This Row],[Профиль / размер]],'Сводный отчет'!$F$7:$F$17))^2</f>
        <v>147.18725525098009</v>
      </c>
      <c r="G2053" s="63">
        <v>640</v>
      </c>
      <c r="H2053" s="64">
        <f>(Таблица1[[#This Row],[Временное сопротивление, Н/мм²]]-SUMIF('Сводный отчет'!$B$7:$B$17,Таблица1[[#This Row],[Профиль / размер]],'Сводный отчет'!$I$7:$I$17))^2</f>
        <v>120.10230014635508</v>
      </c>
      <c r="I2053" s="65">
        <f>Таблица1[[#This Row],[Временное сопротивление, Н/мм²]]/Таблица1[[#This Row],[Предел текучести, Н/мм²]]</f>
        <v>1.1743119266055047</v>
      </c>
      <c r="J2053" s="66">
        <f>(Таблица1[[#This Row],[σв/σт]]-SUMIF('Сводный отчет'!$B$7:$B$17,Таблица1[[#This Row],[Профиль / размер]],'Сводный отчет'!$L$7:$L$17))^2</f>
        <v>3.2724117559439397E-5</v>
      </c>
      <c r="K2053" s="63">
        <v>23.4</v>
      </c>
      <c r="L2053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2053" s="63">
        <v>7.3</v>
      </c>
      <c r="N205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0.91870416518330222</v>
      </c>
      <c r="O2053" s="67">
        <v>7.6</v>
      </c>
      <c r="P205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1.0950284249480238</v>
      </c>
      <c r="Q2053" s="69">
        <v>8.6999999999999994E-2</v>
      </c>
      <c r="R2053" s="70">
        <f>(Таблица1[[#This Row],[fr]]-SUMIF('Сводный отчет'!$B$7:$B$17,Таблица1[[#This Row],[Профиль / размер]],'Сводный отчет'!$X$7:$X$17))^2</f>
        <v>2.1514427831179098E-5</v>
      </c>
    </row>
    <row r="2054" spans="1:18" ht="11.25" customHeight="1" x14ac:dyDescent="0.25">
      <c r="A2054" s="62" t="s">
        <v>1591</v>
      </c>
      <c r="B2054" s="62" t="str">
        <f>LEFT(Таблица1[[#This Row],[Номер плавки]],7)</f>
        <v>2050993</v>
      </c>
      <c r="C2054" s="62" t="s">
        <v>8</v>
      </c>
      <c r="D2054" s="62" t="s">
        <v>9</v>
      </c>
      <c r="E2054" s="63">
        <v>518</v>
      </c>
      <c r="F2054" s="64">
        <f>(Таблица1[[#This Row],[Предел текучести, Н/мм²]]-SUMIF('Сводный отчет'!$B$7:$B$17,Таблица1[[#This Row],[Профиль / размер]],'Сводный отчет'!$F$7:$F$17))^2</f>
        <v>1531.3193307226807</v>
      </c>
      <c r="G2054" s="63">
        <v>623</v>
      </c>
      <c r="H2054" s="64">
        <f>(Таблица1[[#This Row],[Временное сопротивление, Н/мм²]]-SUMIF('Сводный отчет'!$B$7:$B$17,Таблица1[[#This Row],[Профиль / размер]],'Сводный отчет'!$I$7:$I$17))^2</f>
        <v>781.71236303943704</v>
      </c>
      <c r="I2054" s="65">
        <f>Таблица1[[#This Row],[Временное сопротивление, Н/мм²]]/Таблица1[[#This Row],[Предел текучести, Н/мм²]]</f>
        <v>1.2027027027027026</v>
      </c>
      <c r="J2054" s="66">
        <f>(Таблица1[[#This Row],[σв/σт]]-SUMIF('Сводный отчет'!$B$7:$B$17,Таблица1[[#This Row],[Профиль / размер]],'Сводный отчет'!$L$7:$L$17))^2</f>
        <v>1.1635791409354878E-3</v>
      </c>
      <c r="K2054" s="63">
        <v>23.8</v>
      </c>
      <c r="L2054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2054" s="63">
        <v>7.1</v>
      </c>
      <c r="N205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1.3421003915983893</v>
      </c>
      <c r="O2054" s="67">
        <v>7.4</v>
      </c>
      <c r="P205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1.5536028484281048</v>
      </c>
      <c r="Q2054" s="69">
        <v>7.3999999999999996E-2</v>
      </c>
      <c r="R2054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2055" spans="1:18" ht="11.25" customHeight="1" x14ac:dyDescent="0.25">
      <c r="A2055" s="62" t="s">
        <v>1592</v>
      </c>
      <c r="B2055" s="62" t="str">
        <f>LEFT(Таблица1[[#This Row],[Номер плавки]],7)</f>
        <v>2050994</v>
      </c>
      <c r="C2055" s="62" t="s">
        <v>8</v>
      </c>
      <c r="D2055" s="62" t="s">
        <v>9</v>
      </c>
      <c r="E2055" s="63">
        <v>547</v>
      </c>
      <c r="F2055" s="64">
        <f>(Таблица1[[#This Row],[Предел текучести, Н/мм²]]-SUMIF('Сводный отчет'!$B$7:$B$17,Таблица1[[#This Row],[Профиль / размер]],'Сводный отчет'!$F$7:$F$17))^2</f>
        <v>102.65895336418745</v>
      </c>
      <c r="G2055" s="63">
        <v>641</v>
      </c>
      <c r="H2055" s="64">
        <f>(Таблица1[[#This Row],[Временное сопротивление, Н/мм²]]-SUMIF('Сводный отчет'!$B$7:$B$17,Таблица1[[#This Row],[Профиль / размер]],'Сводный отчет'!$I$7:$I$17))^2</f>
        <v>99.184061152644375</v>
      </c>
      <c r="I2055" s="65">
        <f>Таблица1[[#This Row],[Временное сопротивление, Н/мм²]]/Таблица1[[#This Row],[Предел текучести, Н/мм²]]</f>
        <v>1.1718464351005484</v>
      </c>
      <c r="J2055" s="66">
        <f>(Таблица1[[#This Row],[σв/σт]]-SUMIF('Сводный отчет'!$B$7:$B$17,Таблица1[[#This Row],[Профиль / размер]],'Сводный отчет'!$L$7:$L$17))^2</f>
        <v>1.0595078771857458E-5</v>
      </c>
      <c r="K2055" s="63">
        <v>22.2</v>
      </c>
      <c r="L2055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2055" s="63">
        <v>6.5</v>
      </c>
      <c r="N205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3.0922890708436479</v>
      </c>
      <c r="O2055" s="67">
        <v>7.3</v>
      </c>
      <c r="P205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1.8128900601681475</v>
      </c>
      <c r="Q2055" s="69">
        <v>9.0999999999999998E-2</v>
      </c>
      <c r="R2055" s="70">
        <f>(Таблица1[[#This Row],[fr]]-SUMIF('Сводный отчет'!$B$7:$B$17,Таблица1[[#This Row],[Профиль / размер]],'Сводный отчет'!$X$7:$X$17))^2</f>
        <v>7.4621346070174202E-5</v>
      </c>
    </row>
    <row r="2056" spans="1:18" ht="11.25" customHeight="1" x14ac:dyDescent="0.25">
      <c r="A2056" s="62" t="s">
        <v>1593</v>
      </c>
      <c r="B2056" s="62" t="str">
        <f>LEFT(Таблица1[[#This Row],[Номер плавки]],7)</f>
        <v>2050994</v>
      </c>
      <c r="C2056" s="62" t="s">
        <v>8</v>
      </c>
      <c r="D2056" s="62" t="s">
        <v>9</v>
      </c>
      <c r="E2056" s="63">
        <v>560</v>
      </c>
      <c r="F2056" s="64">
        <f>(Таблица1[[#This Row],[Предел текучести, Н/мм²]]-SUMIF('Сводный отчет'!$B$7:$B$17,Таблица1[[#This Row],[Профиль / размер]],'Сводный отчет'!$F$7:$F$17))^2</f>
        <v>8.2249911000353411</v>
      </c>
      <c r="G2056" s="63">
        <v>648</v>
      </c>
      <c r="H2056" s="64">
        <f>(Таблица1[[#This Row],[Временное сопротивление, Н/мм²]]-SUMIF('Сводный отчет'!$B$7:$B$17,Таблица1[[#This Row],[Профиль / размер]],'Сводный отчет'!$I$7:$I$17))^2</f>
        <v>8.7563881966694659</v>
      </c>
      <c r="I2056" s="65">
        <f>Таблица1[[#This Row],[Временное сопротивление, Н/мм²]]/Таблица1[[#This Row],[Предел текучести, Н/мм²]]</f>
        <v>1.1571428571428573</v>
      </c>
      <c r="J2056" s="66">
        <f>(Таблица1[[#This Row],[σв/σт]]-SUMIF('Сводный отчет'!$B$7:$B$17,Таблица1[[#This Row],[Профиль / размер]],'Сводный отчет'!$L$7:$L$17))^2</f>
        <v>1.3106974812574418E-4</v>
      </c>
      <c r="K2056" s="63">
        <v>23.6</v>
      </c>
      <c r="L2056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2056" s="63">
        <v>7</v>
      </c>
      <c r="N205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1.5837985048059318</v>
      </c>
      <c r="O2056" s="67">
        <v>7.3</v>
      </c>
      <c r="P205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1.8128900601681475</v>
      </c>
      <c r="Q2056" s="69">
        <v>7.1999999999999995E-2</v>
      </c>
      <c r="R2056" s="70">
        <f>(Таблица1[[#This Row],[fr]]-SUMIF('Сводный отчет'!$B$7:$B$17,Таблица1[[#This Row],[Профиль / размер]],'Сводный отчет'!$X$7:$X$17))^2</f>
        <v>1.073634844349477E-4</v>
      </c>
    </row>
    <row r="2057" spans="1:18" ht="11.25" customHeight="1" x14ac:dyDescent="0.25">
      <c r="A2057" s="62" t="s">
        <v>1594</v>
      </c>
      <c r="B2057" s="62" t="str">
        <f>LEFT(Таблица1[[#This Row],[Номер плавки]],7)</f>
        <v>2050994</v>
      </c>
      <c r="C2057" s="62" t="s">
        <v>8</v>
      </c>
      <c r="D2057" s="62" t="s">
        <v>9</v>
      </c>
      <c r="E2057" s="63">
        <v>532</v>
      </c>
      <c r="F2057" s="64">
        <f>(Таблица1[[#This Row],[Предел текучести, Н/мм²]]-SUMIF('Сводный отчет'!$B$7:$B$17,Таблица1[[#This Row],[Профиль / размер]],'Сводный отчет'!$F$7:$F$17))^2</f>
        <v>631.62121751513223</v>
      </c>
      <c r="G2057" s="63">
        <v>631</v>
      </c>
      <c r="H2057" s="64">
        <f>(Таблица1[[#This Row],[Временное сопротивление, Н/мм²]]-SUMIF('Сводный отчет'!$B$7:$B$17,Таблица1[[#This Row],[Профиль / размер]],'Сводный отчет'!$I$7:$I$17))^2</f>
        <v>398.36645108975142</v>
      </c>
      <c r="I2057" s="65">
        <f>Таблица1[[#This Row],[Временное сопротивление, Н/мм²]]/Таблица1[[#This Row],[Предел текучести, Н/мм²]]</f>
        <v>1.1860902255639099</v>
      </c>
      <c r="J2057" s="66">
        <f>(Таблица1[[#This Row],[σв/σт]]-SUMIF('Сводный отчет'!$B$7:$B$17,Таблица1[[#This Row],[Профиль / размер]],'Сводный отчет'!$L$7:$L$17))^2</f>
        <v>3.0620795675635726E-4</v>
      </c>
      <c r="K2057" s="63">
        <v>24.4</v>
      </c>
      <c r="L2057" s="64">
        <f>(Таблица1[[#This Row],[Относительное удлинение, %]]-SUMIF('Сводный отчет'!$B$7:$B$17,Таблица1[[#This Row],[Профиль / размер]],'Сводный отчет'!$O$7:$O$17))^2</f>
        <v>1.7258908644612911</v>
      </c>
      <c r="M2057" s="63">
        <v>9.3000000000000007</v>
      </c>
      <c r="N205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1.0847419010324379</v>
      </c>
      <c r="O2057" s="67">
        <v>9.6</v>
      </c>
      <c r="P205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0.90928419014719453</v>
      </c>
      <c r="Q2057" s="69">
        <v>9.5000000000000001E-2</v>
      </c>
      <c r="R2057" s="70">
        <f>(Таблица1[[#This Row],[fr]]-SUMIF('Сводный отчет'!$B$7:$B$17,Таблица1[[#This Row],[Профиль / размер]],'Сводный отчет'!$X$7:$X$17))^2</f>
        <v>1.5972826430916934E-4</v>
      </c>
    </row>
    <row r="2058" spans="1:18" ht="11.25" customHeight="1" x14ac:dyDescent="0.25">
      <c r="A2058" s="62" t="s">
        <v>1579</v>
      </c>
      <c r="B2058" s="62" t="str">
        <f>LEFT(Таблица1[[#This Row],[Номер плавки]],7)</f>
        <v>2004343</v>
      </c>
      <c r="C2058" s="62" t="s">
        <v>8</v>
      </c>
      <c r="D2058" s="62" t="s">
        <v>9</v>
      </c>
      <c r="E2058" s="63">
        <v>584</v>
      </c>
      <c r="F2058" s="64">
        <f>(Таблица1[[#This Row],[Предел текучести, Н/мм²]]-SUMIF('Сводный отчет'!$B$7:$B$17,Таблица1[[#This Row],[Профиль / размер]],'Сводный отчет'!$F$7:$F$17))^2</f>
        <v>721.88536845852377</v>
      </c>
      <c r="G2058" s="63">
        <v>672</v>
      </c>
      <c r="H2058" s="64">
        <f>(Таблица1[[#This Row],[Временное сопротивление, Н/мм²]]-SUMIF('Сводный отчет'!$B$7:$B$17,Таблица1[[#This Row],[Профиль / размер]],'Сводный отчет'!$I$7:$I$17))^2</f>
        <v>442.71865234761265</v>
      </c>
      <c r="I2058" s="65">
        <f>Таблица1[[#This Row],[Временное сопротивление, Н/мм²]]/Таблица1[[#This Row],[Предел текучести, Н/мм²]]</f>
        <v>1.1506849315068493</v>
      </c>
      <c r="J2058" s="66">
        <f>(Таблица1[[#This Row],[σв/σт]]-SUMIF('Сводный отчет'!$B$7:$B$17,Таблица1[[#This Row],[Профиль / размер]],'Сводный отчет'!$L$7:$L$17))^2</f>
        <v>3.2064257514025042E-4</v>
      </c>
      <c r="K2058" s="63">
        <v>18</v>
      </c>
      <c r="L2058" s="64">
        <f>(Таблица1[[#This Row],[Относительное удлинение, %]]-SUMIF('Сводный отчет'!$B$7:$B$17,Таблица1[[#This Row],[Профиль / размер]],'Сводный отчет'!$O$7:$O$17))^2</f>
        <v>25.870125665299572</v>
      </c>
      <c r="M2058" s="63">
        <v>5.6</v>
      </c>
      <c r="N205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7.0675720897115397</v>
      </c>
      <c r="O2058" s="67">
        <v>7.2</v>
      </c>
      <c r="P205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2.0921772719081879</v>
      </c>
      <c r="Q2058" s="69">
        <v>8.1000000000000003E-2</v>
      </c>
      <c r="R2058" s="70">
        <f>(Таблица1[[#This Row],[fr]]-SUMIF('Сводный отчет'!$B$7:$B$17,Таблица1[[#This Row],[Профиль / размер]],'Сводный отчет'!$X$7:$X$17))^2</f>
        <v>1.8540504726865241E-6</v>
      </c>
    </row>
    <row r="2059" spans="1:18" ht="11.25" customHeight="1" x14ac:dyDescent="0.25">
      <c r="A2059" s="62" t="s">
        <v>1579</v>
      </c>
      <c r="B2059" s="62" t="str">
        <f>LEFT(Таблица1[[#This Row],[Номер плавки]],7)</f>
        <v>2004343</v>
      </c>
      <c r="C2059" s="62" t="s">
        <v>8</v>
      </c>
      <c r="D2059" s="62" t="s">
        <v>9</v>
      </c>
      <c r="E2059" s="63">
        <v>569</v>
      </c>
      <c r="F2059" s="64">
        <f>(Таблица1[[#This Row],[Предел текучести, Н/мм²]]-SUMIF('Сводный отчет'!$B$7:$B$17,Таблица1[[#This Row],[Профиль / размер]],'Сводный отчет'!$F$7:$F$17))^2</f>
        <v>140.84763260946849</v>
      </c>
      <c r="G2059" s="63">
        <v>657</v>
      </c>
      <c r="H2059" s="64">
        <f>(Таблица1[[#This Row],[Временное сопротивление, Н/мм²]]-SUMIF('Сводный отчет'!$B$7:$B$17,Таблица1[[#This Row],[Профиль / размер]],'Сводный отчет'!$I$7:$I$17))^2</f>
        <v>36.492237253273146</v>
      </c>
      <c r="I2059" s="65">
        <f>Таблица1[[#This Row],[Временное сопротивление, Н/мм²]]/Таблица1[[#This Row],[Предел текучести, Н/мм²]]</f>
        <v>1.1546572934973638</v>
      </c>
      <c r="J2059" s="66">
        <f>(Таблица1[[#This Row],[σв/σт]]-SUMIF('Сводный отчет'!$B$7:$B$17,Таблица1[[#This Row],[Профиль / размер]],'Сводный отчет'!$L$7:$L$17))^2</f>
        <v>1.9416007202912051E-4</v>
      </c>
      <c r="K2059" s="63">
        <v>23.4</v>
      </c>
      <c r="L2059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2059" s="63">
        <v>7.8</v>
      </c>
      <c r="N205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0.21021359914558571</v>
      </c>
      <c r="O2059" s="67">
        <v>8.1</v>
      </c>
      <c r="P205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0.29859236624781638</v>
      </c>
      <c r="Q2059" s="69">
        <v>7.2999999999999995E-2</v>
      </c>
      <c r="R2059" s="70">
        <f>(Таблица1[[#This Row],[fr]]-SUMIF('Сводный отчет'!$B$7:$B$17,Таблица1[[#This Row],[Профиль / размер]],'Сводный отчет'!$X$7:$X$17))^2</f>
        <v>8.7640213994696456E-5</v>
      </c>
    </row>
    <row r="2060" spans="1:18" ht="11.25" customHeight="1" x14ac:dyDescent="0.25">
      <c r="A2060" s="62" t="s">
        <v>1579</v>
      </c>
      <c r="B2060" s="62" t="str">
        <f>LEFT(Таблица1[[#This Row],[Номер плавки]],7)</f>
        <v>2004343</v>
      </c>
      <c r="C2060" s="62" t="s">
        <v>8</v>
      </c>
      <c r="D2060" s="62" t="s">
        <v>9</v>
      </c>
      <c r="E2060" s="63">
        <v>567</v>
      </c>
      <c r="F2060" s="64">
        <f>(Таблица1[[#This Row],[Предел текучести, Н/мм²]]-SUMIF('Сводный отчет'!$B$7:$B$17,Таблица1[[#This Row],[Профиль / размер]],'Сводный отчет'!$F$7:$F$17))^2</f>
        <v>97.375934496261124</v>
      </c>
      <c r="G2060" s="63">
        <v>656</v>
      </c>
      <c r="H2060" s="64">
        <f>(Таблица1[[#This Row],[Временное сопротивление, Н/мм²]]-SUMIF('Сводный отчет'!$B$7:$B$17,Таблица1[[#This Row],[Профиль / размер]],'Сводный отчет'!$I$7:$I$17))^2</f>
        <v>25.410476246983851</v>
      </c>
      <c r="I2060" s="65">
        <f>Таблица1[[#This Row],[Временное сопротивление, Н/мм²]]/Таблица1[[#This Row],[Предел текучести, Н/мм²]]</f>
        <v>1.1569664902998236</v>
      </c>
      <c r="J2060" s="66">
        <f>(Таблица1[[#This Row],[σв/σт]]-SUMIF('Сводный отчет'!$B$7:$B$17,Таблица1[[#This Row],[Профиль / размер]],'Сводный отчет'!$L$7:$L$17))^2</f>
        <v>1.3513914957877549E-4</v>
      </c>
      <c r="K2060" s="63">
        <v>22.2</v>
      </c>
      <c r="L2060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2060" s="63">
        <v>8</v>
      </c>
      <c r="N206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2060" s="67">
        <v>8.3000000000000007</v>
      </c>
      <c r="P206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2060" s="69">
        <v>7.8E-2</v>
      </c>
      <c r="R2060" s="70">
        <f>(Таблица1[[#This Row],[fr]]-SUMIF('Сводный отчет'!$B$7:$B$17,Таблица1[[#This Row],[Профиль / размер]],'Сводный отчет'!$X$7:$X$17))^2</f>
        <v>1.902386179344022E-5</v>
      </c>
    </row>
    <row r="2061" spans="1:18" ht="11.25" customHeight="1" x14ac:dyDescent="0.25">
      <c r="A2061" s="62" t="s">
        <v>1580</v>
      </c>
      <c r="B2061" s="62" t="str">
        <f>LEFT(Таблица1[[#This Row],[Номер плавки]],7)</f>
        <v>2004343</v>
      </c>
      <c r="C2061" s="62" t="s">
        <v>8</v>
      </c>
      <c r="D2061" s="62" t="s">
        <v>9</v>
      </c>
      <c r="E2061" s="63">
        <v>569</v>
      </c>
      <c r="F2061" s="64">
        <f>(Таблица1[[#This Row],[Предел текучести, Н/мм²]]-SUMIF('Сводный отчет'!$B$7:$B$17,Таблица1[[#This Row],[Профиль / размер]],'Сводный отчет'!$F$7:$F$17))^2</f>
        <v>140.84763260946849</v>
      </c>
      <c r="G2061" s="63">
        <v>663</v>
      </c>
      <c r="H2061" s="64">
        <f>(Таблица1[[#This Row],[Временное сопротивление, Н/мм²]]-SUMIF('Сводный отчет'!$B$7:$B$17,Таблица1[[#This Row],[Профиль / размер]],'Сводный отчет'!$I$7:$I$17))^2</f>
        <v>144.98280329100893</v>
      </c>
      <c r="I2061" s="65">
        <f>Таблица1[[#This Row],[Временное сопротивление, Н/мм²]]/Таблица1[[#This Row],[Предел текучести, Н/мм²]]</f>
        <v>1.1652021089630931</v>
      </c>
      <c r="J2061" s="66">
        <f>(Таблица1[[#This Row],[σв/σт]]-SUMIF('Сводный отчет'!$B$7:$B$17,Таблица1[[#This Row],[Профиль / размер]],'Сводный отчет'!$L$7:$L$17))^2</f>
        <v>1.1487475675282721E-5</v>
      </c>
      <c r="K2061" s="63">
        <v>24.4</v>
      </c>
      <c r="L2061" s="64">
        <f>(Таблица1[[#This Row],[Относительное удлинение, %]]-SUMIF('Сводный отчет'!$B$7:$B$17,Таблица1[[#This Row],[Профиль / размер]],'Сводный отчет'!$O$7:$O$17))^2</f>
        <v>1.7258908644612911</v>
      </c>
      <c r="M2061" s="63">
        <v>7</v>
      </c>
      <c r="N206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1.5837985048059318</v>
      </c>
      <c r="O2061" s="67">
        <v>7.3</v>
      </c>
      <c r="P206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1.8128900601681475</v>
      </c>
      <c r="Q2061" s="69">
        <v>9.0999999999999998E-2</v>
      </c>
      <c r="R2061" s="70">
        <f>(Таблица1[[#This Row],[fr]]-SUMIF('Сводный отчет'!$B$7:$B$17,Таблица1[[#This Row],[Профиль / размер]],'Сводный отчет'!$X$7:$X$17))^2</f>
        <v>7.4621346070174202E-5</v>
      </c>
    </row>
    <row r="2062" spans="1:18" ht="11.25" customHeight="1" x14ac:dyDescent="0.25">
      <c r="A2062" s="62" t="s">
        <v>1580</v>
      </c>
      <c r="B2062" s="62" t="str">
        <f>LEFT(Таблица1[[#This Row],[Номер плавки]],7)</f>
        <v>2004343</v>
      </c>
      <c r="C2062" s="62" t="s">
        <v>8</v>
      </c>
      <c r="D2062" s="62" t="s">
        <v>9</v>
      </c>
      <c r="E2062" s="63">
        <v>563</v>
      </c>
      <c r="F2062" s="64">
        <f>(Таблица1[[#This Row],[Предел текучести, Н/мм²]]-SUMIF('Сводный отчет'!$B$7:$B$17,Таблица1[[#This Row],[Профиль / размер]],'Сводный отчет'!$F$7:$F$17))^2</f>
        <v>34.43253826984639</v>
      </c>
      <c r="G2062" s="63">
        <v>654</v>
      </c>
      <c r="H2062" s="64">
        <f>(Таблица1[[#This Row],[Временное сопротивление, Н/мм²]]-SUMIF('Сводный отчет'!$B$7:$B$17,Таблица1[[#This Row],[Профиль / размер]],'Сводный отчет'!$I$7:$I$17))^2</f>
        <v>9.2469542344052549</v>
      </c>
      <c r="I2062" s="65">
        <f>Таблица1[[#This Row],[Временное сопротивление, Н/мм²]]/Таблица1[[#This Row],[Предел текучести, Н/мм²]]</f>
        <v>1.1616341030195383</v>
      </c>
      <c r="J2062" s="66">
        <f>(Таблица1[[#This Row],[σв/σт]]-SUMIF('Сводный отчет'!$B$7:$B$17,Таблица1[[#This Row],[Профиль / размер]],'Сводный отчет'!$L$7:$L$17))^2</f>
        <v>4.8404354752128002E-5</v>
      </c>
      <c r="K2062" s="63">
        <v>25.6</v>
      </c>
      <c r="L2062" s="64">
        <f>(Таблица1[[#This Row],[Относительное удлинение, %]]-SUMIF('Сводный отчет'!$B$7:$B$17,Таблица1[[#This Row],[Профиль / размер]],'Сводный отчет'!$O$7:$O$17))^2</f>
        <v>6.3188468393041255</v>
      </c>
      <c r="M2062" s="63">
        <v>9.8000000000000007</v>
      </c>
      <c r="N206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2.3762513349947221</v>
      </c>
      <c r="O2062" s="67">
        <v>10.1</v>
      </c>
      <c r="P206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2.1128481314469871</v>
      </c>
      <c r="Q2062" s="69">
        <v>9.7000000000000003E-2</v>
      </c>
      <c r="R2062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2063" spans="1:18" ht="11.25" customHeight="1" x14ac:dyDescent="0.25">
      <c r="A2063" s="62" t="s">
        <v>1581</v>
      </c>
      <c r="B2063" s="62" t="str">
        <f>LEFT(Таблица1[[#This Row],[Номер плавки]],7)</f>
        <v>2004343</v>
      </c>
      <c r="C2063" s="62" t="s">
        <v>8</v>
      </c>
      <c r="D2063" s="62" t="s">
        <v>9</v>
      </c>
      <c r="E2063" s="63">
        <v>535</v>
      </c>
      <c r="F2063" s="64">
        <f>(Таблица1[[#This Row],[Предел текучести, Н/мм²]]-SUMIF('Сводный отчет'!$B$7:$B$17,Таблица1[[#This Row],[Профиль / размер]],'Сводный отчет'!$F$7:$F$17))^2</f>
        <v>489.82876468494328</v>
      </c>
      <c r="G2063" s="63">
        <v>631</v>
      </c>
      <c r="H2063" s="64">
        <f>(Таблица1[[#This Row],[Временное сопротивление, Н/мм²]]-SUMIF('Сводный отчет'!$B$7:$B$17,Таблица1[[#This Row],[Профиль / размер]],'Сводный отчет'!$I$7:$I$17))^2</f>
        <v>398.36645108975142</v>
      </c>
      <c r="I2063" s="65">
        <f>Таблица1[[#This Row],[Временное сопротивление, Н/мм²]]/Таблица1[[#This Row],[Предел текучести, Н/мм²]]</f>
        <v>1.1794392523364485</v>
      </c>
      <c r="J2063" s="66">
        <f>(Таблица1[[#This Row],[σв/σт]]-SUMIF('Сводный отчет'!$B$7:$B$17,Таблица1[[#This Row],[Профиль / размер]],'Сводный отчет'!$L$7:$L$17))^2</f>
        <v>1.1767531798679838E-4</v>
      </c>
      <c r="K2063" s="63">
        <v>21.8</v>
      </c>
      <c r="L2063" s="64">
        <f>(Таблица1[[#This Row],[Относительное удлинение, %]]-SUMIF('Сводный отчет'!$B$7:$B$17,Таблица1[[#This Row],[Профиль / размер]],'Сводный отчет'!$O$7:$O$17))^2</f>
        <v>1.6544862523018427</v>
      </c>
      <c r="M2063" s="63">
        <v>7</v>
      </c>
      <c r="N206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1.5837985048059318</v>
      </c>
      <c r="O2063" s="67">
        <v>7.3</v>
      </c>
      <c r="P206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1.8128900601681475</v>
      </c>
      <c r="Q2063" s="69">
        <v>6.8000000000000005E-2</v>
      </c>
      <c r="R2063" s="70">
        <f>(Таблица1[[#This Row],[fr]]-SUMIF('Сводный отчет'!$B$7:$B$17,Таблица1[[#This Row],[Профиль / размер]],'Сводный отчет'!$X$7:$X$17))^2</f>
        <v>2.0625656619595239E-4</v>
      </c>
    </row>
    <row r="2064" spans="1:18" ht="11.25" customHeight="1" x14ac:dyDescent="0.25">
      <c r="A2064" s="62" t="s">
        <v>1581</v>
      </c>
      <c r="B2064" s="62" t="str">
        <f>LEFT(Таблица1[[#This Row],[Номер плавки]],7)</f>
        <v>2004343</v>
      </c>
      <c r="C2064" s="62" t="s">
        <v>8</v>
      </c>
      <c r="D2064" s="62" t="s">
        <v>9</v>
      </c>
      <c r="E2064" s="63">
        <v>548</v>
      </c>
      <c r="F2064" s="64">
        <f>(Таблица1[[#This Row],[Предел текучести, Н/мм²]]-SUMIF('Сводный отчет'!$B$7:$B$17,Таблица1[[#This Row],[Профиль / размер]],'Сводный отчет'!$F$7:$F$17))^2</f>
        <v>83.394802420791137</v>
      </c>
      <c r="G2064" s="63">
        <v>647</v>
      </c>
      <c r="H2064" s="64">
        <f>(Таблица1[[#This Row],[Временное сопротивление, Н/мм²]]-SUMIF('Сводный отчет'!$B$7:$B$17,Таблица1[[#This Row],[Профиль / размер]],'Сводный отчет'!$I$7:$I$17))^2</f>
        <v>15.674627190380168</v>
      </c>
      <c r="I2064" s="65">
        <f>Таблица1[[#This Row],[Временное сопротивление, Н/мм²]]/Таблица1[[#This Row],[Предел текучести, Н/мм²]]</f>
        <v>1.1806569343065694</v>
      </c>
      <c r="J2064" s="66">
        <f>(Таблица1[[#This Row],[σв/σт]]-SUMIF('Сводный отчет'!$B$7:$B$17,Таблица1[[#This Row],[Профиль / размер]],'Сводный отчет'!$L$7:$L$17))^2</f>
        <v>1.4557647040960197E-4</v>
      </c>
      <c r="K2064" s="63">
        <v>20.8</v>
      </c>
      <c r="L2064" s="64">
        <f>(Таблица1[[#This Row],[Относительное удлинение, %]]-SUMIF('Сводный отчет'!$B$7:$B$17,Таблица1[[#This Row],[Профиль / размер]],'Сводный отчет'!$O$7:$O$17))^2</f>
        <v>5.2270229399328221</v>
      </c>
      <c r="M2064" s="63">
        <v>5.6</v>
      </c>
      <c r="N206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7.0675720897115397</v>
      </c>
      <c r="O2064" s="67">
        <v>7.2</v>
      </c>
      <c r="P206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2.0921772719081879</v>
      </c>
      <c r="Q2064" s="69">
        <v>6.6000000000000003E-2</v>
      </c>
      <c r="R2064" s="70">
        <f>(Таблица1[[#This Row],[fr]]-SUMIF('Сводный отчет'!$B$7:$B$17,Таблица1[[#This Row],[Профиль / размер]],'Сводный отчет'!$X$7:$X$17))^2</f>
        <v>2.6770310707645485E-4</v>
      </c>
    </row>
    <row r="2065" spans="1:18" ht="11.25" customHeight="1" x14ac:dyDescent="0.25">
      <c r="A2065" s="62" t="s">
        <v>1595</v>
      </c>
      <c r="B2065" s="62" t="str">
        <f>LEFT(Таблица1[[#This Row],[Номер плавки]],7)</f>
        <v>2050995</v>
      </c>
      <c r="C2065" s="62" t="s">
        <v>8</v>
      </c>
      <c r="D2065" s="62" t="s">
        <v>9</v>
      </c>
      <c r="E2065" s="63">
        <v>543</v>
      </c>
      <c r="F2065" s="64">
        <f>(Таблица1[[#This Row],[Предел текучести, Н/мм²]]-SUMIF('Сводный отчет'!$B$7:$B$17,Таблица1[[#This Row],[Профиль / размер]],'Сводный отчет'!$F$7:$F$17))^2</f>
        <v>199.71555713777272</v>
      </c>
      <c r="G2065" s="63">
        <v>646</v>
      </c>
      <c r="H2065" s="64">
        <f>(Таблица1[[#This Row],[Временное сопротивление, Н/мм²]]-SUMIF('Сводный отчет'!$B$7:$B$17,Таблица1[[#This Row],[Профиль / размер]],'Сводный отчет'!$I$7:$I$17))^2</f>
        <v>24.59286618409087</v>
      </c>
      <c r="I2065" s="65">
        <f>Таблица1[[#This Row],[Временное сопротивление, Н/мм²]]/Таблица1[[#This Row],[Предел текучести, Н/мм²]]</f>
        <v>1.1896869244935544</v>
      </c>
      <c r="J2065" s="66">
        <f>(Таблица1[[#This Row],[σв/σт]]-SUMIF('Сводный отчет'!$B$7:$B$17,Таблица1[[#This Row],[Профиль / размер]],'Сводный отчет'!$L$7:$L$17))^2</f>
        <v>4.4502002122272612E-4</v>
      </c>
      <c r="K2065" s="63">
        <v>22.4</v>
      </c>
      <c r="L2065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2065" s="63">
        <v>9.8000000000000007</v>
      </c>
      <c r="N206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2.3762513349947221</v>
      </c>
      <c r="O2065" s="67">
        <v>10.1</v>
      </c>
      <c r="P206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2.1128481314469871</v>
      </c>
      <c r="Q2065" s="69">
        <v>9.7000000000000003E-2</v>
      </c>
      <c r="R2065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2066" spans="1:18" ht="11.25" customHeight="1" x14ac:dyDescent="0.25">
      <c r="A2066" s="62" t="s">
        <v>1596</v>
      </c>
      <c r="B2066" s="62" t="str">
        <f>LEFT(Таблица1[[#This Row],[Номер плавки]],7)</f>
        <v>2050995</v>
      </c>
      <c r="C2066" s="62" t="s">
        <v>8</v>
      </c>
      <c r="D2066" s="62" t="s">
        <v>9</v>
      </c>
      <c r="E2066" s="63">
        <v>542</v>
      </c>
      <c r="F2066" s="64">
        <f>(Таблица1[[#This Row],[Предел текучести, Н/мм²]]-SUMIF('Сводный отчет'!$B$7:$B$17,Таблица1[[#This Row],[Профиль / размер]],'Сводный отчет'!$F$7:$F$17))^2</f>
        <v>228.97970808116904</v>
      </c>
      <c r="G2066" s="63">
        <v>633</v>
      </c>
      <c r="H2066" s="64">
        <f>(Таблица1[[#This Row],[Временное сопротивление, Н/мм²]]-SUMIF('Сводный отчет'!$B$7:$B$17,Таблица1[[#This Row],[Профиль / размер]],'Сводный отчет'!$I$7:$I$17))^2</f>
        <v>322.52997310233002</v>
      </c>
      <c r="I2066" s="65">
        <f>Таблица1[[#This Row],[Временное сопротивление, Н/мм²]]/Таблица1[[#This Row],[Предел текучести, Н/мм²]]</f>
        <v>1.1678966789667897</v>
      </c>
      <c r="J2066" s="66">
        <f>(Таблица1[[#This Row],[σв/σт]]-SUMIF('Сводный отчет'!$B$7:$B$17,Таблица1[[#This Row],[Профиль / размер]],'Сводный отчет'!$L$7:$L$17))^2</f>
        <v>4.8267460826528114E-7</v>
      </c>
      <c r="K2066" s="63">
        <v>24.6</v>
      </c>
      <c r="L2066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2066" s="63">
        <v>5.8</v>
      </c>
      <c r="N206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6.0441758632964522</v>
      </c>
      <c r="O2066" s="67">
        <v>7.1</v>
      </c>
      <c r="P206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2.3914644836482308</v>
      </c>
      <c r="Q2066" s="69">
        <v>6.5000000000000002E-2</v>
      </c>
      <c r="R2066" s="70">
        <f>(Таблица1[[#This Row],[fr]]-SUMIF('Сводный отчет'!$B$7:$B$17,Таблица1[[#This Row],[Профиль / размер]],'Сводный отчет'!$X$7:$X$17))^2</f>
        <v>3.0142637751670614E-4</v>
      </c>
    </row>
    <row r="2067" spans="1:18" ht="11.25" customHeight="1" x14ac:dyDescent="0.25">
      <c r="A2067" s="62" t="s">
        <v>1597</v>
      </c>
      <c r="B2067" s="62" t="str">
        <f>LEFT(Таблица1[[#This Row],[Номер плавки]],7)</f>
        <v>2050995</v>
      </c>
      <c r="C2067" s="62" t="s">
        <v>8</v>
      </c>
      <c r="D2067" s="62" t="s">
        <v>9</v>
      </c>
      <c r="E2067" s="63">
        <v>548</v>
      </c>
      <c r="F2067" s="64">
        <f>(Таблица1[[#This Row],[Предел текучести, Н/мм²]]-SUMIF('Сводный отчет'!$B$7:$B$17,Таблица1[[#This Row],[Профиль / размер]],'Сводный отчет'!$F$7:$F$17))^2</f>
        <v>83.394802420791137</v>
      </c>
      <c r="G2067" s="63">
        <v>650</v>
      </c>
      <c r="H2067" s="64">
        <f>(Таблица1[[#This Row],[Временное сопротивление, Н/мм²]]-SUMIF('Сводный отчет'!$B$7:$B$17,Таблица1[[#This Row],[Профиль / размер]],'Сводный отчет'!$I$7:$I$17))^2</f>
        <v>0.91991020924806155</v>
      </c>
      <c r="I2067" s="65">
        <f>Таблица1[[#This Row],[Временное сопротивление, Н/мм²]]/Таблица1[[#This Row],[Предел текучести, Н/мм²]]</f>
        <v>1.1861313868613139</v>
      </c>
      <c r="J2067" s="66">
        <f>(Таблица1[[#This Row],[σв/σт]]-SUMIF('Сводный отчет'!$B$7:$B$17,Таблица1[[#This Row],[Профиль / размер]],'Сводный отчет'!$L$7:$L$17))^2</f>
        <v>3.0765019752568301E-4</v>
      </c>
      <c r="K2067" s="63">
        <v>27.8</v>
      </c>
      <c r="L2067" s="64">
        <f>(Таблица1[[#This Row],[Относительное удлинение, %]]-SUMIF('Сводный отчет'!$B$7:$B$17,Таблица1[[#This Row],[Профиль / размер]],'Сводный отчет'!$O$7:$O$17))^2</f>
        <v>22.219266126515969</v>
      </c>
      <c r="M2067" s="63">
        <v>8.8000000000000007</v>
      </c>
      <c r="N206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2067" s="67">
        <v>9.1</v>
      </c>
      <c r="P206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2067" s="69">
        <v>0.08</v>
      </c>
      <c r="R2067" s="70">
        <f>(Таблица1[[#This Row],[fr]]-SUMIF('Сводный отчет'!$B$7:$B$17,Таблица1[[#This Row],[Профиль / размер]],'Сводный отчет'!$X$7:$X$17))^2</f>
        <v>5.5773209129377523E-6</v>
      </c>
    </row>
    <row r="2068" spans="1:18" ht="11.25" customHeight="1" x14ac:dyDescent="0.25">
      <c r="A2068" s="62" t="s">
        <v>1598</v>
      </c>
      <c r="B2068" s="62" t="str">
        <f>LEFT(Таблица1[[#This Row],[Номер плавки]],7)</f>
        <v>2050996</v>
      </c>
      <c r="C2068" s="62" t="s">
        <v>8</v>
      </c>
      <c r="D2068" s="62" t="s">
        <v>9</v>
      </c>
      <c r="E2068" s="63">
        <v>567</v>
      </c>
      <c r="F2068" s="64">
        <f>(Таблица1[[#This Row],[Предел текучести, Н/мм²]]-SUMIF('Сводный отчет'!$B$7:$B$17,Таблица1[[#This Row],[Профиль / размер]],'Сводный отчет'!$F$7:$F$17))^2</f>
        <v>97.375934496261124</v>
      </c>
      <c r="G2068" s="63">
        <v>666</v>
      </c>
      <c r="H2068" s="64">
        <f>(Таблица1[[#This Row],[Временное сопротивление, Н/мм²]]-SUMIF('Сводный отчет'!$B$7:$B$17,Таблица1[[#This Row],[Профиль / размер]],'Сводный отчет'!$I$7:$I$17))^2</f>
        <v>226.22808630987683</v>
      </c>
      <c r="I2068" s="65">
        <f>Таблица1[[#This Row],[Временное сопротивление, Н/мм²]]/Таблица1[[#This Row],[Предел текучести, Н/мм²]]</f>
        <v>1.1746031746031746</v>
      </c>
      <c r="J2068" s="66">
        <f>(Таблица1[[#This Row],[σв/σт]]-SUMIF('Сводный отчет'!$B$7:$B$17,Таблица1[[#This Row],[Профиль / размер]],'Сводный отчет'!$L$7:$L$17))^2</f>
        <v>3.6141111159944014E-5</v>
      </c>
      <c r="K2068" s="63">
        <v>22</v>
      </c>
      <c r="L2068" s="64">
        <f>(Таблица1[[#This Row],[Относительное удлинение, %]]-SUMIF('Сводный отчет'!$B$7:$B$17,Таблица1[[#This Row],[Профиль / размер]],'Сводный отчет'!$O$7:$O$17))^2</f>
        <v>1.1799789147756483</v>
      </c>
      <c r="M2068" s="63">
        <v>8.1</v>
      </c>
      <c r="N206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2.5119259522955843E-2</v>
      </c>
      <c r="O2068" s="67">
        <v>8.4</v>
      </c>
      <c r="P206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6.0730731027691658E-2</v>
      </c>
      <c r="Q2068" s="69">
        <v>9.4E-2</v>
      </c>
      <c r="R2068" s="70">
        <f>(Таблица1[[#This Row],[fr]]-SUMIF('Сводный отчет'!$B$7:$B$17,Таблица1[[#This Row],[Профиль / размер]],'Сводный отчет'!$X$7:$X$17))^2</f>
        <v>1.3545153474942055E-4</v>
      </c>
    </row>
    <row r="2069" spans="1:18" ht="11.25" customHeight="1" x14ac:dyDescent="0.25">
      <c r="A2069" s="62" t="s">
        <v>1599</v>
      </c>
      <c r="B2069" s="62" t="str">
        <f>LEFT(Таблица1[[#This Row],[Номер плавки]],7)</f>
        <v>2050996</v>
      </c>
      <c r="C2069" s="62" t="s">
        <v>8</v>
      </c>
      <c r="D2069" s="62" t="s">
        <v>9</v>
      </c>
      <c r="E2069" s="63">
        <v>582</v>
      </c>
      <c r="F2069" s="64">
        <f>(Таблица1[[#This Row],[Предел текучести, Н/мм²]]-SUMIF('Сводный отчет'!$B$7:$B$17,Таблица1[[#This Row],[Профиль / размер]],'Сводный отчет'!$F$7:$F$17))^2</f>
        <v>618.4136703453164</v>
      </c>
      <c r="G2069" s="63">
        <v>681</v>
      </c>
      <c r="H2069" s="64">
        <f>(Таблица1[[#This Row],[Временное сопротивление, Н/мм²]]-SUMIF('Сводный отчет'!$B$7:$B$17,Таблица1[[#This Row],[Профиль / размер]],'Сводный отчет'!$I$7:$I$17))^2</f>
        <v>902.45450140421633</v>
      </c>
      <c r="I2069" s="65">
        <f>Таблица1[[#This Row],[Временное сопротивление, Н/мм²]]/Таблица1[[#This Row],[Предел текучести, Н/мм²]]</f>
        <v>1.1701030927835052</v>
      </c>
      <c r="J2069" s="66">
        <f>(Таблица1[[#This Row],[σв/σт]]-SUMIF('Сводный отчет'!$B$7:$B$17,Таблица1[[#This Row],[Профиль / размер]],'Сводный отчет'!$L$7:$L$17))^2</f>
        <v>2.2851339227189217E-6</v>
      </c>
      <c r="K2069" s="63">
        <v>22.8</v>
      </c>
      <c r="L2069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2069" s="63">
        <v>7.4</v>
      </c>
      <c r="N206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0.73700605197575808</v>
      </c>
      <c r="O2069" s="67">
        <v>7.7</v>
      </c>
      <c r="P206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2069" s="69">
        <v>8.7999999999999995E-2</v>
      </c>
      <c r="R2069" s="70">
        <f>(Таблица1[[#This Row],[fr]]-SUMIF('Сводный отчет'!$B$7:$B$17,Таблица1[[#This Row],[Профиль / размер]],'Сводный отчет'!$X$7:$X$17))^2</f>
        <v>3.1791157390927867E-5</v>
      </c>
    </row>
    <row r="2070" spans="1:18" ht="11.25" customHeight="1" x14ac:dyDescent="0.25">
      <c r="A2070" s="62" t="s">
        <v>1600</v>
      </c>
      <c r="B2070" s="62" t="str">
        <f>LEFT(Таблица1[[#This Row],[Номер плавки]],7)</f>
        <v>2050996</v>
      </c>
      <c r="C2070" s="62" t="s">
        <v>8</v>
      </c>
      <c r="D2070" s="62" t="s">
        <v>9</v>
      </c>
      <c r="E2070" s="63">
        <v>598</v>
      </c>
      <c r="F2070" s="64">
        <f>(Таблица1[[#This Row],[Предел текучести, Н/мм²]]-SUMIF('Сводный отчет'!$B$7:$B$17,Таблица1[[#This Row],[Профиль / размер]],'Сводный отчет'!$F$7:$F$17))^2</f>
        <v>1670.1872552509753</v>
      </c>
      <c r="G2070" s="63">
        <v>696</v>
      </c>
      <c r="H2070" s="64">
        <f>(Таблица1[[#This Row],[Временное сопротивление, Н/мм²]]-SUMIF('Сводный отчет'!$B$7:$B$17,Таблица1[[#This Row],[Профиль / размер]],'Сводный отчет'!$I$7:$I$17))^2</f>
        <v>2028.6809164985557</v>
      </c>
      <c r="I2070" s="65">
        <f>Таблица1[[#This Row],[Временное сопротивление, Н/мм²]]/Таблица1[[#This Row],[Предел текучести, Н/мм²]]</f>
        <v>1.1638795986622072</v>
      </c>
      <c r="J2070" s="66">
        <f>(Таблица1[[#This Row],[σв/σт]]-SUMIF('Сводный отчет'!$B$7:$B$17,Таблица1[[#This Row],[Профиль / размер]],'Сводный отчет'!$L$7:$L$17))^2</f>
        <v>2.2201324783383543E-5</v>
      </c>
      <c r="K2070" s="63">
        <v>22.2</v>
      </c>
      <c r="L2070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2070" s="63">
        <v>6.4</v>
      </c>
      <c r="N207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3.45398718405119</v>
      </c>
      <c r="O2070" s="67">
        <v>7.7</v>
      </c>
      <c r="P207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2070" s="69">
        <v>7.0999999999999994E-2</v>
      </c>
      <c r="R2070" s="70">
        <f>(Таблица1[[#This Row],[fr]]-SUMIF('Сводный отчет'!$B$7:$B$17,Таблица1[[#This Row],[Профиль / размер]],'Сводный отчет'!$X$7:$X$17))^2</f>
        <v>1.2908675487519896E-4</v>
      </c>
    </row>
    <row r="2071" spans="1:18" ht="11.25" customHeight="1" x14ac:dyDescent="0.25">
      <c r="A2071" s="62" t="s">
        <v>1601</v>
      </c>
      <c r="B2071" s="62" t="str">
        <f>LEFT(Таблица1[[#This Row],[Номер плавки]],7)</f>
        <v>2050997</v>
      </c>
      <c r="C2071" s="62" t="s">
        <v>8</v>
      </c>
      <c r="D2071" s="62" t="s">
        <v>9</v>
      </c>
      <c r="E2071" s="63">
        <v>564</v>
      </c>
      <c r="F2071" s="64">
        <f>(Таблица1[[#This Row],[Предел текучести, Н/мм²]]-SUMIF('Сводный отчет'!$B$7:$B$17,Таблица1[[#This Row],[Профиль / размер]],'Сводный отчет'!$F$7:$F$17))^2</f>
        <v>47.168387326450073</v>
      </c>
      <c r="G2071" s="63">
        <v>662</v>
      </c>
      <c r="H2071" s="64">
        <f>(Таблица1[[#This Row],[Временное сопротивление, Н/мм²]]-SUMIF('Сводный отчет'!$B$7:$B$17,Таблица1[[#This Row],[Профиль / размер]],'Сводный отчет'!$I$7:$I$17))^2</f>
        <v>121.90104228471964</v>
      </c>
      <c r="I2071" s="65">
        <f>Таблица1[[#This Row],[Временное сопротивление, Н/мм²]]/Таблица1[[#This Row],[Предел текучести, Н/мм²]]</f>
        <v>1.1737588652482269</v>
      </c>
      <c r="J2071" s="66">
        <f>(Таблица1[[#This Row],[σв/σт]]-SUMIF('Сводный отчет'!$B$7:$B$17,Таблица1[[#This Row],[Профиль / размер]],'Сводный отчет'!$L$7:$L$17))^2</f>
        <v>2.6702419695863799E-5</v>
      </c>
      <c r="K2071" s="63">
        <v>21.6</v>
      </c>
      <c r="L2071" s="64">
        <f>(Таблица1[[#This Row],[Относительное удлинение, %]]-SUMIF('Сводный отчет'!$B$7:$B$17,Таблица1[[#This Row],[Профиль / размер]],'Сводный отчет'!$O$7:$O$17))^2</f>
        <v>2.2089935898280362</v>
      </c>
      <c r="M2071" s="63">
        <v>6.2</v>
      </c>
      <c r="N207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4.2373834104662773</v>
      </c>
      <c r="O2071" s="67">
        <v>7.5</v>
      </c>
      <c r="P207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2071" s="69">
        <v>9.8000000000000004E-2</v>
      </c>
      <c r="R2071" s="70">
        <f>(Таблица1[[#This Row],[fr]]-SUMIF('Сводный отчет'!$B$7:$B$17,Таблица1[[#This Row],[Профиль / размер]],'Сводный отчет'!$X$7:$X$17))^2</f>
        <v>2.4455845298841574E-4</v>
      </c>
    </row>
    <row r="2072" spans="1:18" ht="11.25" customHeight="1" x14ac:dyDescent="0.25">
      <c r="A2072" s="62" t="s">
        <v>1602</v>
      </c>
      <c r="B2072" s="62" t="str">
        <f>LEFT(Таблица1[[#This Row],[Номер плавки]],7)</f>
        <v>2050997</v>
      </c>
      <c r="C2072" s="62" t="s">
        <v>8</v>
      </c>
      <c r="D2072" s="62" t="s">
        <v>9</v>
      </c>
      <c r="E2072" s="63">
        <v>577</v>
      </c>
      <c r="F2072" s="64">
        <f>(Таблица1[[#This Row],[Предел текучести, Н/мм²]]-SUMIF('Сводный отчет'!$B$7:$B$17,Таблица1[[#This Row],[Профиль / размер]],'Сводный отчет'!$F$7:$F$17))^2</f>
        <v>394.73442506229799</v>
      </c>
      <c r="G2072" s="63">
        <v>666</v>
      </c>
      <c r="H2072" s="64">
        <f>(Таблица1[[#This Row],[Временное сопротивление, Н/мм²]]-SUMIF('Сводный отчет'!$B$7:$B$17,Таблица1[[#This Row],[Профиль / размер]],'Сводный отчет'!$I$7:$I$17))^2</f>
        <v>226.22808630987683</v>
      </c>
      <c r="I2072" s="65">
        <f>Таблица1[[#This Row],[Временное сопротивление, Н/мм²]]/Таблица1[[#This Row],[Предел текучести, Н/мм²]]</f>
        <v>1.1542461005199307</v>
      </c>
      <c r="J2072" s="66">
        <f>(Таблица1[[#This Row],[σв/σт]]-SUMIF('Сводный отчет'!$B$7:$B$17,Таблица1[[#This Row],[Профиль / размер]],'Сводный отчет'!$L$7:$L$17))^2</f>
        <v>2.057883872485806E-4</v>
      </c>
      <c r="K2072" s="63">
        <v>22.1</v>
      </c>
      <c r="L2072" s="64">
        <f>(Таблица1[[#This Row],[Относительное удлинение, %]]-SUMIF('Сводный отчет'!$B$7:$B$17,Таблица1[[#This Row],[Профиль / размер]],'Сводный отчет'!$O$7:$O$17))^2</f>
        <v>0.9727252460125474</v>
      </c>
      <c r="M2072" s="63">
        <v>6.5</v>
      </c>
      <c r="N207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3.0922890708436479</v>
      </c>
      <c r="O2072" s="67">
        <v>7.2</v>
      </c>
      <c r="P207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2.0921772719081879</v>
      </c>
      <c r="Q2072" s="69">
        <v>6.6000000000000003E-2</v>
      </c>
      <c r="R2072" s="70">
        <f>(Таблица1[[#This Row],[fr]]-SUMIF('Сводный отчет'!$B$7:$B$17,Таблица1[[#This Row],[Профиль / размер]],'Сводный отчет'!$X$7:$X$17))^2</f>
        <v>2.6770310707645485E-4</v>
      </c>
    </row>
    <row r="2073" spans="1:18" ht="11.25" customHeight="1" x14ac:dyDescent="0.25">
      <c r="A2073" s="62" t="s">
        <v>1603</v>
      </c>
      <c r="B2073" s="62" t="str">
        <f>LEFT(Таблица1[[#This Row],[Номер плавки]],7)</f>
        <v>2050997</v>
      </c>
      <c r="C2073" s="62" t="s">
        <v>8</v>
      </c>
      <c r="D2073" s="62" t="s">
        <v>9</v>
      </c>
      <c r="E2073" s="63">
        <v>586</v>
      </c>
      <c r="F2073" s="64">
        <f>(Таблица1[[#This Row],[Предел текучести, Н/мм²]]-SUMIF('Сводный отчет'!$B$7:$B$17,Таблица1[[#This Row],[Профиль / размер]],'Сводный отчет'!$F$7:$F$17))^2</f>
        <v>833.35706657173114</v>
      </c>
      <c r="G2073" s="63">
        <v>680</v>
      </c>
      <c r="H2073" s="64">
        <f>(Таблица1[[#This Row],[Временное сопротивление, Н/мм²]]-SUMIF('Сводный отчет'!$B$7:$B$17,Таблица1[[#This Row],[Профиль / размер]],'Сводный отчет'!$I$7:$I$17))^2</f>
        <v>843.37274039792703</v>
      </c>
      <c r="I2073" s="65">
        <f>Таблица1[[#This Row],[Временное сопротивление, Н/мм²]]/Таблица1[[#This Row],[Предел текучести, Н/мм²]]</f>
        <v>1.1604095563139931</v>
      </c>
      <c r="J2073" s="66">
        <f>(Таблица1[[#This Row],[σв/σт]]-SUMIF('Сводный отчет'!$B$7:$B$17,Таблица1[[#This Row],[Профиль / размер]],'Сводный отчет'!$L$7:$L$17))^2</f>
        <v>6.6943005315352351E-5</v>
      </c>
      <c r="K2073" s="63">
        <v>20.3</v>
      </c>
      <c r="L2073" s="64">
        <f>(Таблица1[[#This Row],[Относительное удлинение, %]]-SUMIF('Сводный отчет'!$B$7:$B$17,Таблица1[[#This Row],[Профиль / размер]],'Сводный отчет'!$O$7:$O$17))^2</f>
        <v>7.7632912837483117</v>
      </c>
      <c r="M2073" s="63">
        <v>7.4</v>
      </c>
      <c r="N207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0.73700605197575808</v>
      </c>
      <c r="O2073" s="67">
        <v>7.7</v>
      </c>
      <c r="P207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2073" s="69">
        <v>7.2999999999999995E-2</v>
      </c>
      <c r="R2073" s="70">
        <f>(Таблица1[[#This Row],[fr]]-SUMIF('Сводный отчет'!$B$7:$B$17,Таблица1[[#This Row],[Профиль / размер]],'Сводный отчет'!$X$7:$X$17))^2</f>
        <v>8.7640213994696456E-5</v>
      </c>
    </row>
    <row r="2074" spans="1:18" ht="11.25" customHeight="1" x14ac:dyDescent="0.25">
      <c r="A2074" s="62" t="s">
        <v>1604</v>
      </c>
      <c r="B2074" s="62" t="str">
        <f>LEFT(Таблица1[[#This Row],[Номер плавки]],7)</f>
        <v>2050998</v>
      </c>
      <c r="C2074" s="62" t="s">
        <v>8</v>
      </c>
      <c r="D2074" s="62" t="s">
        <v>9</v>
      </c>
      <c r="E2074" s="63">
        <v>587</v>
      </c>
      <c r="F2074" s="64">
        <f>(Таблица1[[#This Row],[Предел текучести, Н/мм²]]-SUMIF('Сводный отчет'!$B$7:$B$17,Таблица1[[#This Row],[Профиль / размер]],'Сводный отчет'!$F$7:$F$17))^2</f>
        <v>892.09291562833482</v>
      </c>
      <c r="G2074" s="63">
        <v>683</v>
      </c>
      <c r="H2074" s="64">
        <f>(Таблица1[[#This Row],[Временное сопротивление, Н/мм²]]-SUMIF('Сводный отчет'!$B$7:$B$17,Таблица1[[#This Row],[Профиль / размер]],'Сводный отчет'!$I$7:$I$17))^2</f>
        <v>1026.6180234167948</v>
      </c>
      <c r="I2074" s="65">
        <f>Таблица1[[#This Row],[Временное сопротивление, Н/мм²]]/Таблица1[[#This Row],[Предел текучести, Н/мм²]]</f>
        <v>1.1635434412265757</v>
      </c>
      <c r="J2074" s="66">
        <f>(Таблица1[[#This Row],[σв/σт]]-SUMIF('Сводный отчет'!$B$7:$B$17,Таблица1[[#This Row],[Профиль / размер]],'Сводный отчет'!$L$7:$L$17))^2</f>
        <v>2.5482158760132791E-5</v>
      </c>
      <c r="K2074" s="63">
        <v>19.7</v>
      </c>
      <c r="L2074" s="64">
        <f>(Таблица1[[#This Row],[Относительное удлинение, %]]-SUMIF('Сводный отчет'!$B$7:$B$17,Таблица1[[#This Row],[Профиль / размер]],'Сводный отчет'!$O$7:$O$17))^2</f>
        <v>11.466813296326908</v>
      </c>
      <c r="M2074" s="63">
        <v>6</v>
      </c>
      <c r="N207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5.1007796368813647</v>
      </c>
      <c r="O2074" s="67">
        <v>7.3</v>
      </c>
      <c r="P207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1.8128900601681475</v>
      </c>
      <c r="Q2074" s="69">
        <v>8.6999999999999994E-2</v>
      </c>
      <c r="R2074" s="70">
        <f>(Таблица1[[#This Row],[fr]]-SUMIF('Сводный отчет'!$B$7:$B$17,Таблица1[[#This Row],[Профиль / размер]],'Сводный отчет'!$X$7:$X$17))^2</f>
        <v>2.1514427831179098E-5</v>
      </c>
    </row>
    <row r="2075" spans="1:18" ht="11.25" customHeight="1" x14ac:dyDescent="0.25">
      <c r="A2075" s="62" t="s">
        <v>1605</v>
      </c>
      <c r="B2075" s="62" t="str">
        <f>LEFT(Таблица1[[#This Row],[Номер плавки]],7)</f>
        <v>2050998</v>
      </c>
      <c r="C2075" s="62" t="s">
        <v>8</v>
      </c>
      <c r="D2075" s="62" t="s">
        <v>9</v>
      </c>
      <c r="E2075" s="63">
        <v>565</v>
      </c>
      <c r="F2075" s="64">
        <f>(Таблица1[[#This Row],[Предел текучести, Н/мм²]]-SUMIF('Сводный отчет'!$B$7:$B$17,Таблица1[[#This Row],[Профиль / размер]],'Сводный отчет'!$F$7:$F$17))^2</f>
        <v>61.904236383053757</v>
      </c>
      <c r="G2075" s="63">
        <v>652</v>
      </c>
      <c r="H2075" s="64">
        <f>(Таблица1[[#This Row],[Временное сопротивление, Н/мм²]]-SUMIF('Сводный отчет'!$B$7:$B$17,Таблица1[[#This Row],[Профиль / размер]],'Сводный отчет'!$I$7:$I$17))^2</f>
        <v>1.0834322218266579</v>
      </c>
      <c r="I2075" s="65">
        <f>Таблица1[[#This Row],[Временное сопротивление, Н/мм²]]/Таблица1[[#This Row],[Предел текучести, Н/мм²]]</f>
        <v>1.1539823008849557</v>
      </c>
      <c r="J2075" s="66">
        <f>(Таблица1[[#This Row],[σв/σт]]-SUMIF('Сводный отчет'!$B$7:$B$17,Таблица1[[#This Row],[Профиль / размер]],'Сводный отчет'!$L$7:$L$17))^2</f>
        <v>2.1342656119001244E-4</v>
      </c>
      <c r="K2075" s="63">
        <v>23</v>
      </c>
      <c r="L2075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2075" s="63">
        <v>8.6</v>
      </c>
      <c r="N207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0.11662869348523913</v>
      </c>
      <c r="O2075" s="67">
        <v>8.9</v>
      </c>
      <c r="P207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6.4294672327485092E-2</v>
      </c>
      <c r="Q2075" s="69">
        <v>6.8000000000000005E-2</v>
      </c>
      <c r="R2075" s="70">
        <f>(Таблица1[[#This Row],[fr]]-SUMIF('Сводный отчет'!$B$7:$B$17,Таблица1[[#This Row],[Профиль / размер]],'Сводный отчет'!$X$7:$X$17))^2</f>
        <v>2.0625656619595239E-4</v>
      </c>
    </row>
    <row r="2076" spans="1:18" ht="11.25" customHeight="1" x14ac:dyDescent="0.25">
      <c r="A2076" s="62" t="s">
        <v>1606</v>
      </c>
      <c r="B2076" s="62" t="str">
        <f>LEFT(Таблица1[[#This Row],[Номер плавки]],7)</f>
        <v>2050999</v>
      </c>
      <c r="C2076" s="62" t="s">
        <v>8</v>
      </c>
      <c r="D2076" s="62" t="s">
        <v>9</v>
      </c>
      <c r="E2076" s="63">
        <v>562</v>
      </c>
      <c r="F2076" s="64">
        <f>(Таблица1[[#This Row],[Предел текучести, Н/мм²]]-SUMIF('Сводный отчет'!$B$7:$B$17,Таблица1[[#This Row],[Профиль / размер]],'Сводный отчет'!$F$7:$F$17))^2</f>
        <v>23.69668921324271</v>
      </c>
      <c r="G2076" s="63">
        <v>655</v>
      </c>
      <c r="H2076" s="64">
        <f>(Таблица1[[#This Row],[Временное сопротивление, Н/мм²]]-SUMIF('Сводный отчет'!$B$7:$B$17,Таблица1[[#This Row],[Профиль / размер]],'Сводный отчет'!$I$7:$I$17))^2</f>
        <v>16.328715240694553</v>
      </c>
      <c r="I2076" s="65">
        <f>Таблица1[[#This Row],[Временное сопротивление, Н/мм²]]/Таблица1[[#This Row],[Предел текучести, Н/мм²]]</f>
        <v>1.1654804270462633</v>
      </c>
      <c r="J2076" s="66">
        <f>(Таблица1[[#This Row],[σв/σт]]-SUMIF('Сводный отчет'!$B$7:$B$17,Таблица1[[#This Row],[Профиль / размер]],'Сводный отчет'!$L$7:$L$17))^2</f>
        <v>9.6783197208168986E-6</v>
      </c>
      <c r="K2076" s="63">
        <v>24.6</v>
      </c>
      <c r="L2076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2076" s="63">
        <v>7.1</v>
      </c>
      <c r="N207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1.3421003915983893</v>
      </c>
      <c r="O2076" s="67">
        <v>7.4</v>
      </c>
      <c r="P207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1.5536028484281048</v>
      </c>
      <c r="Q2076" s="69">
        <v>7.8E-2</v>
      </c>
      <c r="R2076" s="70">
        <f>(Таблица1[[#This Row],[fr]]-SUMIF('Сводный отчет'!$B$7:$B$17,Таблица1[[#This Row],[Профиль / размер]],'Сводный отчет'!$X$7:$X$17))^2</f>
        <v>1.902386179344022E-5</v>
      </c>
    </row>
    <row r="2077" spans="1:18" ht="11.25" customHeight="1" x14ac:dyDescent="0.25">
      <c r="A2077" s="62" t="s">
        <v>1607</v>
      </c>
      <c r="B2077" s="62" t="str">
        <f>LEFT(Таблица1[[#This Row],[Номер плавки]],7)</f>
        <v>2050999</v>
      </c>
      <c r="C2077" s="62" t="s">
        <v>8</v>
      </c>
      <c r="D2077" s="62" t="s">
        <v>9</v>
      </c>
      <c r="E2077" s="63">
        <v>590</v>
      </c>
      <c r="F2077" s="64">
        <f>(Таблица1[[#This Row],[Предел текучести, Н/мм²]]-SUMIF('Сводный отчет'!$B$7:$B$17,Таблица1[[#This Row],[Профиль / размер]],'Сводный отчет'!$F$7:$F$17))^2</f>
        <v>1080.3004627981459</v>
      </c>
      <c r="G2077" s="63">
        <v>680</v>
      </c>
      <c r="H2077" s="64">
        <f>(Таблица1[[#This Row],[Временное сопротивление, Н/мм²]]-SUMIF('Сводный отчет'!$B$7:$B$17,Таблица1[[#This Row],[Профиль / размер]],'Сводный отчет'!$I$7:$I$17))^2</f>
        <v>843.37274039792703</v>
      </c>
      <c r="I2077" s="65">
        <f>Таблица1[[#This Row],[Временное сопротивление, Н/мм²]]/Таблица1[[#This Row],[Предел текучести, Н/мм²]]</f>
        <v>1.152542372881356</v>
      </c>
      <c r="J2077" s="66">
        <f>(Таблица1[[#This Row],[σв/σт]]-SUMIF('Сводный отчет'!$B$7:$B$17,Таблица1[[#This Row],[Профиль / размер]],'Сводный отчет'!$L$7:$L$17))^2</f>
        <v>2.5757213298906851E-4</v>
      </c>
      <c r="K2077" s="63">
        <v>20.3</v>
      </c>
      <c r="L2077" s="64">
        <f>(Таблица1[[#This Row],[Относительное удлинение, %]]-SUMIF('Сводный отчет'!$B$7:$B$17,Таблица1[[#This Row],[Профиль / размер]],'Сводный отчет'!$O$7:$O$17))^2</f>
        <v>7.7632912837483117</v>
      </c>
      <c r="M2077" s="63">
        <v>6.5</v>
      </c>
      <c r="N207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3.0922890708436479</v>
      </c>
      <c r="O2077" s="67">
        <v>7.2</v>
      </c>
      <c r="P207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2.0921772719081879</v>
      </c>
      <c r="Q2077" s="69">
        <v>0.1</v>
      </c>
      <c r="R2077" s="70">
        <f>(Таблица1[[#This Row],[fr]]-SUMIF('Сводный отчет'!$B$7:$B$17,Таблица1[[#This Row],[Профиль / размер]],'Сводный отчет'!$X$7:$X$17))^2</f>
        <v>3.1111191210791338E-4</v>
      </c>
    </row>
    <row r="2078" spans="1:18" ht="11.25" customHeight="1" x14ac:dyDescent="0.25">
      <c r="A2078" s="62" t="s">
        <v>1608</v>
      </c>
      <c r="B2078" s="62" t="str">
        <f>LEFT(Таблица1[[#This Row],[Номер плавки]],7)</f>
        <v>2050999</v>
      </c>
      <c r="C2078" s="62" t="s">
        <v>8</v>
      </c>
      <c r="D2078" s="62" t="s">
        <v>9</v>
      </c>
      <c r="E2078" s="63">
        <v>563</v>
      </c>
      <c r="F2078" s="64">
        <f>(Таблица1[[#This Row],[Предел текучести, Н/мм²]]-SUMIF('Сводный отчет'!$B$7:$B$17,Таблица1[[#This Row],[Профиль / размер]],'Сводный отчет'!$F$7:$F$17))^2</f>
        <v>34.43253826984639</v>
      </c>
      <c r="G2078" s="63">
        <v>662</v>
      </c>
      <c r="H2078" s="64">
        <f>(Таблица1[[#This Row],[Временное сопротивление, Н/мм²]]-SUMIF('Сводный отчет'!$B$7:$B$17,Таблица1[[#This Row],[Профиль / размер]],'Сводный отчет'!$I$7:$I$17))^2</f>
        <v>121.90104228471964</v>
      </c>
      <c r="I2078" s="65">
        <f>Таблица1[[#This Row],[Временное сопротивление, Н/мм²]]/Таблица1[[#This Row],[Предел текучести, Н/мм²]]</f>
        <v>1.1758436944937833</v>
      </c>
      <c r="J2078" s="66">
        <f>(Таблица1[[#This Row],[σв/σт]]-SUMIF('Сводный отчет'!$B$7:$B$17,Таблица1[[#This Row],[Профиль / размер]],'Сводный отчет'!$L$7:$L$17))^2</f>
        <v>5.259538611235111E-5</v>
      </c>
      <c r="K2078" s="63">
        <v>23.4</v>
      </c>
      <c r="L2078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2078" s="63">
        <v>8</v>
      </c>
      <c r="N207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2078" s="67">
        <v>8.3000000000000007</v>
      </c>
      <c r="P207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2078" s="69">
        <v>7.1999999999999995E-2</v>
      </c>
      <c r="R2078" s="70">
        <f>(Таблица1[[#This Row],[fr]]-SUMIF('Сводный отчет'!$B$7:$B$17,Таблица1[[#This Row],[Профиль / размер]],'Сводный отчет'!$X$7:$X$17))^2</f>
        <v>1.073634844349477E-4</v>
      </c>
    </row>
    <row r="2079" spans="1:18" ht="11.25" customHeight="1" x14ac:dyDescent="0.25">
      <c r="A2079" s="62" t="s">
        <v>1609</v>
      </c>
      <c r="B2079" s="62" t="str">
        <f>LEFT(Таблица1[[#This Row],[Номер плавки]],7)</f>
        <v>2051000</v>
      </c>
      <c r="C2079" s="62" t="s">
        <v>8</v>
      </c>
      <c r="D2079" s="62" t="s">
        <v>9</v>
      </c>
      <c r="E2079" s="63">
        <v>536</v>
      </c>
      <c r="F2079" s="64">
        <f>(Таблица1[[#This Row],[Предел текучести, Н/мм²]]-SUMIF('Сводный отчет'!$B$7:$B$17,Таблица1[[#This Row],[Профиль / размер]],'Сводный отчет'!$F$7:$F$17))^2</f>
        <v>446.56461374154696</v>
      </c>
      <c r="G2079" s="63">
        <v>636</v>
      </c>
      <c r="H2079" s="64">
        <f>(Таблица1[[#This Row],[Временное сопротивление, Н/мм²]]-SUMIF('Сводный отчет'!$B$7:$B$17,Таблица1[[#This Row],[Профиль / размер]],'Сводный отчет'!$I$7:$I$17))^2</f>
        <v>223.77525612119788</v>
      </c>
      <c r="I2079" s="65">
        <f>Таблица1[[#This Row],[Временное сопротивление, Н/мм²]]/Таблица1[[#This Row],[Предел текучести, Н/мм²]]</f>
        <v>1.1865671641791045</v>
      </c>
      <c r="J2079" s="66">
        <f>(Таблица1[[#This Row],[σв/σт]]-SUMIF('Сводный отчет'!$B$7:$B$17,Таблица1[[#This Row],[Профиль / размер]],'Сводный отчет'!$L$7:$L$17))^2</f>
        <v>3.2312713286028027E-4</v>
      </c>
      <c r="K2079" s="63">
        <v>20</v>
      </c>
      <c r="L2079" s="64">
        <f>(Таблица1[[#This Row],[Относительное удлинение, %]]-SUMIF('Сводный отчет'!$B$7:$B$17,Таблица1[[#This Row],[Профиль / размер]],'Сводный отчет'!$O$7:$O$17))^2</f>
        <v>9.5250522900376087</v>
      </c>
      <c r="M2079" s="63">
        <v>6</v>
      </c>
      <c r="N207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5.1007796368813647</v>
      </c>
      <c r="O2079" s="67">
        <v>7.3</v>
      </c>
      <c r="P207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1.8128900601681475</v>
      </c>
      <c r="Q2079" s="69">
        <v>7.3999999999999996E-2</v>
      </c>
      <c r="R2079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2080" spans="1:18" ht="11.25" customHeight="1" x14ac:dyDescent="0.25">
      <c r="A2080" s="62" t="s">
        <v>1610</v>
      </c>
      <c r="B2080" s="62" t="str">
        <f>LEFT(Таблица1[[#This Row],[Номер плавки]],7)</f>
        <v>2051000</v>
      </c>
      <c r="C2080" s="62" t="s">
        <v>8</v>
      </c>
      <c r="D2080" s="62" t="s">
        <v>9</v>
      </c>
      <c r="E2080" s="63">
        <v>555</v>
      </c>
      <c r="F2080" s="64">
        <f>(Таблица1[[#This Row],[Предел текучести, Н/мм²]]-SUMIF('Сводный отчет'!$B$7:$B$17,Таблица1[[#This Row],[Профиль / размер]],'Сводный отчет'!$F$7:$F$17))^2</f>
        <v>4.5457458170169236</v>
      </c>
      <c r="G2080" s="63">
        <v>650</v>
      </c>
      <c r="H2080" s="64">
        <f>(Таблица1[[#This Row],[Временное сопротивление, Н/мм²]]-SUMIF('Сводный отчет'!$B$7:$B$17,Таблица1[[#This Row],[Профиль / размер]],'Сводный отчет'!$I$7:$I$17))^2</f>
        <v>0.91991020924806155</v>
      </c>
      <c r="I2080" s="65">
        <f>Таблица1[[#This Row],[Временное сопротивление, Н/мм²]]/Таблица1[[#This Row],[Предел текучести, Н/мм²]]</f>
        <v>1.1711711711711712</v>
      </c>
      <c r="J2080" s="66">
        <f>(Таблица1[[#This Row],[σв/σт]]-SUMIF('Сводный отчет'!$B$7:$B$17,Таблица1[[#This Row],[Профиль / размер]],'Сводный отчет'!$L$7:$L$17))^2</f>
        <v>6.6550808107377857E-6</v>
      </c>
      <c r="K2080" s="63">
        <v>23.1</v>
      </c>
      <c r="L2080" s="64">
        <f>(Таблица1[[#This Row],[Относительное удлинение, %]]-SUMIF('Сводный отчет'!$B$7:$B$17,Таблица1[[#This Row],[Профиль / размер]],'Сводный отчет'!$O$7:$O$17))^2</f>
        <v>1.8855838156962219E-4</v>
      </c>
      <c r="M2080" s="63">
        <v>8</v>
      </c>
      <c r="N208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2080" s="67">
        <v>8.3000000000000007</v>
      </c>
      <c r="P208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2080" s="69">
        <v>9.8000000000000004E-2</v>
      </c>
      <c r="R2080" s="70">
        <f>(Таблица1[[#This Row],[fr]]-SUMIF('Сводный отчет'!$B$7:$B$17,Таблица1[[#This Row],[Профиль / размер]],'Сводный отчет'!$X$7:$X$17))^2</f>
        <v>2.4455845298841574E-4</v>
      </c>
    </row>
    <row r="2081" spans="1:18" ht="11.25" customHeight="1" x14ac:dyDescent="0.25">
      <c r="A2081" s="62" t="s">
        <v>1611</v>
      </c>
      <c r="B2081" s="62" t="str">
        <f>LEFT(Таблица1[[#This Row],[Номер плавки]],7)</f>
        <v>2051000</v>
      </c>
      <c r="C2081" s="62" t="s">
        <v>8</v>
      </c>
      <c r="D2081" s="62" t="s">
        <v>9</v>
      </c>
      <c r="E2081" s="63">
        <v>548</v>
      </c>
      <c r="F2081" s="64">
        <f>(Таблица1[[#This Row],[Предел текучести, Н/мм²]]-SUMIF('Сводный отчет'!$B$7:$B$17,Таблица1[[#This Row],[Профиль / размер]],'Сводный отчет'!$F$7:$F$17))^2</f>
        <v>83.394802420791137</v>
      </c>
      <c r="G2081" s="63">
        <v>648</v>
      </c>
      <c r="H2081" s="64">
        <f>(Таблица1[[#This Row],[Временное сопротивление, Н/мм²]]-SUMIF('Сводный отчет'!$B$7:$B$17,Таблица1[[#This Row],[Профиль / размер]],'Сводный отчет'!$I$7:$I$17))^2</f>
        <v>8.7563881966694659</v>
      </c>
      <c r="I2081" s="65">
        <f>Таблица1[[#This Row],[Временное сопротивление, Н/мм²]]/Таблица1[[#This Row],[Предел текучести, Н/мм²]]</f>
        <v>1.1824817518248176</v>
      </c>
      <c r="J2081" s="66">
        <f>(Таблица1[[#This Row],[σв/σт]]-SUMIF('Сводный отчет'!$B$7:$B$17,Таблица1[[#This Row],[Профиль / размер]],'Сводный отчет'!$L$7:$L$17))^2</f>
        <v>1.9294112816515345E-4</v>
      </c>
      <c r="K2081" s="63">
        <v>22.2</v>
      </c>
      <c r="L2081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2081" s="63">
        <v>7.6</v>
      </c>
      <c r="N208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2081" s="67">
        <v>7.9</v>
      </c>
      <c r="P208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2081" s="69">
        <v>6.6000000000000003E-2</v>
      </c>
      <c r="R2081" s="70">
        <f>(Таблица1[[#This Row],[fr]]-SUMIF('Сводный отчет'!$B$7:$B$17,Таблица1[[#This Row],[Профиль / размер]],'Сводный отчет'!$X$7:$X$17))^2</f>
        <v>2.6770310707645485E-4</v>
      </c>
    </row>
    <row r="2082" spans="1:18" ht="11.25" customHeight="1" x14ac:dyDescent="0.25">
      <c r="A2082" s="62" t="s">
        <v>1612</v>
      </c>
      <c r="B2082" s="62" t="str">
        <f>LEFT(Таблица1[[#This Row],[Номер плавки]],7)</f>
        <v>2051003</v>
      </c>
      <c r="C2082" s="62" t="s">
        <v>8</v>
      </c>
      <c r="D2082" s="62" t="s">
        <v>154</v>
      </c>
      <c r="E2082" s="63">
        <v>548</v>
      </c>
      <c r="F2082" s="64">
        <f>(Таблица1[[#This Row],[Предел текучести, Н/мм²]]-SUMIF('Сводный отчет'!$B$7:$B$17,Таблица1[[#This Row],[Профиль / размер]],'Сводный отчет'!$F$7:$F$17))^2</f>
        <v>15.606411136163352</v>
      </c>
      <c r="G2082" s="63">
        <v>637</v>
      </c>
      <c r="H2082" s="64">
        <f>(Таблица1[[#This Row],[Временное сопротивление, Н/мм²]]-SUMIF('Сводный отчет'!$B$7:$B$17,Таблица1[[#This Row],[Профиль / размер]],'Сводный отчет'!$I$7:$I$17))^2</f>
        <v>48.171845897461203</v>
      </c>
      <c r="I2082" s="65">
        <f>Таблица1[[#This Row],[Временное сопротивление, Н/мм²]]/Таблица1[[#This Row],[Предел текучести, Н/мм²]]</f>
        <v>1.1624087591240877</v>
      </c>
      <c r="J2082" s="66">
        <f>(Таблица1[[#This Row],[σв/σт]]-SUMIF('Сводный отчет'!$B$7:$B$17,Таблица1[[#This Row],[Профиль / размер]],'Сводный отчет'!$L$7:$L$17))^2</f>
        <v>1.9160869571549718E-5</v>
      </c>
      <c r="K2082" s="63">
        <v>20.7</v>
      </c>
      <c r="L2082" s="64">
        <f>(Таблица1[[#This Row],[Относительное удлинение, %]]-SUMIF('Сводный отчет'!$B$7:$B$17,Таблица1[[#This Row],[Профиль / размер]],'Сводный отчет'!$O$7:$O$17))^2</f>
        <v>1.8051651798843509</v>
      </c>
      <c r="M2082" s="63">
        <v>8.4</v>
      </c>
      <c r="N208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1.7790020586219691E-3</v>
      </c>
      <c r="O2082" s="67">
        <v>8.6999999999999993</v>
      </c>
      <c r="P208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9.607881580237336E-3</v>
      </c>
      <c r="Q2082" s="69">
        <v>6.6000000000000003E-2</v>
      </c>
      <c r="R2082" s="70">
        <f>(Таблица1[[#This Row],[fr]]-SUMIF('Сводный отчет'!$B$7:$B$17,Таблица1[[#This Row],[Профиль / размер]],'Сводный отчет'!$X$7:$X$17))^2</f>
        <v>2.799160905793562E-4</v>
      </c>
    </row>
    <row r="2083" spans="1:18" ht="11.25" customHeight="1" x14ac:dyDescent="0.25">
      <c r="A2083" s="62" t="s">
        <v>1613</v>
      </c>
      <c r="B2083" s="62" t="str">
        <f>LEFT(Таблица1[[#This Row],[Номер плавки]],7)</f>
        <v>2051004</v>
      </c>
      <c r="C2083" s="62" t="s">
        <v>8</v>
      </c>
      <c r="D2083" s="62" t="s">
        <v>154</v>
      </c>
      <c r="E2083" s="63">
        <v>551</v>
      </c>
      <c r="F2083" s="64">
        <f>(Таблица1[[#This Row],[Предел текучести, Н/мм²]]-SUMIF('Сводный отчет'!$B$7:$B$17,Таблица1[[#This Row],[Профиль / размер]],'Сводный отчет'!$F$7:$F$17))^2</f>
        <v>0.90344083913347395</v>
      </c>
      <c r="G2083" s="63">
        <v>641</v>
      </c>
      <c r="H2083" s="64">
        <f>(Таблица1[[#This Row],[Временное сопротивление, Н/мм²]]-SUMIF('Сводный отчет'!$B$7:$B$17,Таблица1[[#This Row],[Профиль / размер]],'Сводный отчет'!$I$7:$I$17))^2</f>
        <v>8.6470934222135813</v>
      </c>
      <c r="I2083" s="65">
        <f>Таблица1[[#This Row],[Временное сопротивление, Н/мм²]]/Таблица1[[#This Row],[Предел текучести, Н/мм²]]</f>
        <v>1.1633393829401089</v>
      </c>
      <c r="J2083" s="66">
        <f>(Таблица1[[#This Row],[σв/σт]]-SUMIF('Сводный отчет'!$B$7:$B$17,Таблица1[[#This Row],[Профиль / размер]],'Сводный отчет'!$L$7:$L$17))^2</f>
        <v>1.1879666702278628E-5</v>
      </c>
      <c r="K2083" s="63">
        <v>20.2</v>
      </c>
      <c r="L2083" s="64">
        <f>(Таблица1[[#This Row],[Относительное удлинение, %]]-SUMIF('Сводный отчет'!$B$7:$B$17,Таблица1[[#This Row],[Профиль / размер]],'Сводный отчет'!$O$7:$O$17))^2</f>
        <v>3.3987295363200043</v>
      </c>
      <c r="M2083" s="63">
        <v>8</v>
      </c>
      <c r="N208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0.19552157631605055</v>
      </c>
      <c r="O2083" s="67">
        <v>8.3000000000000007</v>
      </c>
      <c r="P208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0.24802372316439475</v>
      </c>
      <c r="Q2083" s="69">
        <v>7.8E-2</v>
      </c>
      <c r="R2083" s="70">
        <f>(Таблица1[[#This Row],[fr]]-SUMIF('Сводный отчет'!$B$7:$B$17,Таблица1[[#This Row],[Профиль / размер]],'Сводный отчет'!$X$7:$X$17))^2</f>
        <v>2.237945691598901E-5</v>
      </c>
    </row>
    <row r="2084" spans="1:18" ht="11.25" customHeight="1" x14ac:dyDescent="0.25">
      <c r="A2084" s="62" t="s">
        <v>1614</v>
      </c>
      <c r="B2084" s="62" t="str">
        <f>LEFT(Таблица1[[#This Row],[Номер плавки]],7)</f>
        <v>2051005</v>
      </c>
      <c r="C2084" s="62" t="s">
        <v>8</v>
      </c>
      <c r="D2084" s="62" t="s">
        <v>154</v>
      </c>
      <c r="E2084" s="63">
        <v>547</v>
      </c>
      <c r="F2084" s="64">
        <f>(Таблица1[[#This Row],[Предел текучести, Н/мм²]]-SUMIF('Сводный отчет'!$B$7:$B$17,Таблица1[[#This Row],[Профиль / размер]],'Сводный отчет'!$F$7:$F$17))^2</f>
        <v>24.507401235173312</v>
      </c>
      <c r="G2084" s="63">
        <v>636</v>
      </c>
      <c r="H2084" s="64">
        <f>(Таблица1[[#This Row],[Временное сопротивление, Н/мм²]]-SUMIF('Сводный отчет'!$B$7:$B$17,Таблица1[[#This Row],[Профиль / размер]],'Сводный отчет'!$I$7:$I$17))^2</f>
        <v>63.053034016273109</v>
      </c>
      <c r="I2084" s="65">
        <f>Таблица1[[#This Row],[Временное сопротивление, Н/мм²]]/Таблица1[[#This Row],[Предел текучести, Н/мм²]]</f>
        <v>1.1627056672760512</v>
      </c>
      <c r="J2084" s="66">
        <f>(Таблица1[[#This Row],[σв/σт]]-SUMIF('Сводный отчет'!$B$7:$B$17,Таблица1[[#This Row],[Профиль / размер]],'Сводный отчет'!$L$7:$L$17))^2</f>
        <v>1.6649704163473857E-5</v>
      </c>
      <c r="K2084" s="63">
        <v>24</v>
      </c>
      <c r="L2084" s="64">
        <f>(Таблица1[[#This Row],[Относительное удлинение, %]]-SUMIF('Сводный отчет'!$B$7:$B$17,Таблица1[[#This Row],[Профиль / размер]],'Сводный отчет'!$O$7:$O$17))^2</f>
        <v>3.8276404274090425</v>
      </c>
      <c r="M2084" s="63">
        <v>11.6</v>
      </c>
      <c r="N208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9.9718384079991917</v>
      </c>
      <c r="O2084" s="67">
        <v>11.9</v>
      </c>
      <c r="P208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9.6222811489069731</v>
      </c>
      <c r="Q2084" s="69">
        <v>7.3999999999999996E-2</v>
      </c>
      <c r="R2084" s="70">
        <f>(Таблица1[[#This Row],[fr]]-SUMIF('Сводный отчет'!$B$7:$B$17,Таблица1[[#This Row],[Профиль / размер]],'Сводный отчет'!$X$7:$X$17))^2</f>
        <v>7.6225001470444842E-5</v>
      </c>
    </row>
    <row r="2085" spans="1:18" ht="11.25" customHeight="1" x14ac:dyDescent="0.25">
      <c r="A2085" s="62" t="s">
        <v>1615</v>
      </c>
      <c r="B2085" s="62" t="str">
        <f>LEFT(Таблица1[[#This Row],[Номер плавки]],7)</f>
        <v>2051006</v>
      </c>
      <c r="C2085" s="62" t="s">
        <v>8</v>
      </c>
      <c r="D2085" s="62" t="s">
        <v>154</v>
      </c>
      <c r="E2085" s="63">
        <v>561</v>
      </c>
      <c r="F2085" s="64">
        <f>(Таблица1[[#This Row],[Предел текучести, Н/мм²]]-SUMIF('Сводный отчет'!$B$7:$B$17,Таблица1[[#This Row],[Профиль / размер]],'Сводный отчет'!$F$7:$F$17))^2</f>
        <v>81.893539849033886</v>
      </c>
      <c r="G2085" s="63">
        <v>649</v>
      </c>
      <c r="H2085" s="64">
        <f>(Таблица1[[#This Row],[Временное сопротивление, Н/мм²]]-SUMIF('Сводный отчет'!$B$7:$B$17,Таблица1[[#This Row],[Профиль / размер]],'Сводный отчет'!$I$7:$I$17))^2</f>
        <v>25.597588471718332</v>
      </c>
      <c r="I2085" s="65">
        <f>Таблица1[[#This Row],[Временное сопротивление, Н/мм²]]/Таблица1[[#This Row],[Предел текучести, Н/мм²]]</f>
        <v>1.1568627450980393</v>
      </c>
      <c r="J2085" s="66">
        <f>(Таблица1[[#This Row],[σв/σт]]-SUMIF('Сводный отчет'!$B$7:$B$17,Таблица1[[#This Row],[Профиль / размер]],'Сводный отчет'!$L$7:$L$17))^2</f>
        <v>9.8472420334971069E-5</v>
      </c>
      <c r="K2085" s="63">
        <v>21.5</v>
      </c>
      <c r="L2085" s="64">
        <f>(Таблица1[[#This Row],[Относительное удлинение, %]]-SUMIF('Сводный отчет'!$B$7:$B$17,Таблица1[[#This Row],[Профиль / размер]],'Сводный отчет'!$O$7:$O$17))^2</f>
        <v>0.29546220958730507</v>
      </c>
      <c r="M2085" s="63">
        <v>9.3000000000000007</v>
      </c>
      <c r="N208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0.73585820997940898</v>
      </c>
      <c r="O2085" s="67">
        <v>9.6</v>
      </c>
      <c r="P208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0.64317223801588053</v>
      </c>
      <c r="Q2085" s="69">
        <v>8.5999999999999993E-2</v>
      </c>
      <c r="R2085" s="70">
        <f>(Таблица1[[#This Row],[fr]]-SUMIF('Сводный отчет'!$B$7:$B$17,Таблица1[[#This Row],[Профиль / размер]],'Сводный отчет'!$X$7:$X$17))^2</f>
        <v>1.068836780707743E-5</v>
      </c>
    </row>
    <row r="2086" spans="1:18" ht="11.25" customHeight="1" x14ac:dyDescent="0.25">
      <c r="A2086" s="62" t="s">
        <v>1616</v>
      </c>
      <c r="B2086" s="62" t="str">
        <f>LEFT(Таблица1[[#This Row],[Номер плавки]],7)</f>
        <v>2051006</v>
      </c>
      <c r="C2086" s="62" t="s">
        <v>8</v>
      </c>
      <c r="D2086" s="62" t="s">
        <v>154</v>
      </c>
      <c r="E2086" s="63">
        <v>556</v>
      </c>
      <c r="F2086" s="64">
        <f>(Таблица1[[#This Row],[Предел текучести, Н/мм²]]-SUMIF('Сводный отчет'!$B$7:$B$17,Таблица1[[#This Row],[Профиль / размер]],'Сводный отчет'!$F$7:$F$17))^2</f>
        <v>16.398490344083676</v>
      </c>
      <c r="G2086" s="63">
        <v>643</v>
      </c>
      <c r="H2086" s="64">
        <f>(Таблица1[[#This Row],[Временное сопротивление, Н/мм²]]-SUMIF('Сводный отчет'!$B$7:$B$17,Таблица1[[#This Row],[Профиль / размер]],'Сводный отчет'!$I$7:$I$17))^2</f>
        <v>0.88471718458976945</v>
      </c>
      <c r="I2086" s="65">
        <f>Таблица1[[#This Row],[Временное сопротивление, Н/мм²]]/Таблица1[[#This Row],[Предел текучести, Н/мм²]]</f>
        <v>1.1564748201438848</v>
      </c>
      <c r="J2086" s="66">
        <f>(Таблица1[[#This Row],[σв/σт]]-SUMIF('Сводный отчет'!$B$7:$B$17,Таблица1[[#This Row],[Профиль / размер]],'Сводный отчет'!$L$7:$L$17))^2</f>
        <v>1.0632191851009933E-4</v>
      </c>
      <c r="K2086" s="63">
        <v>21.3</v>
      </c>
      <c r="L2086" s="64">
        <f>(Таблица1[[#This Row],[Относительное удлинение, %]]-SUMIF('Сводный отчет'!$B$7:$B$17,Таблица1[[#This Row],[Профиль / размер]],'Сводный отчет'!$O$7:$O$17))^2</f>
        <v>0.55288795216156494</v>
      </c>
      <c r="M2086" s="63">
        <v>8.4</v>
      </c>
      <c r="N208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1.7790020586219691E-3</v>
      </c>
      <c r="O2086" s="67">
        <v>8.6999999999999993</v>
      </c>
      <c r="P208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9.607881580237336E-3</v>
      </c>
      <c r="Q2086" s="69">
        <v>7.2999999999999995E-2</v>
      </c>
      <c r="R2086" s="70">
        <f>(Таблица1[[#This Row],[fr]]-SUMIF('Сводный отчет'!$B$7:$B$17,Таблица1[[#This Row],[Профиль / размер]],'Сводный отчет'!$X$7:$X$17))^2</f>
        <v>9.4686387609058803E-5</v>
      </c>
    </row>
    <row r="2087" spans="1:18" ht="11.25" customHeight="1" x14ac:dyDescent="0.25">
      <c r="A2087" s="62" t="s">
        <v>1617</v>
      </c>
      <c r="B2087" s="62" t="str">
        <f>LEFT(Таблица1[[#This Row],[Номер плавки]],7)</f>
        <v>2051007</v>
      </c>
      <c r="C2087" s="62" t="s">
        <v>8</v>
      </c>
      <c r="D2087" s="62" t="s">
        <v>154</v>
      </c>
      <c r="E2087" s="63">
        <v>570</v>
      </c>
      <c r="F2087" s="64">
        <f>(Таблица1[[#This Row],[Предел текучести, Н/мм²]]-SUMIF('Сводный отчет'!$B$7:$B$17,Таблица1[[#This Row],[Профиль / размер]],'Сводный отчет'!$F$7:$F$17))^2</f>
        <v>325.78462895794422</v>
      </c>
      <c r="G2087" s="63">
        <v>665</v>
      </c>
      <c r="H2087" s="64">
        <f>(Таблица1[[#This Row],[Временное сопротивление, Н/мм²]]-SUMIF('Сводный отчет'!$B$7:$B$17,Таблица1[[#This Row],[Профиль / размер]],'Сводный отчет'!$I$7:$I$17))^2</f>
        <v>443.49857857072783</v>
      </c>
      <c r="I2087" s="65">
        <f>Таблица1[[#This Row],[Временное сопротивление, Н/мм²]]/Таблица1[[#This Row],[Предел текучести, Н/мм²]]</f>
        <v>1.1666666666666667</v>
      </c>
      <c r="J2087" s="66">
        <f>(Таблица1[[#This Row],[σв/σт]]-SUMIF('Сводный отчет'!$B$7:$B$17,Таблица1[[#This Row],[Профиль / размер]],'Сводный отчет'!$L$7:$L$17))^2</f>
        <v>1.4257676125809746E-8</v>
      </c>
      <c r="K2087" s="63">
        <v>21.3</v>
      </c>
      <c r="L2087" s="64">
        <f>(Таблица1[[#This Row],[Относительное удлинение, %]]-SUMIF('Сводный отчет'!$B$7:$B$17,Таблица1[[#This Row],[Профиль / размер]],'Сводный отчет'!$O$7:$O$17))^2</f>
        <v>0.55288795216156494</v>
      </c>
      <c r="M2087" s="63">
        <v>7.9</v>
      </c>
      <c r="N208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0.29395721988040729</v>
      </c>
      <c r="O2087" s="67">
        <v>8.1999999999999993</v>
      </c>
      <c r="P208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0.35762768356043589</v>
      </c>
      <c r="Q2087" s="69">
        <v>9.2999999999999999E-2</v>
      </c>
      <c r="R2087" s="70">
        <f>(Таблица1[[#This Row],[fr]]-SUMIF('Сводный отчет'!$B$7:$B$17,Таблица1[[#This Row],[Профиль / размер]],'Сводный отчет'!$X$7:$X$17))^2</f>
        <v>1.0545866483677987E-4</v>
      </c>
    </row>
    <row r="2088" spans="1:18" ht="11.25" customHeight="1" x14ac:dyDescent="0.25">
      <c r="A2088" s="62" t="s">
        <v>1618</v>
      </c>
      <c r="B2088" s="62" t="str">
        <f>LEFT(Таблица1[[#This Row],[Номер плавки]],7)</f>
        <v>2051007</v>
      </c>
      <c r="C2088" s="62" t="s">
        <v>8</v>
      </c>
      <c r="D2088" s="62" t="s">
        <v>154</v>
      </c>
      <c r="E2088" s="63">
        <v>577</v>
      </c>
      <c r="F2088" s="64">
        <f>(Таблица1[[#This Row],[Предел текучести, Н/мм²]]-SUMIF('Сводный отчет'!$B$7:$B$17,Таблица1[[#This Row],[Профиль / размер]],'Сводный отчет'!$F$7:$F$17))^2</f>
        <v>627.47769826487456</v>
      </c>
      <c r="G2088" s="63">
        <v>667</v>
      </c>
      <c r="H2088" s="64">
        <f>(Таблица1[[#This Row],[Временное сопротивление, Н/мм²]]-SUMIF('Сводный отчет'!$B$7:$B$17,Таблица1[[#This Row],[Профиль / размер]],'Сводный отчет'!$I$7:$I$17))^2</f>
        <v>531.73620233310407</v>
      </c>
      <c r="I2088" s="65">
        <f>Таблица1[[#This Row],[Временное сопротивление, Н/мм²]]/Таблица1[[#This Row],[Предел текучести, Н/мм²]]</f>
        <v>1.1559792027729636</v>
      </c>
      <c r="J2088" s="66">
        <f>(Таблица1[[#This Row],[σв/σт]]-SUMIF('Сводный отчет'!$B$7:$B$17,Таблица1[[#This Row],[Профиль / размер]],'Сводный отчет'!$L$7:$L$17))^2</f>
        <v>1.1678842633652054E-4</v>
      </c>
      <c r="K2088" s="63">
        <v>21.8</v>
      </c>
      <c r="L2088" s="64">
        <f>(Таблица1[[#This Row],[Относительное удлинение, %]]-SUMIF('Сводный отчет'!$B$7:$B$17,Таблица1[[#This Row],[Профиль / размер]],'Сводный отчет'!$O$7:$O$17))^2</f>
        <v>5.9323595725913225E-2</v>
      </c>
      <c r="M2088" s="63">
        <v>8.1</v>
      </c>
      <c r="N208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0.11708593275169366</v>
      </c>
      <c r="O2088" s="67">
        <v>8.4</v>
      </c>
      <c r="P208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0.15841976276835562</v>
      </c>
      <c r="Q2088" s="69">
        <v>8.8999999999999996E-2</v>
      </c>
      <c r="R2088" s="70">
        <f>(Таблица1[[#This Row],[fr]]-SUMIF('Сводный отчет'!$B$7:$B$17,Таблица1[[#This Row],[Профиль / размер]],'Сводный отчет'!$X$7:$X$17))^2</f>
        <v>3.9304209391235594E-5</v>
      </c>
    </row>
    <row r="2089" spans="1:18" ht="11.25" customHeight="1" x14ac:dyDescent="0.25">
      <c r="A2089" s="62" t="s">
        <v>1619</v>
      </c>
      <c r="B2089" s="62" t="str">
        <f>LEFT(Таблица1[[#This Row],[Номер плавки]],7)</f>
        <v>2051007</v>
      </c>
      <c r="C2089" s="62" t="s">
        <v>8</v>
      </c>
      <c r="D2089" s="62" t="s">
        <v>154</v>
      </c>
      <c r="E2089" s="63">
        <v>561</v>
      </c>
      <c r="F2089" s="64">
        <f>(Таблица1[[#This Row],[Предел текучести, Н/мм²]]-SUMIF('Сводный отчет'!$B$7:$B$17,Таблица1[[#This Row],[Профиль / размер]],'Сводный отчет'!$F$7:$F$17))^2</f>
        <v>81.893539849033886</v>
      </c>
      <c r="G2089" s="63">
        <v>650</v>
      </c>
      <c r="H2089" s="64">
        <f>(Таблица1[[#This Row],[Временное сопротивление, Н/мм²]]-SUMIF('Сводный отчет'!$B$7:$B$17,Таблица1[[#This Row],[Профиль / размер]],'Сводный отчет'!$I$7:$I$17))^2</f>
        <v>36.716400352906426</v>
      </c>
      <c r="I2089" s="65">
        <f>Таблица1[[#This Row],[Временное сопротивление, Н/мм²]]/Таблица1[[#This Row],[Предел текучести, Н/мм²]]</f>
        <v>1.1586452762923352</v>
      </c>
      <c r="J2089" s="66">
        <f>(Таблица1[[#This Row],[σв/σт]]-SUMIF('Сводный отчет'!$B$7:$B$17,Таблица1[[#This Row],[Профиль / размер]],'Сводный отчет'!$L$7:$L$17))^2</f>
        <v>6.6272557651311255E-5</v>
      </c>
      <c r="K2089" s="63">
        <v>22.2</v>
      </c>
      <c r="L2089" s="64">
        <f>(Таблица1[[#This Row],[Относительное удлинение, %]]-SUMIF('Сводный отчет'!$B$7:$B$17,Таблица1[[#This Row],[Профиль / размер]],'Сводный отчет'!$O$7:$O$17))^2</f>
        <v>2.4472110577391359E-2</v>
      </c>
      <c r="M2089" s="63">
        <v>8.6</v>
      </c>
      <c r="N208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2.4907714929907614E-2</v>
      </c>
      <c r="O2089" s="67">
        <v>8.9</v>
      </c>
      <c r="P208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1.0399960788158132E-2</v>
      </c>
      <c r="Q2089" s="69">
        <v>9.4E-2</v>
      </c>
      <c r="R2089" s="70">
        <f>(Таблица1[[#This Row],[fr]]-SUMIF('Сводный отчет'!$B$7:$B$17,Таблица1[[#This Row],[Профиль / размер]],'Сводный отчет'!$X$7:$X$17))^2</f>
        <v>1.2699727869816595E-4</v>
      </c>
    </row>
    <row r="2090" spans="1:18" ht="11.25" customHeight="1" x14ac:dyDescent="0.25">
      <c r="A2090" s="62" t="s">
        <v>1620</v>
      </c>
      <c r="B2090" s="62" t="str">
        <f>LEFT(Таблица1[[#This Row],[Номер плавки]],7)</f>
        <v>2051008</v>
      </c>
      <c r="C2090" s="62" t="s">
        <v>8</v>
      </c>
      <c r="D2090" s="62" t="s">
        <v>154</v>
      </c>
      <c r="E2090" s="63">
        <v>587</v>
      </c>
      <c r="F2090" s="64">
        <f>(Таблица1[[#This Row],[Предел текучести, Н/мм²]]-SUMIF('Сводный отчет'!$B$7:$B$17,Таблица1[[#This Row],[Профиль / размер]],'Сводный отчет'!$F$7:$F$17))^2</f>
        <v>1228.467797274775</v>
      </c>
      <c r="G2090" s="63">
        <v>687</v>
      </c>
      <c r="H2090" s="64">
        <f>(Таблица1[[#This Row],[Временное сопротивление, Н/мм²]]-SUMIF('Сводный отчет'!$B$7:$B$17,Таблица1[[#This Row],[Профиль / размер]],'Сводный отчет'!$I$7:$I$17))^2</f>
        <v>1854.112439956866</v>
      </c>
      <c r="I2090" s="65">
        <f>Таблица1[[#This Row],[Временное сопротивление, Н/мм²]]/Таблица1[[#This Row],[Предел текучести, Н/мм²]]</f>
        <v>1.170357751277683</v>
      </c>
      <c r="J2090" s="66">
        <f>(Таблица1[[#This Row],[σв/σт]]-SUMIF('Сводный отчет'!$B$7:$B$17,Таблица1[[#This Row],[Профиль / размер]],'Сводный отчет'!$L$7:$L$17))^2</f>
        <v>1.2756891591440146E-5</v>
      </c>
      <c r="K2090" s="63">
        <v>21.8</v>
      </c>
      <c r="L2090" s="64">
        <f>(Таблица1[[#This Row],[Относительное удлинение, %]]-SUMIF('Сводный отчет'!$B$7:$B$17,Таблица1[[#This Row],[Профиль / размер]],'Сводный отчет'!$O$7:$O$17))^2</f>
        <v>5.9323595725913225E-2</v>
      </c>
      <c r="M2090" s="63">
        <v>8.1</v>
      </c>
      <c r="N209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0.11708593275169366</v>
      </c>
      <c r="O2090" s="67">
        <v>8.4</v>
      </c>
      <c r="P209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0.15841976276835562</v>
      </c>
      <c r="Q2090" s="69">
        <v>6.6000000000000003E-2</v>
      </c>
      <c r="R2090" s="70">
        <f>(Таблица1[[#This Row],[fr]]-SUMIF('Сводный отчет'!$B$7:$B$17,Таблица1[[#This Row],[Профиль / размер]],'Сводный отчет'!$X$7:$X$17))^2</f>
        <v>2.799160905793562E-4</v>
      </c>
    </row>
    <row r="2091" spans="1:18" ht="11.25" customHeight="1" x14ac:dyDescent="0.25">
      <c r="A2091" s="62" t="s">
        <v>1621</v>
      </c>
      <c r="B2091" s="62" t="str">
        <f>LEFT(Таблица1[[#This Row],[Номер плавки]],7)</f>
        <v>2051009</v>
      </c>
      <c r="C2091" s="62" t="s">
        <v>8</v>
      </c>
      <c r="D2091" s="62" t="s">
        <v>154</v>
      </c>
      <c r="E2091" s="63">
        <v>528</v>
      </c>
      <c r="F2091" s="64">
        <f>(Таблица1[[#This Row],[Предел текучести, Н/мм²]]-SUMIF('Сводный отчет'!$B$7:$B$17,Таблица1[[#This Row],[Профиль / размер]],'Сводный отчет'!$F$7:$F$17))^2</f>
        <v>573.62621311636258</v>
      </c>
      <c r="G2091" s="63">
        <v>614</v>
      </c>
      <c r="H2091" s="64">
        <f>(Таблица1[[#This Row],[Временное сопротивление, Н/мм²]]-SUMIF('Сводный отчет'!$B$7:$B$17,Таблица1[[#This Row],[Профиль / размер]],'Сводный отчет'!$I$7:$I$17))^2</f>
        <v>896.43917263013509</v>
      </c>
      <c r="I2091" s="65">
        <f>Таблица1[[#This Row],[Временное сопротивление, Н/мм²]]/Таблица1[[#This Row],[Предел текучести, Н/мм²]]</f>
        <v>1.1628787878787878</v>
      </c>
      <c r="J2091" s="66">
        <f>(Таблица1[[#This Row],[σв/σт]]-SUMIF('Сводный отчет'!$B$7:$B$17,Таблица1[[#This Row],[Профиль / размер]],'Сводный отчет'!$L$7:$L$17))^2</f>
        <v>1.5266870594511591E-5</v>
      </c>
      <c r="K2091" s="63">
        <v>22.5</v>
      </c>
      <c r="L2091" s="64">
        <f>(Таблица1[[#This Row],[Относительное удлинение, %]]-SUMIF('Сводный отчет'!$B$7:$B$17,Таблица1[[#This Row],[Профиль / размер]],'Сводный отчет'!$O$7:$O$17))^2</f>
        <v>0.2083334967160001</v>
      </c>
      <c r="M2091" s="63">
        <v>8.6999999999999993</v>
      </c>
      <c r="N209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6.6472071365550223E-2</v>
      </c>
      <c r="O2091" s="67">
        <v>9</v>
      </c>
      <c r="P209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4.0796000392118489E-2</v>
      </c>
      <c r="Q2091" s="69">
        <v>9.2999999999999999E-2</v>
      </c>
      <c r="R2091" s="70">
        <f>(Таблица1[[#This Row],[fr]]-SUMIF('Сводный отчет'!$B$7:$B$17,Таблица1[[#This Row],[Профиль / размер]],'Сводный отчет'!$X$7:$X$17))^2</f>
        <v>1.0545866483677987E-4</v>
      </c>
    </row>
    <row r="2092" spans="1:18" ht="11.25" customHeight="1" x14ac:dyDescent="0.25">
      <c r="A2092" s="62" t="s">
        <v>1622</v>
      </c>
      <c r="B2092" s="62" t="str">
        <f>LEFT(Таблица1[[#This Row],[Номер плавки]],7)</f>
        <v>2051009</v>
      </c>
      <c r="C2092" s="62" t="s">
        <v>8</v>
      </c>
      <c r="D2092" s="62" t="s">
        <v>154</v>
      </c>
      <c r="E2092" s="63">
        <v>541</v>
      </c>
      <c r="F2092" s="64">
        <f>(Таблица1[[#This Row],[Предел текучести, Н/мм²]]-SUMIF('Сводный отчет'!$B$7:$B$17,Таблица1[[#This Row],[Профиль / размер]],'Сводный отчет'!$F$7:$F$17))^2</f>
        <v>119.91334182923308</v>
      </c>
      <c r="G2092" s="63">
        <v>627</v>
      </c>
      <c r="H2092" s="64">
        <f>(Таблица1[[#This Row],[Временное сопротивление, Н/мм²]]-SUMIF('Сводный отчет'!$B$7:$B$17,Таблица1[[#This Row],[Профиль / размер]],'Сводный отчет'!$I$7:$I$17))^2</f>
        <v>286.98372708558026</v>
      </c>
      <c r="I2092" s="65">
        <f>Таблица1[[#This Row],[Временное сопротивление, Н/мм²]]/Таблица1[[#This Row],[Предел текучести, Н/мм²]]</f>
        <v>1.1589648798521257</v>
      </c>
      <c r="J2092" s="66">
        <f>(Таблица1[[#This Row],[σв/σт]]-SUMIF('Сводный отчет'!$B$7:$B$17,Таблица1[[#This Row],[Профиль / размер]],'Сводный отчет'!$L$7:$L$17))^2</f>
        <v>6.117104939759787E-5</v>
      </c>
      <c r="K2092" s="63">
        <v>22.2</v>
      </c>
      <c r="L2092" s="64">
        <f>(Таблица1[[#This Row],[Относительное удлинение, %]]-SUMIF('Сводный отчет'!$B$7:$B$17,Таблица1[[#This Row],[Профиль / размер]],'Сводный отчет'!$O$7:$O$17))^2</f>
        <v>2.4472110577391359E-2</v>
      </c>
      <c r="M2092" s="63">
        <v>9.3000000000000007</v>
      </c>
      <c r="N209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0.73585820997940898</v>
      </c>
      <c r="O2092" s="67">
        <v>9.6</v>
      </c>
      <c r="P209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0.64317223801588053</v>
      </c>
      <c r="Q2092" s="69">
        <v>7.3999999999999996E-2</v>
      </c>
      <c r="R2092" s="70">
        <f>(Таблица1[[#This Row],[fr]]-SUMIF('Сводный отчет'!$B$7:$B$17,Таблица1[[#This Row],[Профиль / размер]],'Сводный отчет'!$X$7:$X$17))^2</f>
        <v>7.6225001470444842E-5</v>
      </c>
    </row>
    <row r="2093" spans="1:18" ht="11.25" customHeight="1" x14ac:dyDescent="0.25">
      <c r="A2093" s="62" t="s">
        <v>1623</v>
      </c>
      <c r="B2093" s="62" t="str">
        <f>LEFT(Таблица1[[#This Row],[Номер плавки]],7)</f>
        <v>2051010</v>
      </c>
      <c r="C2093" s="62" t="s">
        <v>8</v>
      </c>
      <c r="D2093" s="62" t="s">
        <v>154</v>
      </c>
      <c r="E2093" s="63">
        <v>555</v>
      </c>
      <c r="F2093" s="64">
        <f>(Таблица1[[#This Row],[Предел текучести, Н/мм²]]-SUMIF('Сводный отчет'!$B$7:$B$17,Таблица1[[#This Row],[Профиль / размер]],'Сводный отчет'!$F$7:$F$17))^2</f>
        <v>9.2994804430936355</v>
      </c>
      <c r="G2093" s="63">
        <v>644</v>
      </c>
      <c r="H2093" s="64">
        <f>(Таблица1[[#This Row],[Временное сопротивление, Н/мм²]]-SUMIF('Сводный отчет'!$B$7:$B$17,Таблица1[[#This Row],[Профиль / размер]],'Сводный отчет'!$I$7:$I$17))^2</f>
        <v>3.5290657778634443E-3</v>
      </c>
      <c r="I2093" s="65">
        <f>Таблица1[[#This Row],[Временное сопротивление, Н/мм²]]/Таблица1[[#This Row],[Предел текучести, Н/мм²]]</f>
        <v>1.1603603603603603</v>
      </c>
      <c r="J2093" s="66">
        <f>(Таблица1[[#This Row],[σв/σт]]-SUMIF('Сводный отчет'!$B$7:$B$17,Таблица1[[#This Row],[Профиль / размер]],'Сводный отчет'!$L$7:$L$17))^2</f>
        <v>4.1289772362765674E-5</v>
      </c>
      <c r="K2093" s="63">
        <v>22.2</v>
      </c>
      <c r="L2093" s="64">
        <f>(Таблица1[[#This Row],[Относительное удлинение, %]]-SUMIF('Сводный отчет'!$B$7:$B$17,Таблица1[[#This Row],[Профиль / размер]],'Сводный отчет'!$O$7:$O$17))^2</f>
        <v>2.4472110577391359E-2</v>
      </c>
      <c r="M2093" s="63">
        <v>8.4</v>
      </c>
      <c r="N209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1.7790020586219691E-3</v>
      </c>
      <c r="O2093" s="67">
        <v>8.6999999999999993</v>
      </c>
      <c r="P209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9.607881580237336E-3</v>
      </c>
      <c r="Q2093" s="69">
        <v>9.7000000000000003E-2</v>
      </c>
      <c r="R2093" s="70">
        <f>(Таблица1[[#This Row],[fr]]-SUMIF('Сводный отчет'!$B$7:$B$17,Таблица1[[#This Row],[Профиль / размер]],'Сводный отчет'!$X$7:$X$17))^2</f>
        <v>2.036131202823242E-4</v>
      </c>
    </row>
    <row r="2094" spans="1:18" ht="11.25" customHeight="1" x14ac:dyDescent="0.25">
      <c r="A2094" s="62" t="s">
        <v>1624</v>
      </c>
      <c r="B2094" s="62" t="str">
        <f>LEFT(Таблица1[[#This Row],[Номер плавки]],7)</f>
        <v>2051011</v>
      </c>
      <c r="C2094" s="62" t="s">
        <v>8</v>
      </c>
      <c r="D2094" s="62" t="s">
        <v>154</v>
      </c>
      <c r="E2094" s="63">
        <v>553</v>
      </c>
      <c r="F2094" s="64">
        <f>(Таблица1[[#This Row],[Предел текучести, Н/мм²]]-SUMIF('Сводный отчет'!$B$7:$B$17,Таблица1[[#This Row],[Профиль / размер]],'Сводный отчет'!$F$7:$F$17))^2</f>
        <v>1.1014606411135548</v>
      </c>
      <c r="G2094" s="63">
        <v>642</v>
      </c>
      <c r="H2094" s="64">
        <f>(Таблица1[[#This Row],[Временное сопротивление, Н/мм²]]-SUMIF('Сводный отчет'!$B$7:$B$17,Таблица1[[#This Row],[Профиль / размер]],'Сводный отчет'!$I$7:$I$17))^2</f>
        <v>3.7659053034016754</v>
      </c>
      <c r="I2094" s="65">
        <f>Таблица1[[#This Row],[Временное сопротивление, Н/мм²]]/Таблица1[[#This Row],[Предел текучести, Н/мм²]]</f>
        <v>1.1609403254972874</v>
      </c>
      <c r="J2094" s="66">
        <f>(Таблица1[[#This Row],[σв/σт]]-SUMIF('Сводный отчет'!$B$7:$B$17,Таблица1[[#This Row],[Профиль / размер]],'Сводный отчет'!$L$7:$L$17))^2</f>
        <v>3.4172754254526096E-5</v>
      </c>
      <c r="K2094" s="63">
        <v>23.3</v>
      </c>
      <c r="L2094" s="64">
        <f>(Таблица1[[#This Row],[Относительное удлинение, %]]-SUMIF('Сводный отчет'!$B$7:$B$17,Таблица1[[#This Row],[Профиль / размер]],'Сводный отчет'!$O$7:$O$17))^2</f>
        <v>1.578630526418958</v>
      </c>
      <c r="M2094" s="63">
        <v>7.6</v>
      </c>
      <c r="N209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0.70926415057347969</v>
      </c>
      <c r="O2094" s="67">
        <v>7.9</v>
      </c>
      <c r="P209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0.80643956474855305</v>
      </c>
      <c r="Q2094" s="69">
        <v>9.9000000000000005E-2</v>
      </c>
      <c r="R2094" s="70">
        <f>(Таблица1[[#This Row],[fr]]-SUMIF('Сводный отчет'!$B$7:$B$17,Таблица1[[#This Row],[Профиль / размер]],'Сводный отчет'!$X$7:$X$17))^2</f>
        <v>2.6469034800509641E-4</v>
      </c>
    </row>
    <row r="2095" spans="1:18" ht="11.25" customHeight="1" x14ac:dyDescent="0.25">
      <c r="A2095" s="62" t="s">
        <v>1625</v>
      </c>
      <c r="B2095" s="62" t="str">
        <f>LEFT(Таблица1[[#This Row],[Номер плавки]],7)</f>
        <v>2051012</v>
      </c>
      <c r="C2095" s="62" t="s">
        <v>8</v>
      </c>
      <c r="D2095" s="62" t="s">
        <v>154</v>
      </c>
      <c r="E2095" s="63">
        <v>547</v>
      </c>
      <c r="F2095" s="64">
        <f>(Таблица1[[#This Row],[Предел текучести, Н/мм²]]-SUMIF('Сводный отчет'!$B$7:$B$17,Таблица1[[#This Row],[Профиль / размер]],'Сводный отчет'!$F$7:$F$17))^2</f>
        <v>24.507401235173312</v>
      </c>
      <c r="G2095" s="63">
        <v>632</v>
      </c>
      <c r="H2095" s="64">
        <f>(Таблица1[[#This Row],[Временное сопротивление, Н/мм²]]-SUMIF('Сводный отчет'!$B$7:$B$17,Таблица1[[#This Row],[Профиль / размер]],'Сводный отчет'!$I$7:$I$17))^2</f>
        <v>142.57778649152073</v>
      </c>
      <c r="I2095" s="65">
        <f>Таблица1[[#This Row],[Временное сопротивление, Н/мм²]]/Таблица1[[#This Row],[Предел текучести, Н/мм²]]</f>
        <v>1.1553930530164533</v>
      </c>
      <c r="J2095" s="66">
        <f>(Таблица1[[#This Row],[σв/σт]]-SUMIF('Сводный отчет'!$B$7:$B$17,Таблица1[[#This Row],[Профиль / размер]],'Сводный отчет'!$L$7:$L$17))^2</f>
        <v>1.2980088561432478E-4</v>
      </c>
      <c r="K2095" s="63">
        <v>22.5</v>
      </c>
      <c r="L2095" s="64">
        <f>(Таблица1[[#This Row],[Относительное удлинение, %]]-SUMIF('Сводный отчет'!$B$7:$B$17,Таблица1[[#This Row],[Профиль / размер]],'Сводный отчет'!$O$7:$O$17))^2</f>
        <v>0.2083334967160001</v>
      </c>
      <c r="M2095" s="63">
        <v>6.8</v>
      </c>
      <c r="N209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2.6967492990883368</v>
      </c>
      <c r="O2095" s="67">
        <v>7.1</v>
      </c>
      <c r="P209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2.8832712479168716</v>
      </c>
      <c r="Q2095" s="69">
        <v>6.8000000000000005E-2</v>
      </c>
      <c r="R2095" s="70">
        <f>(Таблица1[[#This Row],[fr]]-SUMIF('Сводный отчет'!$B$7:$B$17,Таблица1[[#This Row],[Профиль / размер]],'Сводный отчет'!$X$7:$X$17))^2</f>
        <v>2.1699331830212829E-4</v>
      </c>
    </row>
    <row r="2096" spans="1:18" ht="11.25" customHeight="1" x14ac:dyDescent="0.25">
      <c r="A2096" s="62" t="s">
        <v>1626</v>
      </c>
      <c r="B2096" s="62" t="str">
        <f>LEFT(Таблица1[[#This Row],[Номер плавки]],7)</f>
        <v>2051013</v>
      </c>
      <c r="C2096" s="62" t="s">
        <v>8</v>
      </c>
      <c r="D2096" s="62" t="s">
        <v>154</v>
      </c>
      <c r="E2096" s="63">
        <v>563</v>
      </c>
      <c r="F2096" s="64">
        <f>(Таблица1[[#This Row],[Предел текучести, Н/мм²]]-SUMIF('Сводный отчет'!$B$7:$B$17,Таблица1[[#This Row],[Профиль / размер]],'Сводный отчет'!$F$7:$F$17))^2</f>
        <v>122.09155965101397</v>
      </c>
      <c r="G2096" s="63">
        <v>657</v>
      </c>
      <c r="H2096" s="64">
        <f>(Таблица1[[#This Row],[Временное сопротивление, Н/мм²]]-SUMIF('Сводный отчет'!$B$7:$B$17,Таблица1[[#This Row],[Профиль / размер]],'Сводный отчет'!$I$7:$I$17))^2</f>
        <v>170.54808352122308</v>
      </c>
      <c r="I2096" s="65">
        <f>Таблица1[[#This Row],[Временное сопротивление, Н/мм²]]/Таблица1[[#This Row],[Предел текучести, Н/мм²]]</f>
        <v>1.1669626998223801</v>
      </c>
      <c r="J2096" s="66">
        <f>(Таблица1[[#This Row],[σв/σт]]-SUMIF('Сводный отчет'!$B$7:$B$17,Таблица1[[#This Row],[Профиль / размер]],'Сводный отчет'!$L$7:$L$17))^2</f>
        <v>3.1197324775456932E-8</v>
      </c>
      <c r="K2096" s="63">
        <v>21.5</v>
      </c>
      <c r="L2096" s="64">
        <f>(Таблица1[[#This Row],[Относительное удлинение, %]]-SUMIF('Сводный отчет'!$B$7:$B$17,Таблица1[[#This Row],[Профиль / размер]],'Сводный отчет'!$O$7:$O$17))^2</f>
        <v>0.29546220958730507</v>
      </c>
      <c r="M2096" s="63">
        <v>7.5</v>
      </c>
      <c r="N209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0.88769979413783617</v>
      </c>
      <c r="O2096" s="67">
        <v>7.8</v>
      </c>
      <c r="P209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0.99604352514459371</v>
      </c>
      <c r="Q2096" s="69">
        <v>6.9000000000000006E-2</v>
      </c>
      <c r="R2096" s="70">
        <f>(Таблица1[[#This Row],[fr]]-SUMIF('Сводный отчет'!$B$7:$B$17,Таблица1[[#This Row],[Профиль / размер]],'Сводный отчет'!$X$7:$X$17))^2</f>
        <v>1.8853193216351432E-4</v>
      </c>
    </row>
    <row r="2097" spans="1:18" ht="11.25" customHeight="1" x14ac:dyDescent="0.25">
      <c r="A2097" s="62" t="s">
        <v>1627</v>
      </c>
      <c r="B2097" s="62" t="str">
        <f>LEFT(Таблица1[[#This Row],[Номер плавки]],7)</f>
        <v>2051013</v>
      </c>
      <c r="C2097" s="62" t="s">
        <v>8</v>
      </c>
      <c r="D2097" s="62" t="s">
        <v>154</v>
      </c>
      <c r="E2097" s="63">
        <v>578</v>
      </c>
      <c r="F2097" s="64">
        <f>(Таблица1[[#This Row],[Предел текучести, Н/мм²]]-SUMIF('Сводный отчет'!$B$7:$B$17,Таблица1[[#This Row],[Профиль / размер]],'Сводный отчет'!$F$7:$F$17))^2</f>
        <v>678.5767081658646</v>
      </c>
      <c r="G2097" s="63">
        <v>678</v>
      </c>
      <c r="H2097" s="64">
        <f>(Таблица1[[#This Row],[Временное сопротивление, Н/мм²]]-SUMIF('Сводный отчет'!$B$7:$B$17,Таблица1[[#This Row],[Профиль / размер]],'Сводный отчет'!$I$7:$I$17))^2</f>
        <v>1160.0431330261731</v>
      </c>
      <c r="I2097" s="65">
        <f>Таблица1[[#This Row],[Временное сопротивление, Н/мм²]]/Таблица1[[#This Row],[Предел текучести, Н/мм²]]</f>
        <v>1.1730103806228374</v>
      </c>
      <c r="J2097" s="66">
        <f>(Таблица1[[#This Row],[σв/σт]]-SUMIF('Сводный отчет'!$B$7:$B$17,Таблица1[[#This Row],[Профиль / размер]],'Сводный отчет'!$L$7:$L$17))^2</f>
        <v>3.8742015617044288E-5</v>
      </c>
      <c r="K2097" s="63">
        <v>21.7</v>
      </c>
      <c r="L2097" s="64">
        <f>(Таблица1[[#This Row],[Относительное удлинение, %]]-SUMIF('Сводный отчет'!$B$7:$B$17,Таблица1[[#This Row],[Профиль / размер]],'Сводный отчет'!$O$7:$O$17))^2</f>
        <v>0.11803646701304456</v>
      </c>
      <c r="M2097" s="63">
        <v>8.3000000000000007</v>
      </c>
      <c r="N209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2.0214645622978932E-2</v>
      </c>
      <c r="O2097" s="67">
        <v>8.6</v>
      </c>
      <c r="P209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3.9211841976276904E-2</v>
      </c>
      <c r="Q2097" s="69">
        <v>6.8000000000000005E-2</v>
      </c>
      <c r="R2097" s="70">
        <f>(Таблица1[[#This Row],[fr]]-SUMIF('Сводный отчет'!$B$7:$B$17,Таблица1[[#This Row],[Профиль / размер]],'Сводный отчет'!$X$7:$X$17))^2</f>
        <v>2.1699331830212829E-4</v>
      </c>
    </row>
    <row r="2098" spans="1:18" ht="11.25" customHeight="1" x14ac:dyDescent="0.25">
      <c r="A2098" s="62" t="s">
        <v>1628</v>
      </c>
      <c r="B2098" s="62" t="str">
        <f>LEFT(Таблица1[[#This Row],[Номер плавки]],7)</f>
        <v>2051014</v>
      </c>
      <c r="C2098" s="62" t="s">
        <v>8</v>
      </c>
      <c r="D2098" s="62" t="s">
        <v>154</v>
      </c>
      <c r="E2098" s="63">
        <v>550</v>
      </c>
      <c r="F2098" s="64">
        <f>(Таблица1[[#This Row],[Предел текучести, Н/мм²]]-SUMIF('Сводный отчет'!$B$7:$B$17,Таблица1[[#This Row],[Профиль / размер]],'Сводный отчет'!$F$7:$F$17))^2</f>
        <v>3.8044309381434336</v>
      </c>
      <c r="G2098" s="63">
        <v>640</v>
      </c>
      <c r="H2098" s="64">
        <f>(Таблица1[[#This Row],[Временное сопротивление, Н/мм²]]-SUMIF('Сводный отчет'!$B$7:$B$17,Таблица1[[#This Row],[Профиль / размер]],'Сводный отчет'!$I$7:$I$17))^2</f>
        <v>15.528281541025487</v>
      </c>
      <c r="I2098" s="65">
        <f>Таблица1[[#This Row],[Временное сопротивление, Н/мм²]]/Таблица1[[#This Row],[Предел текучести, Н/мм²]]</f>
        <v>1.1636363636363636</v>
      </c>
      <c r="J2098" s="66">
        <f>(Таблица1[[#This Row],[σв/σт]]-SUMIF('Сводный отчет'!$B$7:$B$17,Таблица1[[#This Row],[Профиль / размер]],'Сводный отчет'!$L$7:$L$17))^2</f>
        <v>9.9206638969686517E-6</v>
      </c>
      <c r="K2098" s="63">
        <v>23.2</v>
      </c>
      <c r="L2098" s="64">
        <f>(Таблица1[[#This Row],[Относительное удлинение, %]]-SUMIF('Сводный отчет'!$B$7:$B$17,Таблица1[[#This Row],[Профиль / размер]],'Сводный отчет'!$O$7:$O$17))^2</f>
        <v>1.3373433977060849</v>
      </c>
      <c r="M2098" s="63">
        <v>7</v>
      </c>
      <c r="N209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2.0798780119596221</v>
      </c>
      <c r="O2098" s="67">
        <v>7.3</v>
      </c>
      <c r="P209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2.2440633271247918</v>
      </c>
      <c r="Q2098" s="69">
        <v>6.9000000000000006E-2</v>
      </c>
      <c r="R2098" s="70">
        <f>(Таблица1[[#This Row],[fr]]-SUMIF('Сводный отчет'!$B$7:$B$17,Таблица1[[#This Row],[Профиль / размер]],'Сводный отчет'!$X$7:$X$17))^2</f>
        <v>1.8853193216351432E-4</v>
      </c>
    </row>
    <row r="2099" spans="1:18" ht="11.25" customHeight="1" x14ac:dyDescent="0.25">
      <c r="A2099" s="62" t="s">
        <v>1629</v>
      </c>
      <c r="B2099" s="62" t="str">
        <f>LEFT(Таблица1[[#This Row],[Номер плавки]],7)</f>
        <v>2051014</v>
      </c>
      <c r="C2099" s="62" t="s">
        <v>8</v>
      </c>
      <c r="D2099" s="62" t="s">
        <v>154</v>
      </c>
      <c r="E2099" s="63">
        <v>554</v>
      </c>
      <c r="F2099" s="64">
        <f>(Таблица1[[#This Row],[Предел текучести, Н/мм²]]-SUMIF('Сводный отчет'!$B$7:$B$17,Таблица1[[#This Row],[Профиль / размер]],'Сводный отчет'!$F$7:$F$17))^2</f>
        <v>4.2004705421035951</v>
      </c>
      <c r="G2099" s="63">
        <v>643</v>
      </c>
      <c r="H2099" s="64">
        <f>(Таблица1[[#This Row],[Временное сопротивление, Н/мм²]]-SUMIF('Сводный отчет'!$B$7:$B$17,Таблица1[[#This Row],[Профиль / размер]],'Сводный отчет'!$I$7:$I$17))^2</f>
        <v>0.88471718458976945</v>
      </c>
      <c r="I2099" s="65">
        <f>Таблица1[[#This Row],[Временное сопротивление, Н/мм²]]/Таблица1[[#This Row],[Предел текучести, Н/мм²]]</f>
        <v>1.1606498194945849</v>
      </c>
      <c r="J2099" s="66">
        <f>(Таблица1[[#This Row],[σв/σт]]-SUMIF('Сводный отчет'!$B$7:$B$17,Таблица1[[#This Row],[Профиль / размер]],'Сводный отчет'!$L$7:$L$17))^2</f>
        <v>3.7653596994156428E-5</v>
      </c>
      <c r="K2099" s="63">
        <v>21.5</v>
      </c>
      <c r="L2099" s="64">
        <f>(Таблица1[[#This Row],[Относительное удлинение, %]]-SUMIF('Сводный отчет'!$B$7:$B$17,Таблица1[[#This Row],[Профиль / размер]],'Сводный отчет'!$O$7:$O$17))^2</f>
        <v>0.29546220958730507</v>
      </c>
      <c r="M2099" s="63">
        <v>9.4</v>
      </c>
      <c r="N209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0.91742256641505127</v>
      </c>
      <c r="O2099" s="67">
        <v>9.6999999999999993</v>
      </c>
      <c r="P209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0.81356827761984019</v>
      </c>
      <c r="Q2099" s="69">
        <v>6.6000000000000003E-2</v>
      </c>
      <c r="R2099" s="70">
        <f>(Таблица1[[#This Row],[fr]]-SUMIF('Сводный отчет'!$B$7:$B$17,Таблица1[[#This Row],[Профиль / размер]],'Сводный отчет'!$X$7:$X$17))^2</f>
        <v>2.799160905793562E-4</v>
      </c>
    </row>
    <row r="2100" spans="1:18" ht="11.25" customHeight="1" x14ac:dyDescent="0.25">
      <c r="A2100" s="62" t="s">
        <v>1630</v>
      </c>
      <c r="B2100" s="62" t="str">
        <f>LEFT(Таблица1[[#This Row],[Номер плавки]],7)</f>
        <v>2004411</v>
      </c>
      <c r="C2100" s="62" t="s">
        <v>8</v>
      </c>
      <c r="D2100" s="62" t="s">
        <v>154</v>
      </c>
      <c r="E2100" s="63">
        <v>554</v>
      </c>
      <c r="F2100" s="64">
        <f>(Таблица1[[#This Row],[Предел текучести, Н/мм²]]-SUMIF('Сводный отчет'!$B$7:$B$17,Таблица1[[#This Row],[Профиль / размер]],'Сводный отчет'!$F$7:$F$17))^2</f>
        <v>4.2004705421035951</v>
      </c>
      <c r="G2100" s="63">
        <v>640</v>
      </c>
      <c r="H2100" s="64">
        <f>(Таблица1[[#This Row],[Временное сопротивление, Н/мм²]]-SUMIF('Сводный отчет'!$B$7:$B$17,Таблица1[[#This Row],[Профиль / размер]],'Сводный отчет'!$I$7:$I$17))^2</f>
        <v>15.528281541025487</v>
      </c>
      <c r="I2100" s="65">
        <f>Таблица1[[#This Row],[Временное сопротивление, Н/мм²]]/Таблица1[[#This Row],[Предел текучести, Н/мм²]]</f>
        <v>1.1552346570397112</v>
      </c>
      <c r="J2100" s="66">
        <f>(Таблица1[[#This Row],[σв/σт]]-SUMIF('Сводный отчет'!$B$7:$B$17,Таблица1[[#This Row],[Профиль / размер]],'Сводный отчет'!$L$7:$L$17))^2</f>
        <v>1.3343519169602914E-4</v>
      </c>
      <c r="K2100" s="63">
        <v>20.3</v>
      </c>
      <c r="L2100" s="64">
        <f>(Таблица1[[#This Row],[Относительное удлинение, %]]-SUMIF('Сводный отчет'!$B$7:$B$17,Таблица1[[#This Row],[Профиль / размер]],'Сводный отчет'!$O$7:$O$17))^2</f>
        <v>3.0400166650328684</v>
      </c>
      <c r="M2100" s="63">
        <v>6.5</v>
      </c>
      <c r="N210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3.7720562297814078</v>
      </c>
      <c r="O2100" s="67">
        <v>7.8</v>
      </c>
      <c r="P210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0.99604352514459371</v>
      </c>
      <c r="Q2100" s="69">
        <v>0.08</v>
      </c>
      <c r="R2100" s="70">
        <f>(Таблица1[[#This Row],[fr]]-SUMIF('Сводный отчет'!$B$7:$B$17,Таблица1[[#This Row],[Профиль / размер]],'Сводный отчет'!$X$7:$X$17))^2</f>
        <v>7.4566846387611164E-6</v>
      </c>
    </row>
    <row r="2101" spans="1:18" ht="11.25" customHeight="1" x14ac:dyDescent="0.25">
      <c r="A2101" s="62" t="s">
        <v>1631</v>
      </c>
      <c r="B2101" s="62" t="str">
        <f>LEFT(Таблица1[[#This Row],[Номер плавки]],7)</f>
        <v>2004411</v>
      </c>
      <c r="C2101" s="62" t="s">
        <v>8</v>
      </c>
      <c r="D2101" s="62" t="s">
        <v>154</v>
      </c>
      <c r="E2101" s="63">
        <v>526</v>
      </c>
      <c r="F2101" s="64">
        <f>(Таблица1[[#This Row],[Предел текучести, Н/мм²]]-SUMIF('Сводный отчет'!$B$7:$B$17,Таблица1[[#This Row],[Профиль / размер]],'Сводный отчет'!$F$7:$F$17))^2</f>
        <v>673.4281933143825</v>
      </c>
      <c r="G2101" s="63">
        <v>614</v>
      </c>
      <c r="H2101" s="64">
        <f>(Таблица1[[#This Row],[Временное сопротивление, Н/мм²]]-SUMIF('Сводный отчет'!$B$7:$B$17,Таблица1[[#This Row],[Профиль / размер]],'Сводный отчет'!$I$7:$I$17))^2</f>
        <v>896.43917263013509</v>
      </c>
      <c r="I2101" s="65">
        <f>Таблица1[[#This Row],[Временное сопротивление, Н/мм²]]/Таблица1[[#This Row],[Предел текучести, Н/мм²]]</f>
        <v>1.167300380228137</v>
      </c>
      <c r="J2101" s="66">
        <f>(Таблица1[[#This Row],[σв/σт]]-SUMIF('Сводный отчет'!$B$7:$B$17,Таблица1[[#This Row],[Профиль / размер]],'Сводный отчет'!$L$7:$L$17))^2</f>
        <v>2.6451277048285533E-7</v>
      </c>
      <c r="K2101" s="63">
        <v>22</v>
      </c>
      <c r="L2101" s="64">
        <f>(Таблица1[[#This Row],[Относительное удлинение, %]]-SUMIF('Сводный отчет'!$B$7:$B$17,Таблица1[[#This Row],[Профиль / размер]],'Сводный отчет'!$O$7:$O$17))^2</f>
        <v>1.897853151652576E-3</v>
      </c>
      <c r="M2101" s="63">
        <v>8.8000000000000007</v>
      </c>
      <c r="N210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0.12803642780119395</v>
      </c>
      <c r="O2101" s="67">
        <v>9.1</v>
      </c>
      <c r="P210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9.1192039996078708E-2</v>
      </c>
      <c r="Q2101" s="69">
        <v>8.7999999999999995E-2</v>
      </c>
      <c r="R2101" s="70">
        <f>(Таблица1[[#This Row],[fr]]-SUMIF('Сводный отчет'!$B$7:$B$17,Таблица1[[#This Row],[Профиль / размер]],'Сводный отчет'!$X$7:$X$17))^2</f>
        <v>2.7765595529849538E-5</v>
      </c>
    </row>
    <row r="2102" spans="1:18" ht="11.25" customHeight="1" x14ac:dyDescent="0.25">
      <c r="A2102" s="62" t="s">
        <v>1632</v>
      </c>
      <c r="B2102" s="62" t="str">
        <f>LEFT(Таблица1[[#This Row],[Номер плавки]],7)</f>
        <v>2004411</v>
      </c>
      <c r="C2102" s="62" t="s">
        <v>8</v>
      </c>
      <c r="D2102" s="62" t="s">
        <v>154</v>
      </c>
      <c r="E2102" s="63">
        <v>561</v>
      </c>
      <c r="F2102" s="64">
        <f>(Таблица1[[#This Row],[Предел текучести, Н/мм²]]-SUMIF('Сводный отчет'!$B$7:$B$17,Таблица1[[#This Row],[Профиль / размер]],'Сводный отчет'!$F$7:$F$17))^2</f>
        <v>81.893539849033886</v>
      </c>
      <c r="G2102" s="63">
        <v>657</v>
      </c>
      <c r="H2102" s="64">
        <f>(Таблица1[[#This Row],[Временное сопротивление, Н/мм²]]-SUMIF('Сводный отчет'!$B$7:$B$17,Таблица1[[#This Row],[Профиль / размер]],'Сводный отчет'!$I$7:$I$17))^2</f>
        <v>170.54808352122308</v>
      </c>
      <c r="I2102" s="65">
        <f>Таблица1[[#This Row],[Временное сопротивление, Н/мм²]]/Таблица1[[#This Row],[Предел текучести, Н/мм²]]</f>
        <v>1.1711229946524064</v>
      </c>
      <c r="J2102" s="66">
        <f>(Таблица1[[#This Row],[σв/σт]]-SUMIF('Сводный отчет'!$B$7:$B$17,Таблица1[[#This Row],[Профиль / размер]],'Сводный отчет'!$L$7:$L$17))^2</f>
        <v>1.8808896549409254E-5</v>
      </c>
      <c r="K2102" s="63">
        <v>19.899999999999999</v>
      </c>
      <c r="L2102" s="64">
        <f>(Таблица1[[#This Row],[Относительное удлинение, %]]-SUMIF('Сводный отчет'!$B$7:$B$17,Таблица1[[#This Row],[Профиль / размер]],'Сводный отчет'!$O$7:$O$17))^2</f>
        <v>4.5948681501813988</v>
      </c>
      <c r="M2102" s="63">
        <v>7.1</v>
      </c>
      <c r="N210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1.8014423683952656</v>
      </c>
      <c r="O2102" s="67">
        <v>7.4</v>
      </c>
      <c r="P210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1.9544593667287506</v>
      </c>
      <c r="Q2102" s="69">
        <v>9.7000000000000003E-2</v>
      </c>
      <c r="R2102" s="70">
        <f>(Таблица1[[#This Row],[fr]]-SUMIF('Сводный отчет'!$B$7:$B$17,Таблица1[[#This Row],[Профиль / размер]],'Сводный отчет'!$X$7:$X$17))^2</f>
        <v>2.036131202823242E-4</v>
      </c>
    </row>
    <row r="2103" spans="1:18" ht="11.25" customHeight="1" x14ac:dyDescent="0.25">
      <c r="A2103" s="62" t="s">
        <v>1633</v>
      </c>
      <c r="B2103" s="62" t="str">
        <f>LEFT(Таблица1[[#This Row],[Номер плавки]],7)</f>
        <v>2051015</v>
      </c>
      <c r="C2103" s="62" t="s">
        <v>8</v>
      </c>
      <c r="D2103" s="62" t="s">
        <v>154</v>
      </c>
      <c r="E2103" s="63">
        <v>557</v>
      </c>
      <c r="F2103" s="64">
        <f>(Таблица1[[#This Row],[Предел текучести, Н/мм²]]-SUMIF('Сводный отчет'!$B$7:$B$17,Таблица1[[#This Row],[Профиль / размер]],'Сводный отчет'!$F$7:$F$17))^2</f>
        <v>25.497500245073716</v>
      </c>
      <c r="G2103" s="63">
        <v>649</v>
      </c>
      <c r="H2103" s="64">
        <f>(Таблица1[[#This Row],[Временное сопротивление, Н/мм²]]-SUMIF('Сводный отчет'!$B$7:$B$17,Таблица1[[#This Row],[Профиль / размер]],'Сводный отчет'!$I$7:$I$17))^2</f>
        <v>25.597588471718332</v>
      </c>
      <c r="I2103" s="65">
        <f>Таблица1[[#This Row],[Временное сопротивление, Н/мм²]]/Таблица1[[#This Row],[Предел текучести, Н/мм²]]</f>
        <v>1.1651705565529622</v>
      </c>
      <c r="J2103" s="66">
        <f>(Таблица1[[#This Row],[σв/σт]]-SUMIF('Сводный отчет'!$B$7:$B$17,Таблица1[[#This Row],[Профиль / размер]],'Сводный отчет'!$L$7:$L$17))^2</f>
        <v>2.6098907345931596E-6</v>
      </c>
      <c r="K2103" s="63">
        <v>21.5</v>
      </c>
      <c r="L2103" s="64">
        <f>(Таблица1[[#This Row],[Относительное удлинение, %]]-SUMIF('Сводный отчет'!$B$7:$B$17,Таблица1[[#This Row],[Профиль / размер]],'Сводный отчет'!$O$7:$O$17))^2</f>
        <v>0.29546220958730507</v>
      </c>
      <c r="M2103" s="63">
        <v>7.6</v>
      </c>
      <c r="N210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0.70926415057347969</v>
      </c>
      <c r="O2103" s="67">
        <v>7.9</v>
      </c>
      <c r="P210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0.80643956474855305</v>
      </c>
      <c r="Q2103" s="69">
        <v>7.6999999999999999E-2</v>
      </c>
      <c r="R2103" s="70">
        <f>(Таблица1[[#This Row],[fr]]-SUMIF('Сводный отчет'!$B$7:$B$17,Таблица1[[#This Row],[Профиль / размер]],'Сводный отчет'!$X$7:$X$17))^2</f>
        <v>3.2840843054602959E-5</v>
      </c>
    </row>
    <row r="2104" spans="1:18" ht="11.25" customHeight="1" x14ac:dyDescent="0.25">
      <c r="A2104" s="62" t="s">
        <v>1634</v>
      </c>
      <c r="B2104" s="62" t="str">
        <f>LEFT(Таблица1[[#This Row],[Номер плавки]],7)</f>
        <v>2051015</v>
      </c>
      <c r="C2104" s="62" t="s">
        <v>8</v>
      </c>
      <c r="D2104" s="62" t="s">
        <v>154</v>
      </c>
      <c r="E2104" s="63">
        <v>520</v>
      </c>
      <c r="F2104" s="64">
        <f>(Таблица1[[#This Row],[Предел текучести, Н/мм²]]-SUMIF('Сводный отчет'!$B$7:$B$17,Таблица1[[#This Row],[Профиль / размер]],'Сводный отчет'!$F$7:$F$17))^2</f>
        <v>1020.8341339084423</v>
      </c>
      <c r="G2104" s="63">
        <v>617</v>
      </c>
      <c r="H2104" s="64">
        <f>(Таблица1[[#This Row],[Временное сопротивление, Н/мм²]]-SUMIF('Сводный отчет'!$B$7:$B$17,Таблица1[[#This Row],[Профиль / размер]],'Сводный отчет'!$I$7:$I$17))^2</f>
        <v>725.79560827369937</v>
      </c>
      <c r="I2104" s="65">
        <f>Таблица1[[#This Row],[Временное сопротивление, Н/мм²]]/Таблица1[[#This Row],[Предел текучести, Н/мм²]]</f>
        <v>1.1865384615384615</v>
      </c>
      <c r="J2104" s="66">
        <f>(Таблица1[[#This Row],[σв/σт]]-SUMIF('Сводный отчет'!$B$7:$B$17,Таблица1[[#This Row],[Профиль / размер]],'Сводный отчет'!$L$7:$L$17))^2</f>
        <v>3.9015688544908526E-4</v>
      </c>
      <c r="K2104" s="63">
        <v>22.6</v>
      </c>
      <c r="L2104" s="64">
        <f>(Таблица1[[#This Row],[Относительное удлинение, %]]-SUMIF('Сводный отчет'!$B$7:$B$17,Таблица1[[#This Row],[Профиль / размер]],'Сводный отчет'!$O$7:$O$17))^2</f>
        <v>0.3096206254288712</v>
      </c>
      <c r="M2104" s="63">
        <v>8.6</v>
      </c>
      <c r="N210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2.4907714929907614E-2</v>
      </c>
      <c r="O2104" s="67">
        <v>8.9</v>
      </c>
      <c r="P210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1.0399960788158132E-2</v>
      </c>
      <c r="Q2104" s="69">
        <v>6.9000000000000006E-2</v>
      </c>
      <c r="R2104" s="70">
        <f>(Таблица1[[#This Row],[fr]]-SUMIF('Сводный отчет'!$B$7:$B$17,Таблица1[[#This Row],[Профиль / размер]],'Сводный отчет'!$X$7:$X$17))^2</f>
        <v>1.8853193216351432E-4</v>
      </c>
    </row>
    <row r="2105" spans="1:18" ht="11.25" customHeight="1" x14ac:dyDescent="0.25">
      <c r="A2105" s="62" t="s">
        <v>1635</v>
      </c>
      <c r="B2105" s="62" t="str">
        <f>LEFT(Таблица1[[#This Row],[Номер плавки]],7)</f>
        <v>2051015</v>
      </c>
      <c r="C2105" s="62" t="s">
        <v>8</v>
      </c>
      <c r="D2105" s="62" t="s">
        <v>154</v>
      </c>
      <c r="E2105" s="63">
        <v>538</v>
      </c>
      <c r="F2105" s="64">
        <f>(Таблица1[[#This Row],[Предел текучести, Н/мм²]]-SUMIF('Сводный отчет'!$B$7:$B$17,Таблица1[[#This Row],[Профиль / размер]],'Сводный отчет'!$F$7:$F$17))^2</f>
        <v>194.61631212626295</v>
      </c>
      <c r="G2105" s="63">
        <v>635</v>
      </c>
      <c r="H2105" s="64">
        <f>(Таблица1[[#This Row],[Временное сопротивление, Н/мм²]]-SUMIF('Сводный отчет'!$B$7:$B$17,Таблица1[[#This Row],[Профиль / размер]],'Сводный отчет'!$I$7:$I$17))^2</f>
        <v>79.934222135085022</v>
      </c>
      <c r="I2105" s="65">
        <f>Таблица1[[#This Row],[Временное сопротивление, Н/мм²]]/Таблица1[[#This Row],[Предел текучести, Н/мм²]]</f>
        <v>1.1802973977695168</v>
      </c>
      <c r="J2105" s="66">
        <f>(Таблица1[[#This Row],[σв/σт]]-SUMIF('Сводный отчет'!$B$7:$B$17,Таблица1[[#This Row],[Профиль / размер]],'Сводный отчет'!$L$7:$L$17))^2</f>
        <v>1.8255591924121582E-4</v>
      </c>
      <c r="K2105" s="63">
        <v>24.5</v>
      </c>
      <c r="L2105" s="64">
        <f>(Таблица1[[#This Row],[Относительное удлинение, %]]-SUMIF('Сводный отчет'!$B$7:$B$17,Таблица1[[#This Row],[Профиль / размер]],'Сводный отчет'!$O$7:$O$17))^2</f>
        <v>6.0340760709733905</v>
      </c>
      <c r="M2105" s="63">
        <v>8.4</v>
      </c>
      <c r="N210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1.7790020586219691E-3</v>
      </c>
      <c r="O2105" s="67">
        <v>8.6999999999999993</v>
      </c>
      <c r="P210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9.607881580237336E-3</v>
      </c>
      <c r="Q2105" s="69">
        <v>6.8000000000000005E-2</v>
      </c>
      <c r="R2105" s="70">
        <f>(Таблица1[[#This Row],[fr]]-SUMIF('Сводный отчет'!$B$7:$B$17,Таблица1[[#This Row],[Профиль / размер]],'Сводный отчет'!$X$7:$X$17))^2</f>
        <v>2.1699331830212829E-4</v>
      </c>
    </row>
    <row r="2106" spans="1:18" ht="11.25" customHeight="1" x14ac:dyDescent="0.25">
      <c r="A2106" s="62" t="s">
        <v>1636</v>
      </c>
      <c r="B2106" s="62" t="str">
        <f>LEFT(Таблица1[[#This Row],[Номер плавки]],7)</f>
        <v>2051016</v>
      </c>
      <c r="C2106" s="62" t="s">
        <v>8</v>
      </c>
      <c r="D2106" s="62" t="s">
        <v>154</v>
      </c>
      <c r="E2106" s="63">
        <v>552</v>
      </c>
      <c r="F2106" s="64">
        <f>(Таблица1[[#This Row],[Предел текучести, Н/мм²]]-SUMIF('Сводный отчет'!$B$7:$B$17,Таблица1[[#This Row],[Профиль / размер]],'Сводный отчет'!$F$7:$F$17))^2</f>
        <v>2.4507401235144047E-3</v>
      </c>
      <c r="G2106" s="63">
        <v>644</v>
      </c>
      <c r="H2106" s="64">
        <f>(Таблица1[[#This Row],[Временное сопротивление, Н/мм²]]-SUMIF('Сводный отчет'!$B$7:$B$17,Таблица1[[#This Row],[Профиль / размер]],'Сводный отчет'!$I$7:$I$17))^2</f>
        <v>3.5290657778634443E-3</v>
      </c>
      <c r="I2106" s="65">
        <f>Таблица1[[#This Row],[Временное сопротивление, Н/мм²]]/Таблица1[[#This Row],[Предел текучести, Н/мм²]]</f>
        <v>1.1666666666666667</v>
      </c>
      <c r="J2106" s="66">
        <f>(Таблица1[[#This Row],[σв/σт]]-SUMIF('Сводный отчет'!$B$7:$B$17,Таблица1[[#This Row],[Профиль / размер]],'Сводный отчет'!$L$7:$L$17))^2</f>
        <v>1.4257676125809746E-8</v>
      </c>
      <c r="K2106" s="63">
        <v>19.8</v>
      </c>
      <c r="L2106" s="64">
        <f>(Таблица1[[#This Row],[Относительное удлинение, %]]-SUMIF('Сводный отчет'!$B$7:$B$17,Таблица1[[#This Row],[Профиль / размер]],'Сводный отчет'!$O$7:$O$17))^2</f>
        <v>5.0335810214685202</v>
      </c>
      <c r="M2106" s="63">
        <v>7</v>
      </c>
      <c r="N210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2.0798780119596221</v>
      </c>
      <c r="O2106" s="67">
        <v>7.3</v>
      </c>
      <c r="P210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2.2440633271247918</v>
      </c>
      <c r="Q2106" s="69">
        <v>9.0999999999999998E-2</v>
      </c>
      <c r="R2106" s="70">
        <f>(Таблица1[[#This Row],[fr]]-SUMIF('Сводный отчет'!$B$7:$B$17,Таблица1[[#This Row],[Профиль / размер]],'Сводный отчет'!$X$7:$X$17))^2</f>
        <v>6.8381437114007731E-5</v>
      </c>
    </row>
    <row r="2107" spans="1:18" ht="11.25" customHeight="1" x14ac:dyDescent="0.25">
      <c r="A2107" s="62" t="s">
        <v>1637</v>
      </c>
      <c r="B2107" s="62" t="str">
        <f>LEFT(Таблица1[[#This Row],[Номер плавки]],7)</f>
        <v>2051016</v>
      </c>
      <c r="C2107" s="62" t="s">
        <v>8</v>
      </c>
      <c r="D2107" s="62" t="s">
        <v>154</v>
      </c>
      <c r="E2107" s="63">
        <v>531</v>
      </c>
      <c r="F2107" s="64">
        <f>(Таблица1[[#This Row],[Предел текучести, Н/мм²]]-SUMIF('Сводный отчет'!$B$7:$B$17,Таблица1[[#This Row],[Профиль / размер]],'Сводный отчет'!$F$7:$F$17))^2</f>
        <v>438.92324281933264</v>
      </c>
      <c r="G2107" s="63">
        <v>624</v>
      </c>
      <c r="H2107" s="64">
        <f>(Таблица1[[#This Row],[Временное сопротивление, Н/мм²]]-SUMIF('Сводный отчет'!$B$7:$B$17,Таблица1[[#This Row],[Профиль / размер]],'Сводный отчет'!$I$7:$I$17))^2</f>
        <v>397.62729144201597</v>
      </c>
      <c r="I2107" s="65">
        <f>Таблица1[[#This Row],[Временное сопротивление, Н/мм²]]/Таблица1[[#This Row],[Предел текучести, Н/мм²]]</f>
        <v>1.1751412429378532</v>
      </c>
      <c r="J2107" s="66">
        <f>(Таблица1[[#This Row],[σв/σт]]-SUMIF('Сводный отчет'!$B$7:$B$17,Таблица1[[#This Row],[Профиль / размер]],'Сводный отчет'!$L$7:$L$17))^2</f>
        <v>6.9808878427071229E-5</v>
      </c>
      <c r="K2107" s="63">
        <v>19.899999999999999</v>
      </c>
      <c r="L2107" s="64">
        <f>(Таблица1[[#This Row],[Относительное удлинение, %]]-SUMIF('Сводный отчет'!$B$7:$B$17,Таблица1[[#This Row],[Профиль / размер]],'Сводный отчет'!$O$7:$O$17))^2</f>
        <v>4.5948681501813988</v>
      </c>
      <c r="M2107" s="63">
        <v>8.6</v>
      </c>
      <c r="N210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2.4907714929907614E-2</v>
      </c>
      <c r="O2107" s="67">
        <v>8.9</v>
      </c>
      <c r="P210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1.0399960788158132E-2</v>
      </c>
      <c r="Q2107" s="69">
        <v>7.5999999999999998E-2</v>
      </c>
      <c r="R2107" s="70">
        <f>(Таблица1[[#This Row],[fr]]-SUMIF('Сводный отчет'!$B$7:$B$17,Таблица1[[#This Row],[Профиль / размер]],'Сводный отчет'!$X$7:$X$17))^2</f>
        <v>4.5302229193216917E-5</v>
      </c>
    </row>
    <row r="2108" spans="1:18" ht="11.25" customHeight="1" x14ac:dyDescent="0.25">
      <c r="A2108" s="62" t="s">
        <v>1638</v>
      </c>
      <c r="B2108" s="62" t="str">
        <f>LEFT(Таблица1[[#This Row],[Номер плавки]],7)</f>
        <v>2051016</v>
      </c>
      <c r="C2108" s="62" t="s">
        <v>8</v>
      </c>
      <c r="D2108" s="62" t="s">
        <v>154</v>
      </c>
      <c r="E2108" s="63">
        <v>547</v>
      </c>
      <c r="F2108" s="64">
        <f>(Таблица1[[#This Row],[Предел текучести, Н/мм²]]-SUMIF('Сводный отчет'!$B$7:$B$17,Таблица1[[#This Row],[Профиль / размер]],'Сводный отчет'!$F$7:$F$17))^2</f>
        <v>24.507401235173312</v>
      </c>
      <c r="G2108" s="63">
        <v>639</v>
      </c>
      <c r="H2108" s="64">
        <f>(Таблица1[[#This Row],[Временное сопротивление, Н/мм²]]-SUMIF('Сводный отчет'!$B$7:$B$17,Таблица1[[#This Row],[Профиль / размер]],'Сводный отчет'!$I$7:$I$17))^2</f>
        <v>24.409469659837391</v>
      </c>
      <c r="I2108" s="65">
        <f>Таблица1[[#This Row],[Временное сопротивление, Н/мм²]]/Таблица1[[#This Row],[Предел текучести, Н/мм²]]</f>
        <v>1.1681901279707496</v>
      </c>
      <c r="J2108" s="66">
        <f>(Таблица1[[#This Row],[σв/σт]]-SUMIF('Сводный отчет'!$B$7:$B$17,Таблица1[[#This Row],[Профиль / размер]],'Сводный отчет'!$L$7:$L$17))^2</f>
        <v>1.9713726692824751E-6</v>
      </c>
      <c r="K2108" s="63">
        <v>21.8</v>
      </c>
      <c r="L2108" s="64">
        <f>(Таблица1[[#This Row],[Относительное удлинение, %]]-SUMIF('Сводный отчет'!$B$7:$B$17,Таблица1[[#This Row],[Профиль / размер]],'Сводный отчет'!$O$7:$O$17))^2</f>
        <v>5.9323595725913225E-2</v>
      </c>
      <c r="M2108" s="63">
        <v>8</v>
      </c>
      <c r="N210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0.19552157631605055</v>
      </c>
      <c r="O2108" s="67">
        <v>8.3000000000000007</v>
      </c>
      <c r="P210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0.24802372316439475</v>
      </c>
      <c r="Q2108" s="69">
        <v>8.8999999999999996E-2</v>
      </c>
      <c r="R2108" s="70">
        <f>(Таблица1[[#This Row],[fr]]-SUMIF('Сводный отчет'!$B$7:$B$17,Таблица1[[#This Row],[Профиль / размер]],'Сводный отчет'!$X$7:$X$17))^2</f>
        <v>3.9304209391235594E-5</v>
      </c>
    </row>
    <row r="2109" spans="1:18" ht="11.25" customHeight="1" x14ac:dyDescent="0.25">
      <c r="A2109" s="62" t="s">
        <v>1639</v>
      </c>
      <c r="B2109" s="62" t="str">
        <f>LEFT(Таблица1[[#This Row],[Номер плавки]],7)</f>
        <v>2051018</v>
      </c>
      <c r="C2109" s="62" t="s">
        <v>8</v>
      </c>
      <c r="D2109" s="62" t="s">
        <v>154</v>
      </c>
      <c r="E2109" s="63">
        <v>552</v>
      </c>
      <c r="F2109" s="64">
        <f>(Таблица1[[#This Row],[Предел текучести, Н/мм²]]-SUMIF('Сводный отчет'!$B$7:$B$17,Таблица1[[#This Row],[Профиль / размер]],'Сводный отчет'!$F$7:$F$17))^2</f>
        <v>2.4507401235144047E-3</v>
      </c>
      <c r="G2109" s="63">
        <v>643</v>
      </c>
      <c r="H2109" s="64">
        <f>(Таблица1[[#This Row],[Временное сопротивление, Н/мм²]]-SUMIF('Сводный отчет'!$B$7:$B$17,Таблица1[[#This Row],[Профиль / размер]],'Сводный отчет'!$I$7:$I$17))^2</f>
        <v>0.88471718458976945</v>
      </c>
      <c r="I2109" s="65">
        <f>Таблица1[[#This Row],[Временное сопротивление, Н/мм²]]/Таблица1[[#This Row],[Предел текучести, Н/мм²]]</f>
        <v>1.1648550724637681</v>
      </c>
      <c r="J2109" s="66">
        <f>(Таблица1[[#This Row],[σв/σт]]-SUMIF('Сводный отчет'!$B$7:$B$17,Таблица1[[#This Row],[Профиль / размер]],'Сводный отчет'!$L$7:$L$17))^2</f>
        <v>3.7287598961867534E-6</v>
      </c>
      <c r="K2109" s="63">
        <v>22.4</v>
      </c>
      <c r="L2109" s="64">
        <f>(Таблица1[[#This Row],[Относительное удлинение, %]]-SUMIF('Сводный отчет'!$B$7:$B$17,Таблица1[[#This Row],[Профиль / размер]],'Сводный отчет'!$O$7:$O$17))^2</f>
        <v>0.12704636800312957</v>
      </c>
      <c r="M2109" s="63">
        <v>7.2</v>
      </c>
      <c r="N210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1.5430067248309072</v>
      </c>
      <c r="O2109" s="67">
        <v>7.5</v>
      </c>
      <c r="P210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1.6848554063327119</v>
      </c>
      <c r="Q2109" s="69">
        <v>7.2999999999999995E-2</v>
      </c>
      <c r="R2109" s="70">
        <f>(Таблица1[[#This Row],[fr]]-SUMIF('Сводный отчет'!$B$7:$B$17,Таблица1[[#This Row],[Профиль / размер]],'Сводный отчет'!$X$7:$X$17))^2</f>
        <v>9.4686387609058803E-5</v>
      </c>
    </row>
    <row r="2110" spans="1:18" ht="11.25" customHeight="1" x14ac:dyDescent="0.25">
      <c r="A2110" s="62" t="s">
        <v>1640</v>
      </c>
      <c r="B2110" s="62" t="str">
        <f>LEFT(Таблица1[[#This Row],[Номер плавки]],7)</f>
        <v>2051018</v>
      </c>
      <c r="C2110" s="62" t="s">
        <v>8</v>
      </c>
      <c r="D2110" s="62" t="s">
        <v>154</v>
      </c>
      <c r="E2110" s="63">
        <v>523</v>
      </c>
      <c r="F2110" s="64">
        <f>(Таблица1[[#This Row],[Предел текучести, Н/мм²]]-SUMIF('Сводный отчет'!$B$7:$B$17,Таблица1[[#This Row],[Профиль / размер]],'Сводный отчет'!$F$7:$F$17))^2</f>
        <v>838.13116361141238</v>
      </c>
      <c r="G2110" s="63">
        <v>617</v>
      </c>
      <c r="H2110" s="64">
        <f>(Таблица1[[#This Row],[Временное сопротивление, Н/мм²]]-SUMIF('Сводный отчет'!$B$7:$B$17,Таблица1[[#This Row],[Профиль / размер]],'Сводный отчет'!$I$7:$I$17))^2</f>
        <v>725.79560827369937</v>
      </c>
      <c r="I2110" s="65">
        <f>Таблица1[[#This Row],[Временное сопротивление, Н/мм²]]/Таблица1[[#This Row],[Предел текучести, Н/мм²]]</f>
        <v>1.1797323135755258</v>
      </c>
      <c r="J2110" s="66">
        <f>(Таблица1[[#This Row],[σв/σт]]-SUMIF('Сводный отчет'!$B$7:$B$17,Таблица1[[#This Row],[Профиль / размер]],'Сводный отчет'!$L$7:$L$17))^2</f>
        <v>1.6760516632419696E-4</v>
      </c>
      <c r="K2110" s="63">
        <v>25.9</v>
      </c>
      <c r="L2110" s="64">
        <f>(Таблица1[[#This Row],[Относительное удлинение, %]]-SUMIF('Сводный отчет'!$B$7:$B$17,Таблица1[[#This Row],[Профиль / размер]],'Сводный отчет'!$O$7:$O$17))^2</f>
        <v>14.872095872953553</v>
      </c>
      <c r="M2110" s="63">
        <v>7.6</v>
      </c>
      <c r="N211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0.70926415057347969</v>
      </c>
      <c r="O2110" s="67">
        <v>7.9</v>
      </c>
      <c r="P211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0.80643956474855305</v>
      </c>
      <c r="Q2110" s="69">
        <v>7.0000000000000007E-2</v>
      </c>
      <c r="R2110" s="70">
        <f>(Таблица1[[#This Row],[fr]]-SUMIF('Сводный отчет'!$B$7:$B$17,Таблица1[[#This Row],[Профиль / размер]],'Сводный отчет'!$X$7:$X$17))^2</f>
        <v>1.6207054602490037E-4</v>
      </c>
    </row>
    <row r="2111" spans="1:18" ht="11.25" customHeight="1" x14ac:dyDescent="0.25">
      <c r="A2111" s="62" t="s">
        <v>1641</v>
      </c>
      <c r="B2111" s="62" t="str">
        <f>LEFT(Таблица1[[#This Row],[Номер плавки]],7)</f>
        <v>2051018</v>
      </c>
      <c r="C2111" s="62" t="s">
        <v>8</v>
      </c>
      <c r="D2111" s="62" t="s">
        <v>154</v>
      </c>
      <c r="E2111" s="63">
        <v>513</v>
      </c>
      <c r="F2111" s="64">
        <f>(Таблица1[[#This Row],[Предел текучести, Н/мм²]]-SUMIF('Сводный отчет'!$B$7:$B$17,Таблица1[[#This Row],[Профиль / размер]],'Сводный отчет'!$F$7:$F$17))^2</f>
        <v>1517.141064601512</v>
      </c>
      <c r="G2111" s="63">
        <v>600</v>
      </c>
      <c r="H2111" s="64">
        <f>(Таблица1[[#This Row],[Временное сопротивление, Н/мм²]]-SUMIF('Сводный отчет'!$B$7:$B$17,Таблица1[[#This Row],[Профиль / размер]],'Сводный отчет'!$I$7:$I$17))^2</f>
        <v>1930.7758062935018</v>
      </c>
      <c r="I2111" s="65">
        <f>Таблица1[[#This Row],[Временное сопротивление, Н/мм²]]/Таблица1[[#This Row],[Предел текучести, Н/мм²]]</f>
        <v>1.1695906432748537</v>
      </c>
      <c r="J2111" s="66">
        <f>(Таблица1[[#This Row],[σв/σт]]-SUMIF('Сводный отчет'!$B$7:$B$17,Таблица1[[#This Row],[Профиль / размер]],'Сводный отчет'!$L$7:$L$17))^2</f>
        <v>7.8656190375644984E-6</v>
      </c>
      <c r="K2111" s="63">
        <v>21.1</v>
      </c>
      <c r="L2111" s="64">
        <f>(Таблица1[[#This Row],[Относительное удлинение, %]]-SUMIF('Сводный отчет'!$B$7:$B$17,Таблица1[[#This Row],[Профиль / размер]],'Сводный отчет'!$O$7:$O$17))^2</f>
        <v>0.89031369473582433</v>
      </c>
      <c r="M2111" s="63">
        <v>10.6</v>
      </c>
      <c r="N211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4.6561948436427638</v>
      </c>
      <c r="O2111" s="67">
        <v>10.9</v>
      </c>
      <c r="P211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4.418320752867368</v>
      </c>
      <c r="Q2111" s="69">
        <v>6.5000000000000002E-2</v>
      </c>
      <c r="R2111" s="70">
        <f>(Таблица1[[#This Row],[fr]]-SUMIF('Сводный отчет'!$B$7:$B$17,Таблица1[[#This Row],[Профиль / размер]],'Сводный отчет'!$X$7:$X$17))^2</f>
        <v>3.1437747671797018E-4</v>
      </c>
    </row>
    <row r="2112" spans="1:18" ht="11.25" customHeight="1" x14ac:dyDescent="0.25">
      <c r="A2112" s="62" t="s">
        <v>1642</v>
      </c>
      <c r="B2112" s="62" t="str">
        <f>LEFT(Таблица1[[#This Row],[Номер плавки]],7)</f>
        <v>2051019</v>
      </c>
      <c r="C2112" s="62" t="s">
        <v>8</v>
      </c>
      <c r="D2112" s="62" t="s">
        <v>154</v>
      </c>
      <c r="E2112" s="63">
        <v>532</v>
      </c>
      <c r="F2112" s="64">
        <f>(Таблица1[[#This Row],[Предел текучести, Н/мм²]]-SUMIF('Сводный отчет'!$B$7:$B$17,Таблица1[[#This Row],[Профиль / размер]],'Сводный отчет'!$F$7:$F$17))^2</f>
        <v>398.02225272032268</v>
      </c>
      <c r="G2112" s="63">
        <v>623</v>
      </c>
      <c r="H2112" s="64">
        <f>(Таблица1[[#This Row],[Временное сопротивление, Н/мм²]]-SUMIF('Сводный отчет'!$B$7:$B$17,Таблица1[[#This Row],[Профиль / размер]],'Сводный отчет'!$I$7:$I$17))^2</f>
        <v>438.50847956082788</v>
      </c>
      <c r="I2112" s="65">
        <f>Таблица1[[#This Row],[Временное сопротивление, Н/мм²]]/Таблица1[[#This Row],[Предел текучести, Н/мм²]]</f>
        <v>1.1710526315789473</v>
      </c>
      <c r="J2112" s="66">
        <f>(Таблица1[[#This Row],[σв/σт]]-SUMIF('Сводный отчет'!$B$7:$B$17,Таблица1[[#This Row],[Профиль / размер]],'Сводный отчет'!$L$7:$L$17))^2</f>
        <v>1.8203529122203336E-5</v>
      </c>
      <c r="K2112" s="63">
        <v>22</v>
      </c>
      <c r="L2112" s="64">
        <f>(Таблица1[[#This Row],[Относительное удлинение, %]]-SUMIF('Сводный отчет'!$B$7:$B$17,Таблица1[[#This Row],[Профиль / размер]],'Сводный отчет'!$O$7:$O$17))^2</f>
        <v>1.897853151652576E-3</v>
      </c>
      <c r="M2112" s="63">
        <v>8</v>
      </c>
      <c r="N211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0.19552157631605055</v>
      </c>
      <c r="O2112" s="67">
        <v>8.3000000000000007</v>
      </c>
      <c r="P211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0.24802372316439475</v>
      </c>
      <c r="Q2112" s="69">
        <v>7.8E-2</v>
      </c>
      <c r="R2112" s="70">
        <f>(Таблица1[[#This Row],[fr]]-SUMIF('Сводный отчет'!$B$7:$B$17,Таблица1[[#This Row],[Профиль / размер]],'Сводный отчет'!$X$7:$X$17))^2</f>
        <v>2.237945691598901E-5</v>
      </c>
    </row>
    <row r="2113" spans="1:18" ht="11.25" customHeight="1" x14ac:dyDescent="0.25">
      <c r="A2113" s="62" t="s">
        <v>1643</v>
      </c>
      <c r="B2113" s="62" t="str">
        <f>LEFT(Таблица1[[#This Row],[Номер плавки]],7)</f>
        <v>2051019</v>
      </c>
      <c r="C2113" s="62" t="s">
        <v>8</v>
      </c>
      <c r="D2113" s="62" t="s">
        <v>154</v>
      </c>
      <c r="E2113" s="63">
        <v>551</v>
      </c>
      <c r="F2113" s="64">
        <f>(Таблица1[[#This Row],[Предел текучести, Н/мм²]]-SUMIF('Сводный отчет'!$B$7:$B$17,Таблица1[[#This Row],[Профиль / размер]],'Сводный отчет'!$F$7:$F$17))^2</f>
        <v>0.90344083913347395</v>
      </c>
      <c r="G2113" s="63">
        <v>640</v>
      </c>
      <c r="H2113" s="64">
        <f>(Таблица1[[#This Row],[Временное сопротивление, Н/мм²]]-SUMIF('Сводный отчет'!$B$7:$B$17,Таблица1[[#This Row],[Профиль / размер]],'Сводный отчет'!$I$7:$I$17))^2</f>
        <v>15.528281541025487</v>
      </c>
      <c r="I2113" s="65">
        <f>Таблица1[[#This Row],[Временное сопротивление, Н/мм²]]/Таблица1[[#This Row],[Предел текучести, Н/мм²]]</f>
        <v>1.1615245009074411</v>
      </c>
      <c r="J2113" s="66">
        <f>(Таблица1[[#This Row],[σв/σт]]-SUMIF('Сводный отчет'!$B$7:$B$17,Таблица1[[#This Row],[Профиль / размер]],'Сводный отчет'!$L$7:$L$17))^2</f>
        <v>2.7684132234688593E-5</v>
      </c>
      <c r="K2113" s="63">
        <v>23</v>
      </c>
      <c r="L2113" s="64">
        <f>(Таблица1[[#This Row],[Относительное удлинение, %]]-SUMIF('Сводный отчет'!$B$7:$B$17,Таблица1[[#This Row],[Профиль / размер]],'Сводный отчет'!$O$7:$O$17))^2</f>
        <v>0.91476914028034761</v>
      </c>
      <c r="M2113" s="63">
        <v>9.1999999999999993</v>
      </c>
      <c r="N211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0.57429385354376383</v>
      </c>
      <c r="O2113" s="67">
        <v>9.5</v>
      </c>
      <c r="P211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0.49277619841192066</v>
      </c>
      <c r="Q2113" s="69">
        <v>8.5999999999999993E-2</v>
      </c>
      <c r="R2113" s="70">
        <f>(Таблица1[[#This Row],[fr]]-SUMIF('Сводный отчет'!$B$7:$B$17,Таблица1[[#This Row],[Профиль / размер]],'Сводный отчет'!$X$7:$X$17))^2</f>
        <v>1.068836780707743E-5</v>
      </c>
    </row>
    <row r="2114" spans="1:18" ht="11.25" customHeight="1" x14ac:dyDescent="0.25">
      <c r="A2114" s="62" t="s">
        <v>1644</v>
      </c>
      <c r="B2114" s="62" t="str">
        <f>LEFT(Таблица1[[#This Row],[Номер плавки]],7)</f>
        <v>2051021</v>
      </c>
      <c r="C2114" s="62" t="s">
        <v>8</v>
      </c>
      <c r="D2114" s="62" t="s">
        <v>154</v>
      </c>
      <c r="E2114" s="63">
        <v>563</v>
      </c>
      <c r="F2114" s="64">
        <f>(Таблица1[[#This Row],[Предел текучести, Н/мм²]]-SUMIF('Сводный отчет'!$B$7:$B$17,Таблица1[[#This Row],[Профиль / размер]],'Сводный отчет'!$F$7:$F$17))^2</f>
        <v>122.09155965101397</v>
      </c>
      <c r="G2114" s="63">
        <v>659</v>
      </c>
      <c r="H2114" s="64">
        <f>(Таблица1[[#This Row],[Временное сопротивление, Н/мм²]]-SUMIF('Сводный отчет'!$B$7:$B$17,Таблица1[[#This Row],[Профиль / размер]],'Сводный отчет'!$I$7:$I$17))^2</f>
        <v>226.78570728359927</v>
      </c>
      <c r="I2114" s="65">
        <f>Таблица1[[#This Row],[Временное сопротивление, Н/мм²]]/Таблица1[[#This Row],[Предел текучести, Н/мм²]]</f>
        <v>1.1705150976909413</v>
      </c>
      <c r="J2114" s="66">
        <f>(Таблица1[[#This Row],[σв/σт]]-SUMIF('Сводный отчет'!$B$7:$B$17,Таблица1[[#This Row],[Профиль / размер]],'Сводный отчет'!$L$7:$L$17))^2</f>
        <v>1.3905631276509075E-5</v>
      </c>
      <c r="K2114" s="63">
        <v>23.2</v>
      </c>
      <c r="L2114" s="64">
        <f>(Таблица1[[#This Row],[Относительное удлинение, %]]-SUMIF('Сводный отчет'!$B$7:$B$17,Таблица1[[#This Row],[Профиль / размер]],'Сводный отчет'!$O$7:$O$17))^2</f>
        <v>1.3373433977060849</v>
      </c>
      <c r="M2114" s="63">
        <v>10.1</v>
      </c>
      <c r="N211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2.7483730614645494</v>
      </c>
      <c r="O2114" s="67">
        <v>10.4</v>
      </c>
      <c r="P211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2.5663405548475655</v>
      </c>
      <c r="Q2114" s="69">
        <v>8.4000000000000005E-2</v>
      </c>
      <c r="R2114" s="70">
        <f>(Таблица1[[#This Row],[fr]]-SUMIF('Сводный отчет'!$B$7:$B$17,Таблица1[[#This Row],[Профиль / размер]],'Сводный отчет'!$X$7:$X$17))^2</f>
        <v>1.6111400843053715E-6</v>
      </c>
    </row>
    <row r="2115" spans="1:18" ht="11.25" customHeight="1" x14ac:dyDescent="0.25">
      <c r="A2115" s="62" t="s">
        <v>1645</v>
      </c>
      <c r="B2115" s="62" t="str">
        <f>LEFT(Таблица1[[#This Row],[Номер плавки]],7)</f>
        <v>2051021</v>
      </c>
      <c r="C2115" s="62" t="s">
        <v>8</v>
      </c>
      <c r="D2115" s="62" t="s">
        <v>154</v>
      </c>
      <c r="E2115" s="63">
        <v>546</v>
      </c>
      <c r="F2115" s="64">
        <f>(Таблица1[[#This Row],[Предел текучести, Н/мм²]]-SUMIF('Сводный отчет'!$B$7:$B$17,Таблица1[[#This Row],[Профиль / размер]],'Сводный отчет'!$F$7:$F$17))^2</f>
        <v>35.408391334183271</v>
      </c>
      <c r="G2115" s="63">
        <v>632</v>
      </c>
      <c r="H2115" s="64">
        <f>(Таблица1[[#This Row],[Временное сопротивление, Н/мм²]]-SUMIF('Сводный отчет'!$B$7:$B$17,Таблица1[[#This Row],[Профиль / размер]],'Сводный отчет'!$I$7:$I$17))^2</f>
        <v>142.57778649152073</v>
      </c>
      <c r="I2115" s="65">
        <f>Таблица1[[#This Row],[Временное сопротивление, Н/мм²]]/Таблица1[[#This Row],[Предел текучести, Н/мм²]]</f>
        <v>1.1575091575091576</v>
      </c>
      <c r="J2115" s="66">
        <f>(Таблица1[[#This Row],[σв/σт]]-SUMIF('Сводный отчет'!$B$7:$B$17,Таблица1[[#This Row],[Профиль / размер]],'Сводный отчет'!$L$7:$L$17))^2</f>
        <v>8.6061145772132471E-5</v>
      </c>
      <c r="K2115" s="63">
        <v>23</v>
      </c>
      <c r="L2115" s="64">
        <f>(Таблица1[[#This Row],[Относительное удлинение, %]]-SUMIF('Сводный отчет'!$B$7:$B$17,Таблица1[[#This Row],[Профиль / размер]],'Сводный отчет'!$O$7:$O$17))^2</f>
        <v>0.91476914028034761</v>
      </c>
      <c r="M2115" s="63">
        <v>10</v>
      </c>
      <c r="N211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2.426808705028908</v>
      </c>
      <c r="O2115" s="67">
        <v>10.3</v>
      </c>
      <c r="P211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2.2559445152436064</v>
      </c>
      <c r="Q2115" s="69">
        <v>9.5000000000000001E-2</v>
      </c>
      <c r="R2115" s="70">
        <f>(Таблица1[[#This Row],[fr]]-SUMIF('Сводный отчет'!$B$7:$B$17,Таблица1[[#This Row],[Профиль / размер]],'Сводный отчет'!$X$7:$X$17))^2</f>
        <v>1.5053589255955202E-4</v>
      </c>
    </row>
    <row r="2116" spans="1:18" ht="11.25" customHeight="1" x14ac:dyDescent="0.25">
      <c r="A2116" s="62" t="s">
        <v>1646</v>
      </c>
      <c r="B2116" s="62" t="str">
        <f>LEFT(Таблица1[[#This Row],[Номер плавки]],7)</f>
        <v>2051022</v>
      </c>
      <c r="C2116" s="62" t="s">
        <v>8</v>
      </c>
      <c r="D2116" s="62" t="s">
        <v>154</v>
      </c>
      <c r="E2116" s="63">
        <v>576</v>
      </c>
      <c r="F2116" s="64">
        <f>(Таблица1[[#This Row],[Предел текучести, Н/мм²]]-SUMIF('Сводный отчет'!$B$7:$B$17,Таблица1[[#This Row],[Профиль / размер]],'Сводный отчет'!$F$7:$F$17))^2</f>
        <v>578.37868836388452</v>
      </c>
      <c r="G2116" s="63">
        <v>672</v>
      </c>
      <c r="H2116" s="64">
        <f>(Таблица1[[#This Row],[Временное сопротивление, Н/мм²]]-SUMIF('Сводный отчет'!$B$7:$B$17,Таблица1[[#This Row],[Профиль / размер]],'Сводный отчет'!$I$7:$I$17))^2</f>
        <v>787.33026173904454</v>
      </c>
      <c r="I2116" s="65">
        <f>Таблица1[[#This Row],[Временное сопротивление, Н/мм²]]/Таблица1[[#This Row],[Предел текучести, Н/мм²]]</f>
        <v>1.1666666666666667</v>
      </c>
      <c r="J2116" s="66">
        <f>(Таблица1[[#This Row],[σв/σт]]-SUMIF('Сводный отчет'!$B$7:$B$17,Таблица1[[#This Row],[Профиль / размер]],'Сводный отчет'!$L$7:$L$17))^2</f>
        <v>1.4257676125809746E-8</v>
      </c>
      <c r="K2116" s="63">
        <v>20.5</v>
      </c>
      <c r="L2116" s="64">
        <f>(Таблица1[[#This Row],[Относительное удлинение, %]]-SUMIF('Сводный отчет'!$B$7:$B$17,Таблица1[[#This Row],[Профиль / размер]],'Сводный отчет'!$O$7:$O$17))^2</f>
        <v>2.3825909224586099</v>
      </c>
      <c r="M2116" s="63">
        <v>7.8</v>
      </c>
      <c r="N211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0.41239286344476506</v>
      </c>
      <c r="O2116" s="67">
        <v>8.1</v>
      </c>
      <c r="P211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0.48723164395647511</v>
      </c>
      <c r="Q2116" s="69">
        <v>6.7000000000000004E-2</v>
      </c>
      <c r="R2116" s="70">
        <f>(Таблица1[[#This Row],[fr]]-SUMIF('Сводный отчет'!$B$7:$B$17,Таблица1[[#This Row],[Профиль / размер]],'Сводный отчет'!$X$7:$X$17))^2</f>
        <v>2.4745470444074226E-4</v>
      </c>
    </row>
    <row r="2117" spans="1:18" ht="11.25" customHeight="1" x14ac:dyDescent="0.25">
      <c r="A2117" s="62" t="s">
        <v>1647</v>
      </c>
      <c r="B2117" s="62" t="str">
        <f>LEFT(Таблица1[[#This Row],[Номер плавки]],7)</f>
        <v>2051023</v>
      </c>
      <c r="C2117" s="62" t="s">
        <v>8</v>
      </c>
      <c r="D2117" s="62" t="s">
        <v>154</v>
      </c>
      <c r="E2117" s="63">
        <v>539</v>
      </c>
      <c r="F2117" s="64">
        <f>(Таблица1[[#This Row],[Предел текучести, Н/мм²]]-SUMIF('Сводный отчет'!$B$7:$B$17,Таблица1[[#This Row],[Профиль / размер]],'Сводный отчет'!$F$7:$F$17))^2</f>
        <v>167.71532202725299</v>
      </c>
      <c r="G2117" s="63">
        <v>632</v>
      </c>
      <c r="H2117" s="64">
        <f>(Таблица1[[#This Row],[Временное сопротивление, Н/мм²]]-SUMIF('Сводный отчет'!$B$7:$B$17,Таблица1[[#This Row],[Профиль / размер]],'Сводный отчет'!$I$7:$I$17))^2</f>
        <v>142.57778649152073</v>
      </c>
      <c r="I2117" s="65">
        <f>Таблица1[[#This Row],[Временное сопротивление, Н/мм²]]/Таблица1[[#This Row],[Предел текучести, Н/мм²]]</f>
        <v>1.1725417439703154</v>
      </c>
      <c r="J2117" s="66">
        <f>(Таблица1[[#This Row],[σв/σт]]-SUMIF('Сводный отчет'!$B$7:$B$17,Таблица1[[#This Row],[Профиль / размер]],'Сводный отчет'!$L$7:$L$17))^2</f>
        <v>3.3127757781382961E-5</v>
      </c>
      <c r="K2117" s="63">
        <v>22.8</v>
      </c>
      <c r="L2117" s="64">
        <f>(Таблица1[[#This Row],[Относительное удлинение, %]]-SUMIF('Сводный отчет'!$B$7:$B$17,Таблица1[[#This Row],[Профиль / размер]],'Сводный отчет'!$O$7:$O$17))^2</f>
        <v>0.57219488285460962</v>
      </c>
      <c r="M2117" s="63">
        <v>9.4</v>
      </c>
      <c r="N211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0.91742256641505127</v>
      </c>
      <c r="O2117" s="67">
        <v>9.6999999999999993</v>
      </c>
      <c r="P211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0.81356827761984019</v>
      </c>
      <c r="Q2117" s="69">
        <v>9.4E-2</v>
      </c>
      <c r="R2117" s="70">
        <f>(Таблица1[[#This Row],[fr]]-SUMIF('Сводный отчет'!$B$7:$B$17,Таблица1[[#This Row],[Профиль / размер]],'Сводный отчет'!$X$7:$X$17))^2</f>
        <v>1.2699727869816595E-4</v>
      </c>
    </row>
    <row r="2118" spans="1:18" ht="11.25" customHeight="1" x14ac:dyDescent="0.25">
      <c r="A2118" s="62" t="s">
        <v>1648</v>
      </c>
      <c r="B2118" s="62" t="str">
        <f>LEFT(Таблица1[[#This Row],[Номер плавки]],7)</f>
        <v>2051024</v>
      </c>
      <c r="C2118" s="62" t="s">
        <v>8</v>
      </c>
      <c r="D2118" s="62" t="s">
        <v>154</v>
      </c>
      <c r="E2118" s="63">
        <v>569</v>
      </c>
      <c r="F2118" s="64">
        <f>(Таблица1[[#This Row],[Предел текучести, Н/мм²]]-SUMIF('Сводный отчет'!$B$7:$B$17,Таблица1[[#This Row],[Профиль / размер]],'Сводный отчет'!$F$7:$F$17))^2</f>
        <v>290.68561905695418</v>
      </c>
      <c r="G2118" s="63">
        <v>666</v>
      </c>
      <c r="H2118" s="64">
        <f>(Таблица1[[#This Row],[Временное сопротивление, Н/мм²]]-SUMIF('Сводный отчет'!$B$7:$B$17,Таблица1[[#This Row],[Профиль / размер]],'Сводный отчет'!$I$7:$I$17))^2</f>
        <v>486.61739045191592</v>
      </c>
      <c r="I2118" s="65">
        <f>Таблица1[[#This Row],[Временное сопротивление, Н/мм²]]/Таблица1[[#This Row],[Предел текучести, Н/мм²]]</f>
        <v>1.1704745166959578</v>
      </c>
      <c r="J2118" s="66">
        <f>(Таблица1[[#This Row],[σв/σт]]-SUMIF('Сводный отчет'!$B$7:$B$17,Таблица1[[#This Row],[Профиль / размер]],'Сводный отчет'!$L$7:$L$17))^2</f>
        <v>1.36046229623912E-5</v>
      </c>
      <c r="K2118" s="63">
        <v>21.8</v>
      </c>
      <c r="L2118" s="64">
        <f>(Таблица1[[#This Row],[Относительное удлинение, %]]-SUMIF('Сводный отчет'!$B$7:$B$17,Таблица1[[#This Row],[Профиль / размер]],'Сводный отчет'!$O$7:$O$17))^2</f>
        <v>5.9323595725913225E-2</v>
      </c>
      <c r="M2118" s="63">
        <v>8.9</v>
      </c>
      <c r="N211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0.20960078423683665</v>
      </c>
      <c r="O2118" s="67">
        <v>9.1999999999999993</v>
      </c>
      <c r="P211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0.16158807960003879</v>
      </c>
      <c r="Q2118" s="69">
        <v>8.7999999999999995E-2</v>
      </c>
      <c r="R2118" s="70">
        <f>(Таблица1[[#This Row],[fr]]-SUMIF('Сводный отчет'!$B$7:$B$17,Таблица1[[#This Row],[Профиль / размер]],'Сводный отчет'!$X$7:$X$17))^2</f>
        <v>2.7765595529849538E-5</v>
      </c>
    </row>
    <row r="2119" spans="1:18" ht="11.25" customHeight="1" x14ac:dyDescent="0.25">
      <c r="A2119" s="62" t="s">
        <v>1649</v>
      </c>
      <c r="B2119" s="62" t="str">
        <f>LEFT(Таблица1[[#This Row],[Номер плавки]],7)</f>
        <v>2051024</v>
      </c>
      <c r="C2119" s="62" t="s">
        <v>8</v>
      </c>
      <c r="D2119" s="62" t="s">
        <v>154</v>
      </c>
      <c r="E2119" s="63">
        <v>562</v>
      </c>
      <c r="F2119" s="64">
        <f>(Таблица1[[#This Row],[Предел текучести, Н/мм²]]-SUMIF('Сводный отчет'!$B$7:$B$17,Таблица1[[#This Row],[Профиль / размер]],'Сводный отчет'!$F$7:$F$17))^2</f>
        <v>100.99254975002393</v>
      </c>
      <c r="G2119" s="63">
        <v>650</v>
      </c>
      <c r="H2119" s="64">
        <f>(Таблица1[[#This Row],[Временное сопротивление, Н/мм²]]-SUMIF('Сводный отчет'!$B$7:$B$17,Таблица1[[#This Row],[Профиль / размер]],'Сводный отчет'!$I$7:$I$17))^2</f>
        <v>36.716400352906426</v>
      </c>
      <c r="I2119" s="65">
        <f>Таблица1[[#This Row],[Временное сопротивление, Н/мм²]]/Таблица1[[#This Row],[Предел текучести, Н/мм²]]</f>
        <v>1.1565836298932384</v>
      </c>
      <c r="J2119" s="66">
        <f>(Таблица1[[#This Row],[σв/σт]]-SUMIF('Сводный отчет'!$B$7:$B$17,Таблица1[[#This Row],[Профиль / размер]],'Сводный отчет'!$L$7:$L$17))^2</f>
        <v>1.0408982857295664E-4</v>
      </c>
      <c r="K2119" s="63">
        <v>23.8</v>
      </c>
      <c r="L2119" s="64">
        <f>(Таблица1[[#This Row],[Относительное удлинение, %]]-SUMIF('Сводный отчет'!$B$7:$B$17,Таблица1[[#This Row],[Профиль / размер]],'Сводный отчет'!$O$7:$O$17))^2</f>
        <v>3.085066169983306</v>
      </c>
      <c r="M2119" s="63">
        <v>8.6999999999999993</v>
      </c>
      <c r="N211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6.6472071365550223E-2</v>
      </c>
      <c r="O2119" s="67">
        <v>9</v>
      </c>
      <c r="P211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4.0796000392118489E-2</v>
      </c>
      <c r="Q2119" s="69">
        <v>7.9000000000000001E-2</v>
      </c>
      <c r="R2119" s="70">
        <f>(Таблица1[[#This Row],[fr]]-SUMIF('Сводный отчет'!$B$7:$B$17,Таблица1[[#This Row],[Профиль / размер]],'Сводный отчет'!$X$7:$X$17))^2</f>
        <v>1.3918070777375061E-5</v>
      </c>
    </row>
    <row r="2120" spans="1:18" ht="11.25" customHeight="1" x14ac:dyDescent="0.25">
      <c r="A2120" s="62" t="s">
        <v>1650</v>
      </c>
      <c r="B2120" s="62" t="str">
        <f>LEFT(Таблица1[[#This Row],[Номер плавки]],7)</f>
        <v>2051027</v>
      </c>
      <c r="C2120" s="62" t="s">
        <v>8</v>
      </c>
      <c r="D2120" s="62" t="s">
        <v>154</v>
      </c>
      <c r="E2120" s="63">
        <v>556</v>
      </c>
      <c r="F2120" s="64">
        <f>(Таблица1[[#This Row],[Предел текучести, Н/мм²]]-SUMIF('Сводный отчет'!$B$7:$B$17,Таблица1[[#This Row],[Профиль / размер]],'Сводный отчет'!$F$7:$F$17))^2</f>
        <v>16.398490344083676</v>
      </c>
      <c r="G2120" s="63">
        <v>643</v>
      </c>
      <c r="H2120" s="64">
        <f>(Таблица1[[#This Row],[Временное сопротивление, Н/мм²]]-SUMIF('Сводный отчет'!$B$7:$B$17,Таблица1[[#This Row],[Профиль / размер]],'Сводный отчет'!$I$7:$I$17))^2</f>
        <v>0.88471718458976945</v>
      </c>
      <c r="I2120" s="65">
        <f>Таблица1[[#This Row],[Временное сопротивление, Н/мм²]]/Таблица1[[#This Row],[Предел текучести, Н/мм²]]</f>
        <v>1.1564748201438848</v>
      </c>
      <c r="J2120" s="66">
        <f>(Таблица1[[#This Row],[σв/σт]]-SUMIF('Сводный отчет'!$B$7:$B$17,Таблица1[[#This Row],[Профиль / размер]],'Сводный отчет'!$L$7:$L$17))^2</f>
        <v>1.0632191851009933E-4</v>
      </c>
      <c r="K2120" s="63">
        <v>21.3</v>
      </c>
      <c r="L2120" s="64">
        <f>(Таблица1[[#This Row],[Относительное удлинение, %]]-SUMIF('Сводный отчет'!$B$7:$B$17,Таблица1[[#This Row],[Профиль / размер]],'Сводный отчет'!$O$7:$O$17))^2</f>
        <v>0.55288795216156494</v>
      </c>
      <c r="M2120" s="63">
        <v>6.4</v>
      </c>
      <c r="N212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4.170491873345763</v>
      </c>
      <c r="O2120" s="67">
        <v>7.7</v>
      </c>
      <c r="P212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1.2056474855406325</v>
      </c>
      <c r="Q2120" s="69">
        <v>8.8999999999999996E-2</v>
      </c>
      <c r="R2120" s="70">
        <f>(Таблица1[[#This Row],[fr]]-SUMIF('Сводный отчет'!$B$7:$B$17,Таблица1[[#This Row],[Профиль / размер]],'Сводный отчет'!$X$7:$X$17))^2</f>
        <v>3.9304209391235594E-5</v>
      </c>
    </row>
    <row r="2121" spans="1:18" ht="11.25" customHeight="1" x14ac:dyDescent="0.25">
      <c r="A2121" s="62" t="s">
        <v>1651</v>
      </c>
      <c r="B2121" s="62" t="str">
        <f>LEFT(Таблица1[[#This Row],[Номер плавки]],7)</f>
        <v>2051028</v>
      </c>
      <c r="C2121" s="62" t="s">
        <v>8</v>
      </c>
      <c r="D2121" s="62" t="s">
        <v>154</v>
      </c>
      <c r="E2121" s="63">
        <v>573</v>
      </c>
      <c r="F2121" s="64">
        <f>(Таблица1[[#This Row],[Предел текучести, Н/мм²]]-SUMIF('Сводный отчет'!$B$7:$B$17,Таблица1[[#This Row],[Профиль / размер]],'Сводный отчет'!$F$7:$F$17))^2</f>
        <v>443.08165866091434</v>
      </c>
      <c r="G2121" s="63">
        <v>662</v>
      </c>
      <c r="H2121" s="64">
        <f>(Таблица1[[#This Row],[Временное сопротивление, Н/мм²]]-SUMIF('Сводный отчет'!$B$7:$B$17,Таблица1[[#This Row],[Профиль / размер]],'Сводный отчет'!$I$7:$I$17))^2</f>
        <v>326.14214292716355</v>
      </c>
      <c r="I2121" s="65">
        <f>Таблица1[[#This Row],[Временное сопротивление, Н/мм²]]/Таблица1[[#This Row],[Предел текучести, Н/мм²]]</f>
        <v>1.1553228621291449</v>
      </c>
      <c r="J2121" s="66">
        <f>(Таблица1[[#This Row],[σв/σт]]-SUMIF('Сводный отчет'!$B$7:$B$17,Таблица1[[#This Row],[Профиль / размер]],'Сводный отчет'!$L$7:$L$17))^2</f>
        <v>1.3140518462312104E-4</v>
      </c>
      <c r="K2121" s="63">
        <v>21.5</v>
      </c>
      <c r="L2121" s="64">
        <f>(Таблица1[[#This Row],[Относительное удлинение, %]]-SUMIF('Сводный отчет'!$B$7:$B$17,Таблица1[[#This Row],[Профиль / размер]],'Сводный отчет'!$O$7:$O$17))^2</f>
        <v>0.29546220958730507</v>
      </c>
      <c r="M2121" s="63">
        <v>8.4</v>
      </c>
      <c r="N212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1.7790020586219691E-3</v>
      </c>
      <c r="O2121" s="67">
        <v>8.6999999999999993</v>
      </c>
      <c r="P212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9.607881580237336E-3</v>
      </c>
      <c r="Q2121" s="69">
        <v>6.6000000000000003E-2</v>
      </c>
      <c r="R2121" s="70">
        <f>(Таблица1[[#This Row],[fr]]-SUMIF('Сводный отчет'!$B$7:$B$17,Таблица1[[#This Row],[Профиль / размер]],'Сводный отчет'!$X$7:$X$17))^2</f>
        <v>2.799160905793562E-4</v>
      </c>
    </row>
    <row r="2122" spans="1:18" ht="11.25" customHeight="1" x14ac:dyDescent="0.25">
      <c r="A2122" s="62" t="s">
        <v>1652</v>
      </c>
      <c r="B2122" s="62" t="str">
        <f>LEFT(Таблица1[[#This Row],[Номер плавки]],7)</f>
        <v>2051028</v>
      </c>
      <c r="C2122" s="62" t="s">
        <v>8</v>
      </c>
      <c r="D2122" s="62" t="s">
        <v>154</v>
      </c>
      <c r="E2122" s="63">
        <v>569</v>
      </c>
      <c r="F2122" s="64">
        <f>(Таблица1[[#This Row],[Предел текучести, Н/мм²]]-SUMIF('Сводный отчет'!$B$7:$B$17,Таблица1[[#This Row],[Профиль / размер]],'Сводный отчет'!$F$7:$F$17))^2</f>
        <v>290.68561905695418</v>
      </c>
      <c r="G2122" s="63">
        <v>668</v>
      </c>
      <c r="H2122" s="64">
        <f>(Таблица1[[#This Row],[Временное сопротивление, Н/мм²]]-SUMIF('Сводный отчет'!$B$7:$B$17,Таблица1[[#This Row],[Профиль / размер]],'Сводный отчет'!$I$7:$I$17))^2</f>
        <v>578.85501421429217</v>
      </c>
      <c r="I2122" s="65">
        <f>Таблица1[[#This Row],[Временное сопротивление, Н/мм²]]/Таблица1[[#This Row],[Предел текучести, Н/мм²]]</f>
        <v>1.1739894551845342</v>
      </c>
      <c r="J2122" s="66">
        <f>(Таблица1[[#This Row],[σв/σт]]-SUMIF('Сводный отчет'!$B$7:$B$17,Таблица1[[#This Row],[Профиль / размер]],'Сводный отчет'!$L$7:$L$17))^2</f>
        <v>5.1888726739486639E-5</v>
      </c>
      <c r="K2122" s="63">
        <v>22.7</v>
      </c>
      <c r="L2122" s="64">
        <f>(Таблица1[[#This Row],[Относительное удлинение, %]]-SUMIF('Сводный отчет'!$B$7:$B$17,Таблица1[[#This Row],[Профиль / размер]],'Сводный отчет'!$O$7:$O$17))^2</f>
        <v>0.43090775414173815</v>
      </c>
      <c r="M2122" s="63">
        <v>8</v>
      </c>
      <c r="N212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0.19552157631605055</v>
      </c>
      <c r="O2122" s="67">
        <v>8.3000000000000007</v>
      </c>
      <c r="P212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0.24802372316439475</v>
      </c>
      <c r="Q2122" s="69">
        <v>7.0999999999999994E-2</v>
      </c>
      <c r="R2122" s="70">
        <f>(Таблица1[[#This Row],[fr]]-SUMIF('Сводный отчет'!$B$7:$B$17,Таблица1[[#This Row],[Профиль / размер]],'Сводный отчет'!$X$7:$X$17))^2</f>
        <v>1.3760915988628674E-4</v>
      </c>
    </row>
    <row r="2123" spans="1:18" ht="11.25" customHeight="1" x14ac:dyDescent="0.25">
      <c r="A2123" s="62" t="s">
        <v>1653</v>
      </c>
      <c r="B2123" s="62" t="str">
        <f>LEFT(Таблица1[[#This Row],[Номер плавки]],7)</f>
        <v>2051031</v>
      </c>
      <c r="C2123" s="62" t="s">
        <v>8</v>
      </c>
      <c r="D2123" s="62" t="s">
        <v>154</v>
      </c>
      <c r="E2123" s="63">
        <v>541</v>
      </c>
      <c r="F2123" s="64">
        <f>(Таблица1[[#This Row],[Предел текучести, Н/мм²]]-SUMIF('Сводный отчет'!$B$7:$B$17,Таблица1[[#This Row],[Профиль / размер]],'Сводный отчет'!$F$7:$F$17))^2</f>
        <v>119.91334182923308</v>
      </c>
      <c r="G2123" s="63">
        <v>625</v>
      </c>
      <c r="H2123" s="64">
        <f>(Таблица1[[#This Row],[Временное сопротивление, Н/мм²]]-SUMIF('Сводный отчет'!$B$7:$B$17,Таблица1[[#This Row],[Профиль / размер]],'Сводный отчет'!$I$7:$I$17))^2</f>
        <v>358.74610332320407</v>
      </c>
      <c r="I2123" s="65">
        <f>Таблица1[[#This Row],[Временное сопротивление, Н/мм²]]/Таблица1[[#This Row],[Предел текучести, Н/мм²]]</f>
        <v>1.155268022181146</v>
      </c>
      <c r="J2123" s="66">
        <f>(Таблица1[[#This Row],[σв/σт]]-SUMIF('Сводный отчет'!$B$7:$B$17,Таблица1[[#This Row],[Профиль / размер]],'Сводный отчет'!$L$7:$L$17))^2</f>
        <v>1.3266547572897259E-4</v>
      </c>
      <c r="K2123" s="63">
        <v>21.2</v>
      </c>
      <c r="L2123" s="64">
        <f>(Таблица1[[#This Row],[Относительное удлинение, %]]-SUMIF('Сводный отчет'!$B$7:$B$17,Таблица1[[#This Row],[Профиль / размер]],'Сводный отчет'!$O$7:$O$17))^2</f>
        <v>0.71160082344869779</v>
      </c>
      <c r="M2123" s="63">
        <v>10.199999999999999</v>
      </c>
      <c r="N212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3.0899374179001913</v>
      </c>
      <c r="O2123" s="67">
        <v>10.5</v>
      </c>
      <c r="P212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2.8967365944515251</v>
      </c>
      <c r="Q2123" s="69">
        <v>8.5000000000000006E-2</v>
      </c>
      <c r="R2123" s="70">
        <f>(Таблица1[[#This Row],[fr]]-SUMIF('Сводный отчет'!$B$7:$B$17,Таблица1[[#This Row],[Профиль / размер]],'Сводный отчет'!$X$7:$X$17))^2</f>
        <v>5.1497539456914444E-6</v>
      </c>
    </row>
    <row r="2124" spans="1:18" ht="11.25" customHeight="1" x14ac:dyDescent="0.25">
      <c r="A2124" s="62" t="s">
        <v>1653</v>
      </c>
      <c r="B2124" s="62" t="str">
        <f>LEFT(Таблица1[[#This Row],[Номер плавки]],7)</f>
        <v>2051031</v>
      </c>
      <c r="C2124" s="62" t="s">
        <v>8</v>
      </c>
      <c r="D2124" s="62" t="s">
        <v>154</v>
      </c>
      <c r="E2124" s="63">
        <v>546</v>
      </c>
      <c r="F2124" s="64">
        <f>(Таблица1[[#This Row],[Предел текучести, Н/мм²]]-SUMIF('Сводный отчет'!$B$7:$B$17,Таблица1[[#This Row],[Профиль / размер]],'Сводный отчет'!$F$7:$F$17))^2</f>
        <v>35.408391334183271</v>
      </c>
      <c r="G2124" s="63">
        <v>634</v>
      </c>
      <c r="H2124" s="64">
        <f>(Таблица1[[#This Row],[Временное сопротивление, Н/мм²]]-SUMIF('Сводный отчет'!$B$7:$B$17,Таблица1[[#This Row],[Профиль / размер]],'Сводный отчет'!$I$7:$I$17))^2</f>
        <v>98.815410253896928</v>
      </c>
      <c r="I2124" s="65">
        <f>Таблица1[[#This Row],[Временное сопротивление, Н/мм²]]/Таблица1[[#This Row],[Предел текучести, Н/мм²]]</f>
        <v>1.1611721611721613</v>
      </c>
      <c r="J2124" s="66">
        <f>(Таблица1[[#This Row],[σв/σт]]-SUMIF('Сводный отчет'!$B$7:$B$17,Таблица1[[#This Row],[Профиль / размер]],'Сводный отчет'!$L$7:$L$17))^2</f>
        <v>3.1515996780962572E-5</v>
      </c>
      <c r="K2124" s="63">
        <v>21.5</v>
      </c>
      <c r="L2124" s="64">
        <f>(Таблица1[[#This Row],[Относительное удлинение, %]]-SUMIF('Сводный отчет'!$B$7:$B$17,Таблица1[[#This Row],[Профиль / размер]],'Сводный отчет'!$O$7:$O$17))^2</f>
        <v>0.29546220958730507</v>
      </c>
      <c r="M2124" s="63">
        <v>8.5</v>
      </c>
      <c r="N212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3.3433584942648632E-3</v>
      </c>
      <c r="O2124" s="67">
        <v>8.8000000000000007</v>
      </c>
      <c r="P212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3.9211841976312081E-6</v>
      </c>
      <c r="Q2124" s="69">
        <v>8.5999999999999993E-2</v>
      </c>
      <c r="R2124" s="70">
        <f>(Таблица1[[#This Row],[fr]]-SUMIF('Сводный отчет'!$B$7:$B$17,Таблица1[[#This Row],[Профиль / размер]],'Сводный отчет'!$X$7:$X$17))^2</f>
        <v>1.068836780707743E-5</v>
      </c>
    </row>
    <row r="2125" spans="1:18" ht="11.25" customHeight="1" x14ac:dyDescent="0.25">
      <c r="A2125" s="62" t="s">
        <v>1654</v>
      </c>
      <c r="B2125" s="62" t="str">
        <f>LEFT(Таблица1[[#This Row],[Номер плавки]],7)</f>
        <v>2051031</v>
      </c>
      <c r="C2125" s="62" t="s">
        <v>8</v>
      </c>
      <c r="D2125" s="62" t="s">
        <v>154</v>
      </c>
      <c r="E2125" s="63">
        <v>556</v>
      </c>
      <c r="F2125" s="64">
        <f>(Таблица1[[#This Row],[Предел текучести, Н/мм²]]-SUMIF('Сводный отчет'!$B$7:$B$17,Таблица1[[#This Row],[Профиль / размер]],'Сводный отчет'!$F$7:$F$17))^2</f>
        <v>16.398490344083676</v>
      </c>
      <c r="G2125" s="63">
        <v>652</v>
      </c>
      <c r="H2125" s="64">
        <f>(Таблица1[[#This Row],[Временное сопротивление, Н/мм²]]-SUMIF('Сводный отчет'!$B$7:$B$17,Таблица1[[#This Row],[Профиль / размер]],'Сводный отчет'!$I$7:$I$17))^2</f>
        <v>64.954024115282621</v>
      </c>
      <c r="I2125" s="65">
        <f>Таблица1[[#This Row],[Временное сопротивление, Н/мм²]]/Таблица1[[#This Row],[Предел текучести, Н/мм²]]</f>
        <v>1.1726618705035972</v>
      </c>
      <c r="J2125" s="66">
        <f>(Таблица1[[#This Row],[σв/σт]]-SUMIF('Сводный отчет'!$B$7:$B$17,Таблица1[[#This Row],[Профиль / размер]],'Сводный отчет'!$L$7:$L$17))^2</f>
        <v>3.4525005963629085E-5</v>
      </c>
      <c r="K2125" s="63">
        <v>19.7</v>
      </c>
      <c r="L2125" s="64">
        <f>(Таблица1[[#This Row],[Относительное удлинение, %]]-SUMIF('Сводный отчет'!$B$7:$B$17,Таблица1[[#This Row],[Профиль / размер]],'Сводный отчет'!$O$7:$O$17))^2</f>
        <v>5.492293892755657</v>
      </c>
      <c r="M2125" s="63">
        <v>8.1</v>
      </c>
      <c r="N212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0.11708593275169366</v>
      </c>
      <c r="O2125" s="67">
        <v>8.4</v>
      </c>
      <c r="P212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0.15841976276835562</v>
      </c>
      <c r="Q2125" s="69">
        <v>6.8000000000000005E-2</v>
      </c>
      <c r="R2125" s="70">
        <f>(Таблица1[[#This Row],[fr]]-SUMIF('Сводный отчет'!$B$7:$B$17,Таблица1[[#This Row],[Профиль / размер]],'Сводный отчет'!$X$7:$X$17))^2</f>
        <v>2.1699331830212829E-4</v>
      </c>
    </row>
    <row r="2126" spans="1:18" ht="11.25" customHeight="1" x14ac:dyDescent="0.25">
      <c r="A2126" s="62" t="s">
        <v>1654</v>
      </c>
      <c r="B2126" s="62" t="str">
        <f>LEFT(Таблица1[[#This Row],[Номер плавки]],7)</f>
        <v>2051031</v>
      </c>
      <c r="C2126" s="62" t="s">
        <v>8</v>
      </c>
      <c r="D2126" s="62" t="s">
        <v>154</v>
      </c>
      <c r="E2126" s="63">
        <v>542</v>
      </c>
      <c r="F2126" s="64">
        <f>(Таблица1[[#This Row],[Предел текучести, Н/мм²]]-SUMIF('Сводный отчет'!$B$7:$B$17,Таблица1[[#This Row],[Профиль / размер]],'Сводный отчет'!$F$7:$F$17))^2</f>
        <v>99.012351730223116</v>
      </c>
      <c r="G2126" s="63">
        <v>633</v>
      </c>
      <c r="H2126" s="64">
        <f>(Таблица1[[#This Row],[Временное сопротивление, Н/мм²]]-SUMIF('Сводный отчет'!$B$7:$B$17,Таблица1[[#This Row],[Профиль / размер]],'Сводный отчет'!$I$7:$I$17))^2</f>
        <v>119.69659837270883</v>
      </c>
      <c r="I2126" s="65">
        <f>Таблица1[[#This Row],[Временное сопротивление, Н/мм²]]/Таблица1[[#This Row],[Предел текучести, Н/мм²]]</f>
        <v>1.1678966789667897</v>
      </c>
      <c r="J2126" s="66">
        <f>(Таблица1[[#This Row],[σв/σт]]-SUMIF('Сводный отчет'!$B$7:$B$17,Таблица1[[#This Row],[Профиль / размер]],'Сводный отчет'!$L$7:$L$17))^2</f>
        <v>1.2334474394076483E-6</v>
      </c>
      <c r="K2126" s="63">
        <v>22.5</v>
      </c>
      <c r="L2126" s="64">
        <f>(Таблица1[[#This Row],[Относительное удлинение, %]]-SUMIF('Сводный отчет'!$B$7:$B$17,Таблица1[[#This Row],[Профиль / размер]],'Сводный отчет'!$O$7:$O$17))^2</f>
        <v>0.2083334967160001</v>
      </c>
      <c r="M2126" s="63">
        <v>8.4</v>
      </c>
      <c r="N212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1.7790020586219691E-3</v>
      </c>
      <c r="O2126" s="67">
        <v>8.6999999999999993</v>
      </c>
      <c r="P212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9.607881580237336E-3</v>
      </c>
      <c r="Q2126" s="69">
        <v>8.3000000000000004E-2</v>
      </c>
      <c r="R2126" s="70">
        <f>(Таблица1[[#This Row],[fr]]-SUMIF('Сводный отчет'!$B$7:$B$17,Таблица1[[#This Row],[Профиль / размер]],'Сводный отчет'!$X$7:$X$17))^2</f>
        <v>7.2526222919302336E-8</v>
      </c>
    </row>
    <row r="2127" spans="1:18" ht="11.25" customHeight="1" x14ac:dyDescent="0.25">
      <c r="A2127" s="62" t="s">
        <v>1655</v>
      </c>
      <c r="B2127" s="62" t="str">
        <f>LEFT(Таблица1[[#This Row],[Номер плавки]],7)</f>
        <v>2051031</v>
      </c>
      <c r="C2127" s="62" t="s">
        <v>8</v>
      </c>
      <c r="D2127" s="62" t="s">
        <v>154</v>
      </c>
      <c r="E2127" s="63">
        <v>564</v>
      </c>
      <c r="F2127" s="64">
        <f>(Таблица1[[#This Row],[Предел текучести, Н/мм²]]-SUMIF('Сводный отчет'!$B$7:$B$17,Таблица1[[#This Row],[Профиль / размер]],'Сводный отчет'!$F$7:$F$17))^2</f>
        <v>145.19056955200401</v>
      </c>
      <c r="G2127" s="63">
        <v>652</v>
      </c>
      <c r="H2127" s="64">
        <f>(Таблица1[[#This Row],[Временное сопротивление, Н/мм²]]-SUMIF('Сводный отчет'!$B$7:$B$17,Таблица1[[#This Row],[Профиль / размер]],'Сводный отчет'!$I$7:$I$17))^2</f>
        <v>64.954024115282621</v>
      </c>
      <c r="I2127" s="65">
        <f>Таблица1[[#This Row],[Временное сопротивление, Н/мм²]]/Таблица1[[#This Row],[Предел текучести, Н/мм²]]</f>
        <v>1.1560283687943262</v>
      </c>
      <c r="J2127" s="66">
        <f>(Таблица1[[#This Row],[σв/σт]]-SUMIF('Сводный отчет'!$B$7:$B$17,Таблица1[[#This Row],[Профиль / размер]],'Сводный отчет'!$L$7:$L$17))^2</f>
        <v>1.1572818209011949E-4</v>
      </c>
      <c r="K2127" s="63">
        <v>18.7</v>
      </c>
      <c r="L2127" s="64">
        <f>(Таблица1[[#This Row],[Относительное удлинение, %]]-SUMIF('Сводный отчет'!$B$7:$B$17,Таблица1[[#This Row],[Профиль / размер]],'Сводный отчет'!$O$7:$O$17))^2</f>
        <v>11.179422605626964</v>
      </c>
      <c r="M2127" s="63">
        <v>8.8000000000000007</v>
      </c>
      <c r="N212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0.12803642780119395</v>
      </c>
      <c r="O2127" s="67">
        <v>9.1</v>
      </c>
      <c r="P212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9.1192039996078708E-2</v>
      </c>
      <c r="Q2127" s="69">
        <v>8.3000000000000004E-2</v>
      </c>
      <c r="R2127" s="70">
        <f>(Таблица1[[#This Row],[fr]]-SUMIF('Сводный отчет'!$B$7:$B$17,Таблица1[[#This Row],[Профиль / размер]],'Сводный отчет'!$X$7:$X$17))^2</f>
        <v>7.2526222919302336E-8</v>
      </c>
    </row>
    <row r="2128" spans="1:18" ht="11.25" customHeight="1" x14ac:dyDescent="0.25">
      <c r="A2128" s="62" t="s">
        <v>1655</v>
      </c>
      <c r="B2128" s="62" t="str">
        <f>LEFT(Таблица1[[#This Row],[Номер плавки]],7)</f>
        <v>2051031</v>
      </c>
      <c r="C2128" s="62" t="s">
        <v>8</v>
      </c>
      <c r="D2128" s="62" t="s">
        <v>154</v>
      </c>
      <c r="E2128" s="63">
        <v>539</v>
      </c>
      <c r="F2128" s="64">
        <f>(Таблица1[[#This Row],[Предел текучести, Н/мм²]]-SUMIF('Сводный отчет'!$B$7:$B$17,Таблица1[[#This Row],[Профиль / размер]],'Сводный отчет'!$F$7:$F$17))^2</f>
        <v>167.71532202725299</v>
      </c>
      <c r="G2128" s="63">
        <v>625</v>
      </c>
      <c r="H2128" s="64">
        <f>(Таблица1[[#This Row],[Временное сопротивление, Н/мм²]]-SUMIF('Сводный отчет'!$B$7:$B$17,Таблица1[[#This Row],[Профиль / размер]],'Сводный отчет'!$I$7:$I$17))^2</f>
        <v>358.74610332320407</v>
      </c>
      <c r="I2128" s="65">
        <f>Таблица1[[#This Row],[Временное сопротивление, Н/мм²]]/Таблица1[[#This Row],[Предел текучести, Н/мм²]]</f>
        <v>1.1595547309833023</v>
      </c>
      <c r="J2128" s="66">
        <f>(Таблица1[[#This Row],[σв/σт]]-SUMIF('Сводный отчет'!$B$7:$B$17,Таблица1[[#This Row],[Профиль / размер]],'Сводный отчет'!$L$7:$L$17))^2</f>
        <v>5.229229547346888E-5</v>
      </c>
      <c r="K2128" s="63">
        <v>20.9</v>
      </c>
      <c r="L2128" s="64">
        <f>(Таблица1[[#This Row],[Относительное удлинение, %]]-SUMIF('Сводный отчет'!$B$7:$B$17,Таблица1[[#This Row],[Профиль / размер]],'Сводный отчет'!$O$7:$O$17))^2</f>
        <v>1.3077394373100912</v>
      </c>
      <c r="M2128" s="63">
        <v>8.8000000000000007</v>
      </c>
      <c r="N212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0.12803642780119395</v>
      </c>
      <c r="O2128" s="67">
        <v>9.1</v>
      </c>
      <c r="P212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9.1192039996078708E-2</v>
      </c>
      <c r="Q2128" s="69">
        <v>6.9000000000000006E-2</v>
      </c>
      <c r="R2128" s="70">
        <f>(Таблица1[[#This Row],[fr]]-SUMIF('Сводный отчет'!$B$7:$B$17,Таблица1[[#This Row],[Профиль / размер]],'Сводный отчет'!$X$7:$X$17))^2</f>
        <v>1.8853193216351432E-4</v>
      </c>
    </row>
    <row r="2129" spans="1:18" ht="11.25" customHeight="1" x14ac:dyDescent="0.25">
      <c r="A2129" s="62" t="s">
        <v>1656</v>
      </c>
      <c r="B2129" s="62" t="str">
        <f>LEFT(Таблица1[[#This Row],[Номер плавки]],7)</f>
        <v>2051032</v>
      </c>
      <c r="C2129" s="62" t="s">
        <v>8</v>
      </c>
      <c r="D2129" s="62" t="s">
        <v>154</v>
      </c>
      <c r="E2129" s="63">
        <v>558</v>
      </c>
      <c r="F2129" s="64">
        <f>(Таблица1[[#This Row],[Предел текучести, Н/мм²]]-SUMIF('Сводный отчет'!$B$7:$B$17,Таблица1[[#This Row],[Профиль / размер]],'Сводный отчет'!$F$7:$F$17))^2</f>
        <v>36.596510146063757</v>
      </c>
      <c r="G2129" s="63">
        <v>655</v>
      </c>
      <c r="H2129" s="64">
        <f>(Таблица1[[#This Row],[Временное сопротивление, Н/мм²]]-SUMIF('Сводный отчет'!$B$7:$B$17,Таблица1[[#This Row],[Профиль / размер]],'Сводный отчет'!$I$7:$I$17))^2</f>
        <v>122.3104597588469</v>
      </c>
      <c r="I2129" s="65">
        <f>Таблица1[[#This Row],[Временное сопротивление, Н/мм²]]/Таблица1[[#This Row],[Предел текучести, Н/мм²]]</f>
        <v>1.1738351254480286</v>
      </c>
      <c r="J2129" s="66">
        <f>(Таблица1[[#This Row],[σв/σт]]-SUMIF('Сводный отчет'!$B$7:$B$17,Таблица1[[#This Row],[Профиль / размер]],'Сводный отчет'!$L$7:$L$17))^2</f>
        <v>4.9689152004347082E-5</v>
      </c>
      <c r="K2129" s="63">
        <v>22.3</v>
      </c>
      <c r="L2129" s="64">
        <f>(Таблица1[[#This Row],[Относительное удлинение, %]]-SUMIF('Сводный отчет'!$B$7:$B$17,Таблица1[[#This Row],[Профиль / размер]],'Сводный отчет'!$O$7:$O$17))^2</f>
        <v>6.5759239290261451E-2</v>
      </c>
      <c r="M2129" s="63">
        <v>6.7</v>
      </c>
      <c r="N212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3.0351849426526929</v>
      </c>
      <c r="O2129" s="67">
        <v>7</v>
      </c>
      <c r="P212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3.23287520831291</v>
      </c>
      <c r="Q2129" s="69">
        <v>9.7000000000000003E-2</v>
      </c>
      <c r="R2129" s="70">
        <f>(Таблица1[[#This Row],[fr]]-SUMIF('Сводный отчет'!$B$7:$B$17,Таблица1[[#This Row],[Профиль / размер]],'Сводный отчет'!$X$7:$X$17))^2</f>
        <v>2.036131202823242E-4</v>
      </c>
    </row>
    <row r="2130" spans="1:18" ht="11.25" customHeight="1" x14ac:dyDescent="0.25">
      <c r="A2130" s="62" t="s">
        <v>1657</v>
      </c>
      <c r="B2130" s="62" t="str">
        <f>LEFT(Таблица1[[#This Row],[Номер плавки]],7)</f>
        <v>2051034</v>
      </c>
      <c r="C2130" s="62" t="s">
        <v>8</v>
      </c>
      <c r="D2130" s="62" t="s">
        <v>154</v>
      </c>
      <c r="E2130" s="63">
        <v>557</v>
      </c>
      <c r="F2130" s="64">
        <f>(Таблица1[[#This Row],[Предел текучести, Н/мм²]]-SUMIF('Сводный отчет'!$B$7:$B$17,Таблица1[[#This Row],[Профиль / размер]],'Сводный отчет'!$F$7:$F$17))^2</f>
        <v>25.497500245073716</v>
      </c>
      <c r="G2130" s="63">
        <v>654</v>
      </c>
      <c r="H2130" s="64">
        <f>(Таблица1[[#This Row],[Временное сопротивление, Н/мм²]]-SUMIF('Сводный отчет'!$B$7:$B$17,Таблица1[[#This Row],[Профиль / размер]],'Сводный отчет'!$I$7:$I$17))^2</f>
        <v>101.19164787765881</v>
      </c>
      <c r="I2130" s="65">
        <f>Таблица1[[#This Row],[Временное сопротивление, Н/мм²]]/Таблица1[[#This Row],[Предел текучести, Н/мм²]]</f>
        <v>1.1741472172351886</v>
      </c>
      <c r="J2130" s="66">
        <f>(Таблица1[[#This Row],[σв/σт]]-SUMIF('Сводный отчет'!$B$7:$B$17,Таблица1[[#This Row],[Профиль / размер]],'Сводный отчет'!$L$7:$L$17))^2</f>
        <v>5.4186456553646396E-5</v>
      </c>
      <c r="K2130" s="63">
        <v>22.2</v>
      </c>
      <c r="L2130" s="64">
        <f>(Таблица1[[#This Row],[Относительное удлинение, %]]-SUMIF('Сводный отчет'!$B$7:$B$17,Таблица1[[#This Row],[Профиль / размер]],'Сводный отчет'!$O$7:$O$17))^2</f>
        <v>2.4472110577391359E-2</v>
      </c>
      <c r="M2130" s="63">
        <v>8.1999999999999993</v>
      </c>
      <c r="N213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5.8650289187336613E-2</v>
      </c>
      <c r="O2130" s="67">
        <v>8.5</v>
      </c>
      <c r="P213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8.881580237231633E-2</v>
      </c>
      <c r="Q2130" s="69">
        <v>7.2999999999999995E-2</v>
      </c>
      <c r="R2130" s="70">
        <f>(Таблица1[[#This Row],[fr]]-SUMIF('Сводный отчет'!$B$7:$B$17,Таблица1[[#This Row],[Профиль / размер]],'Сводный отчет'!$X$7:$X$17))^2</f>
        <v>9.4686387609058803E-5</v>
      </c>
    </row>
    <row r="2131" spans="1:18" ht="11.25" customHeight="1" x14ac:dyDescent="0.25">
      <c r="A2131" s="62" t="s">
        <v>1658</v>
      </c>
      <c r="B2131" s="62" t="str">
        <f>LEFT(Таблица1[[#This Row],[Номер плавки]],7)</f>
        <v>2051034</v>
      </c>
      <c r="C2131" s="62" t="s">
        <v>8</v>
      </c>
      <c r="D2131" s="62" t="s">
        <v>154</v>
      </c>
      <c r="E2131" s="63">
        <v>549</v>
      </c>
      <c r="F2131" s="64">
        <f>(Таблица1[[#This Row],[Предел текучести, Н/мм²]]-SUMIF('Сводный отчет'!$B$7:$B$17,Таблица1[[#This Row],[Профиль / размер]],'Сводный отчет'!$F$7:$F$17))^2</f>
        <v>8.7054210371533927</v>
      </c>
      <c r="G2131" s="63">
        <v>638</v>
      </c>
      <c r="H2131" s="64">
        <f>(Таблица1[[#This Row],[Временное сопротивление, Н/мм²]]-SUMIF('Сводный отчет'!$B$7:$B$17,Таблица1[[#This Row],[Профиль / размер]],'Сводный отчет'!$I$7:$I$17))^2</f>
        <v>35.290657778649297</v>
      </c>
      <c r="I2131" s="65">
        <f>Таблица1[[#This Row],[Временное сопротивление, Н/мм²]]/Таблица1[[#This Row],[Предел текучести, Н/мм²]]</f>
        <v>1.1621129326047359</v>
      </c>
      <c r="J2131" s="66">
        <f>(Таблица1[[#This Row],[σв/σт]]-SUMIF('Сводный отчет'!$B$7:$B$17,Таблица1[[#This Row],[Профиль / размер]],'Сводный отчет'!$L$7:$L$17))^2</f>
        <v>2.1838233470778385E-5</v>
      </c>
      <c r="K2131" s="63">
        <v>22.5</v>
      </c>
      <c r="L2131" s="64">
        <f>(Таблица1[[#This Row],[Относительное удлинение, %]]-SUMIF('Сводный отчет'!$B$7:$B$17,Таблица1[[#This Row],[Профиль / размер]],'Сводный отчет'!$O$7:$O$17))^2</f>
        <v>0.2083334967160001</v>
      </c>
      <c r="M2131" s="63">
        <v>11</v>
      </c>
      <c r="N213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6.5424522693853362</v>
      </c>
      <c r="O2131" s="67">
        <v>11.3</v>
      </c>
      <c r="P213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6.2599049112832121</v>
      </c>
      <c r="Q2131" s="69">
        <v>7.2999999999999995E-2</v>
      </c>
      <c r="R2131" s="70">
        <f>(Таблица1[[#This Row],[fr]]-SUMIF('Сводный отчет'!$B$7:$B$17,Таблица1[[#This Row],[Профиль / размер]],'Сводный отчет'!$X$7:$X$17))^2</f>
        <v>9.4686387609058803E-5</v>
      </c>
    </row>
    <row r="2132" spans="1:18" ht="11.25" customHeight="1" x14ac:dyDescent="0.25">
      <c r="A2132" s="62" t="s">
        <v>1659</v>
      </c>
      <c r="B2132" s="62" t="str">
        <f>LEFT(Таблица1[[#This Row],[Номер плавки]],7)</f>
        <v>2051033</v>
      </c>
      <c r="C2132" s="62" t="s">
        <v>8</v>
      </c>
      <c r="D2132" s="62" t="s">
        <v>154</v>
      </c>
      <c r="E2132" s="63">
        <v>545</v>
      </c>
      <c r="F2132" s="64">
        <f>(Таблица1[[#This Row],[Предел текучести, Н/мм²]]-SUMIF('Сводный отчет'!$B$7:$B$17,Таблица1[[#This Row],[Профиль / размер]],'Сводный отчет'!$F$7:$F$17))^2</f>
        <v>48.309381433193231</v>
      </c>
      <c r="G2132" s="63">
        <v>631</v>
      </c>
      <c r="H2132" s="64">
        <f>(Таблица1[[#This Row],[Временное сопротивление, Н/мм²]]-SUMIF('Сводный отчет'!$B$7:$B$17,Таблица1[[#This Row],[Профиль / размер]],'Сводный отчет'!$I$7:$I$17))^2</f>
        <v>167.45897461033263</v>
      </c>
      <c r="I2132" s="65">
        <f>Таблица1[[#This Row],[Временное сопротивление, Н/мм²]]/Таблица1[[#This Row],[Предел текучести, Н/мм²]]</f>
        <v>1.1577981651376146</v>
      </c>
      <c r="J2132" s="66">
        <f>(Таблица1[[#This Row],[σв/σт]]-SUMIF('Сводный отчет'!$B$7:$B$17,Таблица1[[#This Row],[Профиль / размер]],'Сводный отчет'!$L$7:$L$17))^2</f>
        <v>8.0782472965785826E-5</v>
      </c>
      <c r="K2132" s="63">
        <v>20.8</v>
      </c>
      <c r="L2132" s="64">
        <f>(Таблица1[[#This Row],[Относительное удлинение, %]]-SUMIF('Сводный отчет'!$B$7:$B$17,Таблица1[[#This Row],[Профиль / размер]],'Сводный отчет'!$O$7:$O$17))^2</f>
        <v>1.5464523085972168</v>
      </c>
      <c r="M2132" s="63">
        <v>7.3</v>
      </c>
      <c r="N213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1.304571081266551</v>
      </c>
      <c r="O2132" s="67">
        <v>7.6</v>
      </c>
      <c r="P213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1.4352514459366732</v>
      </c>
      <c r="Q2132" s="69">
        <v>8.3000000000000004E-2</v>
      </c>
      <c r="R2132" s="70">
        <f>(Таблица1[[#This Row],[fr]]-SUMIF('Сводный отчет'!$B$7:$B$17,Таблица1[[#This Row],[Профиль / размер]],'Сводный отчет'!$X$7:$X$17))^2</f>
        <v>7.2526222919302336E-8</v>
      </c>
    </row>
    <row r="2133" spans="1:18" ht="11.25" customHeight="1" x14ac:dyDescent="0.25">
      <c r="A2133" s="62" t="s">
        <v>1660</v>
      </c>
      <c r="B2133" s="62" t="str">
        <f>LEFT(Таблица1[[#This Row],[Номер плавки]],7)</f>
        <v>2051040</v>
      </c>
      <c r="C2133" s="62" t="s">
        <v>8</v>
      </c>
      <c r="D2133" s="62" t="s">
        <v>171</v>
      </c>
      <c r="E2133" s="63">
        <v>536</v>
      </c>
      <c r="F2133" s="64">
        <f>(Таблица1[[#This Row],[Предел текучести, Н/мм²]]-SUMIF('Сводный отчет'!$B$7:$B$17,Таблица1[[#This Row],[Профиль / размер]],'Сводный отчет'!$F$7:$F$17))^2</f>
        <v>103.30556302069324</v>
      </c>
      <c r="G2133" s="63">
        <v>632</v>
      </c>
      <c r="H2133" s="64">
        <f>(Таблица1[[#This Row],[Временное сопротивление, Н/мм²]]-SUMIF('Сводный отчет'!$B$7:$B$17,Таблица1[[#This Row],[Профиль / размер]],'Сводный отчет'!$I$7:$I$17))^2</f>
        <v>26.160709486697201</v>
      </c>
      <c r="I2133" s="65">
        <f>Таблица1[[#This Row],[Временное сопротивление, Н/мм²]]/Таблица1[[#This Row],[Предел текучести, Н/мм²]]</f>
        <v>1.1791044776119404</v>
      </c>
      <c r="J2133" s="66">
        <f>(Таблица1[[#This Row],[σв/σт]]-SUMIF('Сводный отчет'!$B$7:$B$17,Таблица1[[#This Row],[Профиль / размер]],'Сводный отчет'!$L$7:$L$17))^2</f>
        <v>1.5602686999042687E-4</v>
      </c>
      <c r="K2133" s="63">
        <v>23.9</v>
      </c>
      <c r="L2133" s="64">
        <f>(Таблица1[[#This Row],[Относительное удлинение, %]]-SUMIF('Сводный отчет'!$B$7:$B$17,Таблица1[[#This Row],[Профиль / размер]],'Сводный отчет'!$O$7:$O$17))^2</f>
        <v>8.2915674549852145</v>
      </c>
      <c r="M2133" s="63">
        <v>9.6999999999999993</v>
      </c>
      <c r="N213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0.36791185165277884</v>
      </c>
      <c r="O2133" s="67">
        <v>10</v>
      </c>
      <c r="P213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0.33488040849234169</v>
      </c>
      <c r="Q2133" s="69">
        <v>8.8999999999999996E-2</v>
      </c>
      <c r="R2133" s="70">
        <f>(Таблица1[[#This Row],[fr]]-SUMIF('Сводный отчет'!$B$7:$B$17,Таблица1[[#This Row],[Профиль / размер]],'Сводный отчет'!$X$7:$X$17))^2</f>
        <v>4.9922332706261922E-5</v>
      </c>
    </row>
    <row r="2134" spans="1:18" ht="11.25" customHeight="1" x14ac:dyDescent="0.25">
      <c r="A2134" s="62" t="s">
        <v>1660</v>
      </c>
      <c r="B2134" s="62" t="str">
        <f>LEFT(Таблица1[[#This Row],[Номер плавки]],7)</f>
        <v>2051040</v>
      </c>
      <c r="C2134" s="62" t="s">
        <v>8</v>
      </c>
      <c r="D2134" s="62" t="s">
        <v>171</v>
      </c>
      <c r="E2134" s="63">
        <v>538</v>
      </c>
      <c r="F2134" s="64">
        <f>(Таблица1[[#This Row],[Предел текучести, Н/мм²]]-SUMIF('Сводный отчет'!$B$7:$B$17,Таблица1[[#This Row],[Профиль / размер]],'Сводный отчет'!$F$7:$F$17))^2</f>
        <v>66.649825315775232</v>
      </c>
      <c r="G2134" s="63">
        <v>629</v>
      </c>
      <c r="H2134" s="64">
        <f>(Таблица1[[#This Row],[Временное сопротивление, Н/мм²]]-SUMIF('Сводный отчет'!$B$7:$B$17,Таблица1[[#This Row],[Профиль / размер]],'Сводный отчет'!$I$7:$I$17))^2</f>
        <v>65.84923407686118</v>
      </c>
      <c r="I2134" s="65">
        <f>Таблица1[[#This Row],[Временное сопротивление, Н/мм²]]/Таблица1[[#This Row],[Предел текучести, Н/мм²]]</f>
        <v>1.1691449814126393</v>
      </c>
      <c r="J2134" s="66">
        <f>(Таблица1[[#This Row],[σв/σт]]-SUMIF('Сводный отчет'!$B$7:$B$17,Таблица1[[#This Row],[Профиль / размер]],'Сводный отчет'!$L$7:$L$17))^2</f>
        <v>6.4088740649762653E-6</v>
      </c>
      <c r="K2134" s="63">
        <v>25.9</v>
      </c>
      <c r="L2134" s="64">
        <f>(Таблица1[[#This Row],[Относительное удлинение, %]]-SUMIF('Сводный отчет'!$B$7:$B$17,Таблица1[[#This Row],[Профиль / размер]],'Сводный отчет'!$O$7:$O$17))^2</f>
        <v>23.809600241870459</v>
      </c>
      <c r="M2134" s="63">
        <v>9.9</v>
      </c>
      <c r="N213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0.65053480247245177</v>
      </c>
      <c r="O2134" s="67">
        <v>10.199999999999999</v>
      </c>
      <c r="P213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0.60635581832840646</v>
      </c>
      <c r="Q2134" s="69">
        <v>8.4000000000000005E-2</v>
      </c>
      <c r="R2134" s="70">
        <f>(Таблица1[[#This Row],[fr]]-SUMIF('Сводный отчет'!$B$7:$B$17,Таблица1[[#This Row],[Профиль / размер]],'Сводный отчет'!$X$7:$X$17))^2</f>
        <v>4.2665950013438114E-6</v>
      </c>
    </row>
    <row r="2135" spans="1:18" ht="11.25" customHeight="1" x14ac:dyDescent="0.25">
      <c r="A2135" s="62" t="s">
        <v>1661</v>
      </c>
      <c r="B2135" s="62" t="str">
        <f>LEFT(Таблица1[[#This Row],[Номер плавки]],7)</f>
        <v>2051040</v>
      </c>
      <c r="C2135" s="62" t="s">
        <v>8</v>
      </c>
      <c r="D2135" s="62" t="s">
        <v>171</v>
      </c>
      <c r="E2135" s="63">
        <v>539</v>
      </c>
      <c r="F2135" s="64">
        <f>(Таблица1[[#This Row],[Предел текучести, Н/мм²]]-SUMIF('Сводный отчет'!$B$7:$B$17,Таблица1[[#This Row],[Профиль / размер]],'Сводный отчет'!$F$7:$F$17))^2</f>
        <v>51.321956463316234</v>
      </c>
      <c r="G2135" s="63">
        <v>627</v>
      </c>
      <c r="H2135" s="64">
        <f>(Таблица1[[#This Row],[Временное сопротивление, Н/мм²]]-SUMIF('Сводный отчет'!$B$7:$B$17,Таблица1[[#This Row],[Профиль / размер]],'Сводный отчет'!$I$7:$I$17))^2</f>
        <v>102.30825047030383</v>
      </c>
      <c r="I2135" s="65">
        <f>Таблица1[[#This Row],[Временное сопротивление, Н/мм²]]/Таблица1[[#This Row],[Предел текучести, Н/мм²]]</f>
        <v>1.1632653061224489</v>
      </c>
      <c r="J2135" s="66">
        <f>(Таблица1[[#This Row],[σв/σт]]-SUMIF('Сводный отчет'!$B$7:$B$17,Таблица1[[#This Row],[Профиль / размер]],'Сводный отчет'!$L$7:$L$17))^2</f>
        <v>1.1209772796542851E-5</v>
      </c>
      <c r="K2135" s="63">
        <v>24.3</v>
      </c>
      <c r="L2135" s="64">
        <f>(Таблица1[[#This Row],[Относительное удлинение, %]]-SUMIF('Сводный отчет'!$B$7:$B$17,Таблица1[[#This Row],[Профиль / размер]],'Сводный отчет'!$O$7:$O$17))^2</f>
        <v>10.755174012362277</v>
      </c>
      <c r="M2135" s="63">
        <v>9.8000000000000007</v>
      </c>
      <c r="N213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0.49922332706261646</v>
      </c>
      <c r="O2135" s="67">
        <v>10.1</v>
      </c>
      <c r="P213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0.46061811341037417</v>
      </c>
      <c r="Q2135" s="69">
        <v>9.8000000000000004E-2</v>
      </c>
      <c r="R2135" s="70">
        <f>(Таблица1[[#This Row],[fr]]-SUMIF('Сводный отчет'!$B$7:$B$17,Таблица1[[#This Row],[Профиль / размер]],'Сводный отчет'!$X$7:$X$17))^2</f>
        <v>2.5810266057511486E-4</v>
      </c>
    </row>
    <row r="2136" spans="1:18" ht="11.25" customHeight="1" x14ac:dyDescent="0.25">
      <c r="A2136" s="62" t="s">
        <v>1661</v>
      </c>
      <c r="B2136" s="62" t="str">
        <f>LEFT(Таблица1[[#This Row],[Номер плавки]],7)</f>
        <v>2051040</v>
      </c>
      <c r="C2136" s="62" t="s">
        <v>8</v>
      </c>
      <c r="D2136" s="62" t="s">
        <v>171</v>
      </c>
      <c r="E2136" s="63">
        <v>545</v>
      </c>
      <c r="F2136" s="64">
        <f>(Таблица1[[#This Row],[Предел текучести, Н/мм²]]-SUMIF('Сводный отчет'!$B$7:$B$17,Таблица1[[#This Row],[Профиль / размер]],'Сводный отчет'!$F$7:$F$17))^2</f>
        <v>1.3547433485622014</v>
      </c>
      <c r="G2136" s="63">
        <v>633</v>
      </c>
      <c r="H2136" s="64">
        <f>(Таблица1[[#This Row],[Временное сопротивление, Н/мм²]]-SUMIF('Сводный отчет'!$B$7:$B$17,Таблица1[[#This Row],[Профиль / размер]],'Сводный отчет'!$I$7:$I$17))^2</f>
        <v>16.931201289975874</v>
      </c>
      <c r="I2136" s="65">
        <f>Таблица1[[#This Row],[Временное сопротивление, Н/мм²]]/Таблица1[[#This Row],[Предел текучести, Н/мм²]]</f>
        <v>1.1614678899082569</v>
      </c>
      <c r="J2136" s="66">
        <f>(Таблица1[[#This Row],[σв/σт]]-SUMIF('Сводный отчет'!$B$7:$B$17,Таблица1[[#This Row],[Профиль / размер]],'Сводный отчет'!$L$7:$L$17))^2</f>
        <v>2.6476335860354389E-5</v>
      </c>
      <c r="K2136" s="63">
        <v>23.7</v>
      </c>
      <c r="L2136" s="64">
        <f>(Таблица1[[#This Row],[Относительное удлинение, %]]-SUMIF('Сводный отчет'!$B$7:$B$17,Таблица1[[#This Row],[Профиль / размер]],'Сводный отчет'!$O$7:$O$17))^2</f>
        <v>7.1797641762966942</v>
      </c>
      <c r="M2136" s="63">
        <v>9.8000000000000007</v>
      </c>
      <c r="N213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0.49922332706261646</v>
      </c>
      <c r="O2136" s="67">
        <v>10.1</v>
      </c>
      <c r="P213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0.46061811341037417</v>
      </c>
      <c r="Q2136" s="69">
        <v>7.5999999999999998E-2</v>
      </c>
      <c r="R2136" s="70">
        <f>(Таблица1[[#This Row],[fr]]-SUMIF('Сводный отчет'!$B$7:$B$17,Таблица1[[#This Row],[Профиль / размер]],'Сводный отчет'!$X$7:$X$17))^2</f>
        <v>3.5217414673474708E-5</v>
      </c>
    </row>
    <row r="2137" spans="1:18" ht="11.25" customHeight="1" x14ac:dyDescent="0.25">
      <c r="A2137" s="62" t="s">
        <v>1662</v>
      </c>
      <c r="B2137" s="62" t="str">
        <f>LEFT(Таблица1[[#This Row],[Номер плавки]],7)</f>
        <v>2051041</v>
      </c>
      <c r="C2137" s="62" t="s">
        <v>8</v>
      </c>
      <c r="D2137" s="62" t="s">
        <v>171</v>
      </c>
      <c r="E2137" s="63">
        <v>566</v>
      </c>
      <c r="F2137" s="64">
        <f>(Таблица1[[#This Row],[Предел текучести, Н/мм²]]-SUMIF('Сводный отчет'!$B$7:$B$17,Таблица1[[#This Row],[Профиль / размер]],'Сводный отчет'!$F$7:$F$17))^2</f>
        <v>393.46949744692307</v>
      </c>
      <c r="G2137" s="63">
        <v>655</v>
      </c>
      <c r="H2137" s="64">
        <f>(Таблица1[[#This Row],[Временное сопротивление, Н/мм²]]-SUMIF('Сводный отчет'!$B$7:$B$17,Таблица1[[#This Row],[Профиль / размер]],'Сводный отчет'!$I$7:$I$17))^2</f>
        <v>319.88202096210671</v>
      </c>
      <c r="I2137" s="65">
        <f>Таблица1[[#This Row],[Временное сопротивление, Н/мм²]]/Таблица1[[#This Row],[Предел текучести, Н/мм²]]</f>
        <v>1.157243816254417</v>
      </c>
      <c r="J2137" s="66">
        <f>(Таблица1[[#This Row],[σв/σт]]-SUMIF('Сводный отчет'!$B$7:$B$17,Таблица1[[#This Row],[Профиль / размер]],'Сводный отчет'!$L$7:$L$17))^2</f>
        <v>8.7789212018684018E-5</v>
      </c>
      <c r="K2137" s="63">
        <v>23</v>
      </c>
      <c r="L2137" s="64">
        <f>(Таблица1[[#This Row],[Относительное удлинение, %]]-SUMIF('Сводный отчет'!$B$7:$B$17,Таблица1[[#This Row],[Профиль / размер]],'Сводный отчет'!$O$7:$O$17))^2</f>
        <v>3.9184527008868613</v>
      </c>
      <c r="M2137" s="63">
        <v>10.199999999999999</v>
      </c>
      <c r="N213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1.224469228701957</v>
      </c>
      <c r="O2137" s="67">
        <v>10.5</v>
      </c>
      <c r="P213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1.1635689330825065</v>
      </c>
      <c r="Q2137" s="69">
        <v>7.4999999999999997E-2</v>
      </c>
      <c r="R2137" s="70">
        <f>(Таблица1[[#This Row],[fr]]-SUMIF('Сводный отчет'!$B$7:$B$17,Таблица1[[#This Row],[Профиль / размер]],'Сводный отчет'!$X$7:$X$17))^2</f>
        <v>4.8086267132491088E-5</v>
      </c>
    </row>
    <row r="2138" spans="1:18" ht="11.25" customHeight="1" x14ac:dyDescent="0.25">
      <c r="A2138" s="62" t="s">
        <v>1662</v>
      </c>
      <c r="B2138" s="62" t="str">
        <f>LEFT(Таблица1[[#This Row],[Номер плавки]],7)</f>
        <v>2051041</v>
      </c>
      <c r="C2138" s="62" t="s">
        <v>8</v>
      </c>
      <c r="D2138" s="62" t="s">
        <v>171</v>
      </c>
      <c r="E2138" s="63">
        <v>561</v>
      </c>
      <c r="F2138" s="64">
        <f>(Таблица1[[#This Row],[Предел текучести, Н/мм²]]-SUMIF('Сводный отчет'!$B$7:$B$17,Таблица1[[#This Row],[Профиль / размер]],'Сводный отчет'!$F$7:$F$17))^2</f>
        <v>220.10884170921813</v>
      </c>
      <c r="G2138" s="63">
        <v>650</v>
      </c>
      <c r="H2138" s="64">
        <f>(Таблица1[[#This Row],[Временное сопротивление, Н/мм²]]-SUMIF('Сводный отчет'!$B$7:$B$17,Таблица1[[#This Row],[Профиль / размер]],'Сводный отчет'!$I$7:$I$17))^2</f>
        <v>166.02956194571334</v>
      </c>
      <c r="I2138" s="65">
        <f>Таблица1[[#This Row],[Временное сопротивление, Н/мм²]]/Таблица1[[#This Row],[Предел текучести, Н/мм²]]</f>
        <v>1.1586452762923352</v>
      </c>
      <c r="J2138" s="66">
        <f>(Таблица1[[#This Row],[σв/σт]]-SUMIF('Сводный отчет'!$B$7:$B$17,Таблица1[[#This Row],[Профиль / размер]],'Сводный отчет'!$L$7:$L$17))^2</f>
        <v>6.3491091053605633E-5</v>
      </c>
      <c r="K2138" s="63">
        <v>21.6</v>
      </c>
      <c r="L2138" s="64">
        <f>(Таблица1[[#This Row],[Относительное удлинение, %]]-SUMIF('Сводный отчет'!$B$7:$B$17,Таблица1[[#This Row],[Профиль / размер]],'Сводный отчет'!$O$7:$O$17))^2</f>
        <v>0.33582975006718868</v>
      </c>
      <c r="M2138" s="63">
        <v>9.4</v>
      </c>
      <c r="N213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9.3977425423272615E-2</v>
      </c>
      <c r="O2138" s="67">
        <v>9.6999999999999993</v>
      </c>
      <c r="P213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7.7667293738242452E-2</v>
      </c>
      <c r="Q2138" s="69">
        <v>8.4000000000000005E-2</v>
      </c>
      <c r="R2138" s="70">
        <f>(Таблица1[[#This Row],[fr]]-SUMIF('Сводный отчет'!$B$7:$B$17,Таблица1[[#This Row],[Профиль / размер]],'Сводный отчет'!$X$7:$X$17))^2</f>
        <v>4.2665950013438114E-6</v>
      </c>
    </row>
    <row r="2139" spans="1:18" ht="11.25" customHeight="1" x14ac:dyDescent="0.25">
      <c r="A2139" s="62" t="s">
        <v>1663</v>
      </c>
      <c r="B2139" s="62" t="str">
        <f>LEFT(Таблица1[[#This Row],[Номер плавки]],7)</f>
        <v>2051041</v>
      </c>
      <c r="C2139" s="62" t="s">
        <v>8</v>
      </c>
      <c r="D2139" s="62" t="s">
        <v>171</v>
      </c>
      <c r="E2139" s="63">
        <v>552</v>
      </c>
      <c r="F2139" s="64">
        <f>(Таблица1[[#This Row],[Предел текучести, Н/мм²]]-SUMIF('Сводный отчет'!$B$7:$B$17,Таблица1[[#This Row],[Профиль / размер]],'Сводный отчет'!$F$7:$F$17))^2</f>
        <v>34.059661381349166</v>
      </c>
      <c r="G2139" s="63">
        <v>638</v>
      </c>
      <c r="H2139" s="64">
        <f>(Таблица1[[#This Row],[Временное сопротивление, Н/мм²]]-SUMIF('Сводный отчет'!$B$7:$B$17,Таблица1[[#This Row],[Профиль / размер]],'Сводный отчет'!$I$7:$I$17))^2</f>
        <v>0.78366030636924233</v>
      </c>
      <c r="I2139" s="65">
        <f>Таблица1[[#This Row],[Временное сопротивление, Н/мм²]]/Таблица1[[#This Row],[Предел текучести, Н/мм²]]</f>
        <v>1.1557971014492754</v>
      </c>
      <c r="J2139" s="66">
        <f>(Таблица1[[#This Row],[σв/σт]]-SUMIF('Сводный отчет'!$B$7:$B$17,Таблица1[[#This Row],[Профиль / размер]],'Сводный отчет'!$L$7:$L$17))^2</f>
        <v>1.1699244415497762E-4</v>
      </c>
      <c r="K2139" s="63">
        <v>23.1</v>
      </c>
      <c r="L2139" s="64">
        <f>(Таблица1[[#This Row],[Относительное удлинение, %]]-SUMIF('Сводный отчет'!$B$7:$B$17,Таблица1[[#This Row],[Профиль / размер]],'Сводный отчет'!$O$7:$O$17))^2</f>
        <v>4.3243543402311291</v>
      </c>
      <c r="M2139" s="63">
        <v>11.1</v>
      </c>
      <c r="N213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4.0262725073904786</v>
      </c>
      <c r="O2139" s="67">
        <v>11.4</v>
      </c>
      <c r="P213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3.9152082773448043</v>
      </c>
      <c r="Q2139" s="69">
        <v>9.4E-2</v>
      </c>
      <c r="R2139" s="70">
        <f>(Таблица1[[#This Row],[fr]]-SUMIF('Сводный отчет'!$B$7:$B$17,Таблица1[[#This Row],[Профиль / размер]],'Сводный отчет'!$X$7:$X$17))^2</f>
        <v>1.4557807041118016E-4</v>
      </c>
    </row>
    <row r="2140" spans="1:18" ht="11.25" customHeight="1" x14ac:dyDescent="0.25">
      <c r="A2140" s="62" t="s">
        <v>1663</v>
      </c>
      <c r="B2140" s="62" t="str">
        <f>LEFT(Таблица1[[#This Row],[Номер плавки]],7)</f>
        <v>2051041</v>
      </c>
      <c r="C2140" s="62" t="s">
        <v>8</v>
      </c>
      <c r="D2140" s="62" t="s">
        <v>171</v>
      </c>
      <c r="E2140" s="63">
        <v>551</v>
      </c>
      <c r="F2140" s="64">
        <f>(Таблица1[[#This Row],[Предел текучести, Н/мм²]]-SUMIF('Сводный отчет'!$B$7:$B$17,Таблица1[[#This Row],[Профиль / размер]],'Сводный отчет'!$F$7:$F$17))^2</f>
        <v>23.387530233808171</v>
      </c>
      <c r="G2140" s="63">
        <v>641</v>
      </c>
      <c r="H2140" s="64">
        <f>(Таблица1[[#This Row],[Временное сопротивление, Н/мм²]]-SUMIF('Сводный отчет'!$B$7:$B$17,Таблица1[[#This Row],[Профиль / размер]],'Сводный отчет'!$I$7:$I$17))^2</f>
        <v>15.095135716205263</v>
      </c>
      <c r="I2140" s="65">
        <f>Таблица1[[#This Row],[Временное сопротивление, Н/мм²]]/Таблица1[[#This Row],[Предел текучести, Н/мм²]]</f>
        <v>1.1633393829401089</v>
      </c>
      <c r="J2140" s="66">
        <f>(Таблица1[[#This Row],[σв/σт]]-SUMIF('Сводный отчет'!$B$7:$B$17,Таблица1[[#This Row],[Профиль / размер]],'Сводный отчет'!$L$7:$L$17))^2</f>
        <v>1.0719227003040892E-5</v>
      </c>
      <c r="K2140" s="63">
        <v>21.3</v>
      </c>
      <c r="L2140" s="64">
        <f>(Таблица1[[#This Row],[Относительное удлинение, %]]-SUMIF('Сводный отчет'!$B$7:$B$17,Таблица1[[#This Row],[Профиль / размер]],'Сводный отчет'!$O$7:$O$17))^2</f>
        <v>7.8124832034400141E-2</v>
      </c>
      <c r="M2140" s="63">
        <v>10.9</v>
      </c>
      <c r="N214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3.2636495565708104</v>
      </c>
      <c r="O2140" s="67">
        <v>11.2</v>
      </c>
      <c r="P214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3.1637328675087346</v>
      </c>
      <c r="Q2140" s="69">
        <v>8.5000000000000006E-2</v>
      </c>
      <c r="R2140" s="70">
        <f>(Таблица1[[#This Row],[fr]]-SUMIF('Сводный отчет'!$B$7:$B$17,Таблица1[[#This Row],[Профиль / размер]],'Сводный отчет'!$X$7:$X$17))^2</f>
        <v>9.3977425423274657E-6</v>
      </c>
    </row>
    <row r="2141" spans="1:18" ht="11.25" customHeight="1" x14ac:dyDescent="0.25">
      <c r="A2141" s="62" t="s">
        <v>1664</v>
      </c>
      <c r="B2141" s="62" t="str">
        <f>LEFT(Таблица1[[#This Row],[Номер плавки]],7)</f>
        <v>2051043</v>
      </c>
      <c r="C2141" s="62" t="s">
        <v>8</v>
      </c>
      <c r="D2141" s="62" t="s">
        <v>171</v>
      </c>
      <c r="E2141" s="63">
        <v>568</v>
      </c>
      <c r="F2141" s="64">
        <f>(Таблица1[[#This Row],[Предел текучести, Н/мм²]]-SUMIF('Сводный отчет'!$B$7:$B$17,Таблица1[[#This Row],[Профиль / размер]],'Сводный отчет'!$F$7:$F$17))^2</f>
        <v>476.81375974200506</v>
      </c>
      <c r="G2141" s="63">
        <v>657</v>
      </c>
      <c r="H2141" s="64">
        <f>(Таблица1[[#This Row],[Временное сопротивление, Н/мм²]]-SUMIF('Сводный отчет'!$B$7:$B$17,Таблица1[[#This Row],[Профиль / размер]],'Сводный отчет'!$I$7:$I$17))^2</f>
        <v>395.42300456866406</v>
      </c>
      <c r="I2141" s="65">
        <f>Таблица1[[#This Row],[Временное сопротивление, Н/мм²]]/Таблица1[[#This Row],[Предел текучести, Н/мм²]]</f>
        <v>1.1566901408450705</v>
      </c>
      <c r="J2141" s="66">
        <f>(Таблица1[[#This Row],[σв/σт]]-SUMIF('Сводный отчет'!$B$7:$B$17,Таблица1[[#This Row],[Профиль / размер]],'Сводный отчет'!$L$7:$L$17))^2</f>
        <v>9.8471191354259979E-5</v>
      </c>
      <c r="K2141" s="63">
        <v>21.1</v>
      </c>
      <c r="L2141" s="64">
        <f>(Таблица1[[#This Row],[Относительное удлинение, %]]-SUMIF('Сводный отчет'!$B$7:$B$17,Таблица1[[#This Row],[Профиль / размер]],'Сводный отчет'!$O$7:$O$17))^2</f>
        <v>6.3215533458751017E-3</v>
      </c>
      <c r="M2141" s="63">
        <v>10.5</v>
      </c>
      <c r="N214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1.9784036549314659</v>
      </c>
      <c r="O2141" s="67">
        <v>10.8</v>
      </c>
      <c r="P214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1.9007820478366073</v>
      </c>
      <c r="Q2141" s="69">
        <v>7.6999999999999999E-2</v>
      </c>
      <c r="R2141" s="70">
        <f>(Таблица1[[#This Row],[fr]]-SUMIF('Сводный отчет'!$B$7:$B$17,Таблица1[[#This Row],[Профиль / размер]],'Сводный отчет'!$X$7:$X$17))^2</f>
        <v>2.4348562214458333E-5</v>
      </c>
    </row>
    <row r="2142" spans="1:18" ht="11.25" customHeight="1" x14ac:dyDescent="0.25">
      <c r="A2142" s="62" t="s">
        <v>1665</v>
      </c>
      <c r="B2142" s="62" t="str">
        <f>LEFT(Таблица1[[#This Row],[Номер плавки]],7)</f>
        <v>2051044</v>
      </c>
      <c r="C2142" s="62" t="s">
        <v>8</v>
      </c>
      <c r="D2142" s="62" t="s">
        <v>171</v>
      </c>
      <c r="E2142" s="63">
        <v>534</v>
      </c>
      <c r="F2142" s="64">
        <f>(Таблица1[[#This Row],[Предел текучести, Н/мм²]]-SUMIF('Сводный отчет'!$B$7:$B$17,Таблица1[[#This Row],[Профиль / размер]],'Сводный отчет'!$F$7:$F$17))^2</f>
        <v>147.96130072561127</v>
      </c>
      <c r="G2142" s="63">
        <v>627</v>
      </c>
      <c r="H2142" s="64">
        <f>(Таблица1[[#This Row],[Временное сопротивление, Н/мм²]]-SUMIF('Сводный отчет'!$B$7:$B$17,Таблица1[[#This Row],[Профиль / размер]],'Сводный отчет'!$I$7:$I$17))^2</f>
        <v>102.30825047030383</v>
      </c>
      <c r="I2142" s="65">
        <f>Таблица1[[#This Row],[Временное сопротивление, Н/мм²]]/Таблица1[[#This Row],[Предел текучести, Н/мм²]]</f>
        <v>1.1741573033707866</v>
      </c>
      <c r="J2142" s="66">
        <f>(Таблица1[[#This Row],[σв/σт]]-SUMIF('Сводный отчет'!$B$7:$B$17,Таблица1[[#This Row],[Профиль / размер]],'Сводный отчет'!$L$7:$L$17))^2</f>
        <v>5.6910387526348246E-5</v>
      </c>
      <c r="K2142" s="63">
        <v>23.4</v>
      </c>
      <c r="L2142" s="64">
        <f>(Таблица1[[#This Row],[Относительное удлинение, %]]-SUMIF('Сводный отчет'!$B$7:$B$17,Таблица1[[#This Row],[Профиль / размер]],'Сводный отчет'!$O$7:$O$17))^2</f>
        <v>5.6620592582639038</v>
      </c>
      <c r="M2142" s="63">
        <v>8.4</v>
      </c>
      <c r="N214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0.48086267132491423</v>
      </c>
      <c r="O2142" s="67">
        <v>8.6999999999999993</v>
      </c>
      <c r="P214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0.52029024455791439</v>
      </c>
      <c r="Q2142" s="69">
        <v>7.4999999999999997E-2</v>
      </c>
      <c r="R2142" s="70">
        <f>(Таблица1[[#This Row],[fr]]-SUMIF('Сводный отчет'!$B$7:$B$17,Таблица1[[#This Row],[Профиль / размер]],'Сводный отчет'!$X$7:$X$17))^2</f>
        <v>4.8086267132491088E-5</v>
      </c>
    </row>
    <row r="2143" spans="1:18" ht="11.25" customHeight="1" x14ac:dyDescent="0.25">
      <c r="A2143" s="62" t="s">
        <v>1665</v>
      </c>
      <c r="B2143" s="62" t="str">
        <f>LEFT(Таблица1[[#This Row],[Номер плавки]],7)</f>
        <v>2051044</v>
      </c>
      <c r="C2143" s="62" t="s">
        <v>8</v>
      </c>
      <c r="D2143" s="62" t="s">
        <v>171</v>
      </c>
      <c r="E2143" s="63">
        <v>548</v>
      </c>
      <c r="F2143" s="64">
        <f>(Таблица1[[#This Row],[Предел текучести, Н/мм²]]-SUMIF('Сводный отчет'!$B$7:$B$17,Таблица1[[#This Row],[Профиль / размер]],'Сводный отчет'!$F$7:$F$17))^2</f>
        <v>3.3711367911851857</v>
      </c>
      <c r="G2143" s="63">
        <v>634</v>
      </c>
      <c r="H2143" s="64">
        <f>(Таблица1[[#This Row],[Временное сопротивление, Н/мм²]]-SUMIF('Сводный отчет'!$B$7:$B$17,Таблица1[[#This Row],[Профиль / размер]],'Сводный отчет'!$I$7:$I$17))^2</f>
        <v>9.7016930932545478</v>
      </c>
      <c r="I2143" s="65">
        <f>Таблица1[[#This Row],[Временное сопротивление, Н/мм²]]/Таблица1[[#This Row],[Предел текучести, Н/мм²]]</f>
        <v>1.1569343065693432</v>
      </c>
      <c r="J2143" s="66">
        <f>(Таблица1[[#This Row],[σв/σт]]-SUMIF('Сводный отчет'!$B$7:$B$17,Таблица1[[#This Row],[Профиль / размер]],'Сводный отчет'!$L$7:$L$17))^2</f>
        <v>9.3684965807290581E-5</v>
      </c>
      <c r="K2143" s="63">
        <v>24</v>
      </c>
      <c r="L2143" s="64">
        <f>(Таблица1[[#This Row],[Относительное удлинение, %]]-SUMIF('Сводный отчет'!$B$7:$B$17,Таблица1[[#This Row],[Профиль / размер]],'Сводный отчет'!$O$7:$O$17))^2</f>
        <v>8.8774690943294861</v>
      </c>
      <c r="M2143" s="63">
        <v>10.3</v>
      </c>
      <c r="N214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1.4557807041117961</v>
      </c>
      <c r="O2143" s="67">
        <v>10.6</v>
      </c>
      <c r="P214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1.3893066380005386</v>
      </c>
      <c r="Q2143" s="69">
        <v>7.1999999999999995E-2</v>
      </c>
      <c r="R2143" s="70">
        <f>(Таблица1[[#This Row],[fr]]-SUMIF('Сводный отчет'!$B$7:$B$17,Таблица1[[#This Row],[Профиль / размер]],'Сводный отчет'!$X$7:$X$17))^2</f>
        <v>9.8692824509540242E-5</v>
      </c>
    </row>
    <row r="2144" spans="1:18" ht="11.25" customHeight="1" x14ac:dyDescent="0.25">
      <c r="A2144" s="62" t="s">
        <v>1666</v>
      </c>
      <c r="B2144" s="62" t="str">
        <f>LEFT(Таблица1[[#This Row],[Номер плавки]],7)</f>
        <v>2051044</v>
      </c>
      <c r="C2144" s="62" t="s">
        <v>8</v>
      </c>
      <c r="D2144" s="62" t="s">
        <v>171</v>
      </c>
      <c r="E2144" s="63">
        <v>537</v>
      </c>
      <c r="F2144" s="64">
        <f>(Таблица1[[#This Row],[Предел текучести, Н/мм²]]-SUMIF('Сводный отчет'!$B$7:$B$17,Таблица1[[#This Row],[Профиль / размер]],'Сводный отчет'!$F$7:$F$17))^2</f>
        <v>83.977694168234237</v>
      </c>
      <c r="G2144" s="63">
        <v>623</v>
      </c>
      <c r="H2144" s="64">
        <f>(Таблица1[[#This Row],[Временное сопротивление, Н/мм²]]-SUMIF('Сводный отчет'!$B$7:$B$17,Таблица1[[#This Row],[Профиль / размер]],'Сводный отчет'!$I$7:$I$17))^2</f>
        <v>199.22628325718915</v>
      </c>
      <c r="I2144" s="65">
        <f>Таблица1[[#This Row],[Временное сопротивление, Н/мм²]]/Таблица1[[#This Row],[Предел текучести, Н/мм²]]</f>
        <v>1.1601489757914338</v>
      </c>
      <c r="J2144" s="66">
        <f>(Таблица1[[#This Row],[σв/σт]]-SUMIF('Сводный отчет'!$B$7:$B$17,Таблица1[[#This Row],[Профиль / размер]],'Сводный отчет'!$L$7:$L$17))^2</f>
        <v>4.1788857933944692E-5</v>
      </c>
      <c r="K2144" s="63">
        <v>23.9</v>
      </c>
      <c r="L2144" s="64">
        <f>(Таблица1[[#This Row],[Относительное удлинение, %]]-SUMIF('Сводный отчет'!$B$7:$B$17,Таблица1[[#This Row],[Профиль / размер]],'Сводный отчет'!$O$7:$O$17))^2</f>
        <v>8.2915674549852145</v>
      </c>
      <c r="M2144" s="63">
        <v>10.1</v>
      </c>
      <c r="N214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1.0131577532921221</v>
      </c>
      <c r="O2144" s="67">
        <v>10.4</v>
      </c>
      <c r="P214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0.95783122816447419</v>
      </c>
      <c r="Q2144" s="69">
        <v>7.1999999999999995E-2</v>
      </c>
      <c r="R2144" s="70">
        <f>(Таблица1[[#This Row],[fr]]-SUMIF('Сводный отчет'!$B$7:$B$17,Таблица1[[#This Row],[Профиль / размер]],'Сводный отчет'!$X$7:$X$17))^2</f>
        <v>9.8692824509540242E-5</v>
      </c>
    </row>
    <row r="2145" spans="1:18" ht="11.25" customHeight="1" x14ac:dyDescent="0.25">
      <c r="A2145" s="62" t="s">
        <v>1667</v>
      </c>
      <c r="B2145" s="62" t="str">
        <f>LEFT(Таблица1[[#This Row],[Номер плавки]],7)</f>
        <v>2051045</v>
      </c>
      <c r="C2145" s="62" t="s">
        <v>8</v>
      </c>
      <c r="D2145" s="62" t="s">
        <v>171</v>
      </c>
      <c r="E2145" s="63">
        <v>565</v>
      </c>
      <c r="F2145" s="64">
        <f>(Таблица1[[#This Row],[Предел текучести, Н/мм²]]-SUMIF('Сводный отчет'!$B$7:$B$17,Таблица1[[#This Row],[Профиль / размер]],'Сводный отчет'!$F$7:$F$17))^2</f>
        <v>354.79736629938208</v>
      </c>
      <c r="G2145" s="63">
        <v>654</v>
      </c>
      <c r="H2145" s="64">
        <f>(Таблица1[[#This Row],[Временное сопротивление, Н/мм²]]-SUMIF('Сводный отчет'!$B$7:$B$17,Таблица1[[#This Row],[Профиль / размер]],'Сводный отчет'!$I$7:$I$17))^2</f>
        <v>285.11152915882803</v>
      </c>
      <c r="I2145" s="65">
        <f>Таблица1[[#This Row],[Временное сопротивление, Н/мм²]]/Таблица1[[#This Row],[Предел текучести, Н/мм²]]</f>
        <v>1.1575221238938054</v>
      </c>
      <c r="J2145" s="66">
        <f>(Таблица1[[#This Row],[σв/σт]]-SUMIF('Сводный отчет'!$B$7:$B$17,Таблица1[[#This Row],[Профиль / размер]],'Сводный отчет'!$L$7:$L$17))^2</f>
        <v>8.2651410352024759E-5</v>
      </c>
      <c r="K2145" s="63">
        <v>20.7</v>
      </c>
      <c r="L2145" s="64">
        <f>(Таблица1[[#This Row],[Относительное удлинение, %]]-SUMIF('Сводный отчет'!$B$7:$B$17,Таблица1[[#This Row],[Профиль / размер]],'Сводный отчет'!$O$7:$O$17))^2</f>
        <v>0.10271499596882559</v>
      </c>
      <c r="M2145" s="63">
        <v>9.1</v>
      </c>
      <c r="N214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4.2999193765092539E-5</v>
      </c>
      <c r="O2145" s="67">
        <v>9.4</v>
      </c>
      <c r="P214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4.5417898414399813E-4</v>
      </c>
      <c r="Q2145" s="69">
        <v>7.9000000000000001E-2</v>
      </c>
      <c r="R2145" s="70">
        <f>(Таблица1[[#This Row],[fr]]-SUMIF('Сводный отчет'!$B$7:$B$17,Таблица1[[#This Row],[Профиль / размер]],'Сводный отчет'!$X$7:$X$17))^2</f>
        <v>8.6108572964255952E-6</v>
      </c>
    </row>
    <row r="2146" spans="1:18" ht="11.25" customHeight="1" x14ac:dyDescent="0.25">
      <c r="A2146" s="62" t="s">
        <v>1667</v>
      </c>
      <c r="B2146" s="62" t="str">
        <f>LEFT(Таблица1[[#This Row],[Номер плавки]],7)</f>
        <v>2051045</v>
      </c>
      <c r="C2146" s="62" t="s">
        <v>8</v>
      </c>
      <c r="D2146" s="62" t="s">
        <v>171</v>
      </c>
      <c r="E2146" s="63">
        <v>564</v>
      </c>
      <c r="F2146" s="64">
        <f>(Таблица1[[#This Row],[Предел текучести, Н/мм²]]-SUMIF('Сводный отчет'!$B$7:$B$17,Таблица1[[#This Row],[Профиль / размер]],'Сводный отчет'!$F$7:$F$17))^2</f>
        <v>318.12523515184108</v>
      </c>
      <c r="G2146" s="63">
        <v>655</v>
      </c>
      <c r="H2146" s="64">
        <f>(Таблица1[[#This Row],[Временное сопротивление, Н/мм²]]-SUMIF('Сводный отчет'!$B$7:$B$17,Таблица1[[#This Row],[Профиль / размер]],'Сводный отчет'!$I$7:$I$17))^2</f>
        <v>319.88202096210671</v>
      </c>
      <c r="I2146" s="65">
        <f>Таблица1[[#This Row],[Временное сопротивление, Н/мм²]]/Таблица1[[#This Row],[Предел текучести, Н/мм²]]</f>
        <v>1.1613475177304964</v>
      </c>
      <c r="J2146" s="66">
        <f>(Таблица1[[#This Row],[σв/σт]]-SUMIF('Сводный отчет'!$B$7:$B$17,Таблица1[[#This Row],[Профиль / размер]],'Сводный отчет'!$L$7:$L$17))^2</f>
        <v>2.7729579277096077E-5</v>
      </c>
      <c r="K2146" s="63">
        <v>19</v>
      </c>
      <c r="L2146" s="64">
        <f>(Таблица1[[#This Row],[Относительное удлинение, %]]-SUMIF('Сводный отчет'!$B$7:$B$17,Таблица1[[#This Row],[Профиль / размер]],'Сводный отчет'!$O$7:$O$17))^2</f>
        <v>4.0823871271163634</v>
      </c>
      <c r="M2146" s="63">
        <v>9.6999999999999993</v>
      </c>
      <c r="N214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0.36791185165277884</v>
      </c>
      <c r="O2146" s="67">
        <v>10</v>
      </c>
      <c r="P214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0.33488040849234169</v>
      </c>
      <c r="Q2146" s="69">
        <v>7.3999999999999996E-2</v>
      </c>
      <c r="R2146" s="70">
        <f>(Таблица1[[#This Row],[fr]]-SUMIF('Сводный отчет'!$B$7:$B$17,Таблица1[[#This Row],[Профиль / размер]],'Сводный отчет'!$X$7:$X$17))^2</f>
        <v>6.2955119591507469E-5</v>
      </c>
    </row>
    <row r="2147" spans="1:18" ht="11.25" customHeight="1" x14ac:dyDescent="0.25">
      <c r="A2147" s="62" t="s">
        <v>1668</v>
      </c>
      <c r="B2147" s="62" t="str">
        <f>LEFT(Таблица1[[#This Row],[Номер плавки]],7)</f>
        <v>2051045</v>
      </c>
      <c r="C2147" s="62" t="s">
        <v>8</v>
      </c>
      <c r="D2147" s="62" t="s">
        <v>171</v>
      </c>
      <c r="E2147" s="63">
        <v>548</v>
      </c>
      <c r="F2147" s="64">
        <f>(Таблица1[[#This Row],[Предел текучести, Н/мм²]]-SUMIF('Сводный отчет'!$B$7:$B$17,Таблица1[[#This Row],[Профиль / размер]],'Сводный отчет'!$F$7:$F$17))^2</f>
        <v>3.3711367911851857</v>
      </c>
      <c r="G2147" s="63">
        <v>635</v>
      </c>
      <c r="H2147" s="64">
        <f>(Таблица1[[#This Row],[Временное сопротивление, Н/мм²]]-SUMIF('Сводный отчет'!$B$7:$B$17,Таблица1[[#This Row],[Профиль / размер]],'Сводный отчет'!$I$7:$I$17))^2</f>
        <v>4.4721848965332214</v>
      </c>
      <c r="I2147" s="65">
        <f>Таблица1[[#This Row],[Временное сопротивление, Н/мм²]]/Таблица1[[#This Row],[Предел текучести, Н/мм²]]</f>
        <v>1.1587591240875912</v>
      </c>
      <c r="J2147" s="66">
        <f>(Таблица1[[#This Row],[σв/σт]]-SUMIF('Сводный отчет'!$B$7:$B$17,Таблица1[[#This Row],[Профиль / размер]],'Сводный отчет'!$L$7:$L$17))^2</f>
        <v>6.1689744374806354E-5</v>
      </c>
      <c r="K2147" s="63">
        <v>19.100000000000001</v>
      </c>
      <c r="L2147" s="64">
        <f>(Таблица1[[#This Row],[Относительное удлинение, %]]-SUMIF('Сводный отчет'!$B$7:$B$17,Таблица1[[#This Row],[Профиль / размер]],'Сводный отчет'!$O$7:$O$17))^2</f>
        <v>3.6882887664606208</v>
      </c>
      <c r="M2147" s="63">
        <v>9.4</v>
      </c>
      <c r="N214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9.3977425423272615E-2</v>
      </c>
      <c r="O2147" s="67">
        <v>9.6999999999999993</v>
      </c>
      <c r="P214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7.7667293738242452E-2</v>
      </c>
      <c r="Q2147" s="69">
        <v>7.8E-2</v>
      </c>
      <c r="R2147" s="70">
        <f>(Таблица1[[#This Row],[fr]]-SUMIF('Сводный отчет'!$B$7:$B$17,Таблица1[[#This Row],[Профиль / размер]],'Сводный отчет'!$X$7:$X$17))^2</f>
        <v>1.5479709755441962E-5</v>
      </c>
    </row>
    <row r="2148" spans="1:18" ht="11.25" customHeight="1" x14ac:dyDescent="0.25">
      <c r="A2148" s="62" t="s">
        <v>1669</v>
      </c>
      <c r="B2148" s="62" t="str">
        <f>LEFT(Таблица1[[#This Row],[Номер плавки]],7)</f>
        <v>2051046</v>
      </c>
      <c r="C2148" s="62" t="s">
        <v>8</v>
      </c>
      <c r="D2148" s="62" t="s">
        <v>171</v>
      </c>
      <c r="E2148" s="63">
        <v>527</v>
      </c>
      <c r="F2148" s="64">
        <f>(Таблица1[[#This Row],[Предел текучести, Н/мм²]]-SUMIF('Сводный отчет'!$B$7:$B$17,Таблица1[[#This Row],[Профиль / размер]],'Сводный отчет'!$F$7:$F$17))^2</f>
        <v>367.25638269282427</v>
      </c>
      <c r="G2148" s="63">
        <v>620</v>
      </c>
      <c r="H2148" s="64">
        <f>(Таблица1[[#This Row],[Временное сопротивление, Н/мм²]]-SUMIF('Сводный отчет'!$B$7:$B$17,Таблица1[[#This Row],[Профиль / размер]],'Сводный отчет'!$I$7:$I$17))^2</f>
        <v>292.91480784735313</v>
      </c>
      <c r="I2148" s="65">
        <f>Таблица1[[#This Row],[Временное сопротивление, Н/мм²]]/Таблица1[[#This Row],[Предел текучести, Н/мм²]]</f>
        <v>1.1764705882352942</v>
      </c>
      <c r="J2148" s="66">
        <f>(Таблица1[[#This Row],[σв/σт]]-SUMIF('Сводный отчет'!$B$7:$B$17,Таблица1[[#This Row],[Профиль / размер]],'Сводный отчет'!$L$7:$L$17))^2</f>
        <v>9.7164041600704903E-5</v>
      </c>
      <c r="K2148" s="63">
        <v>22.6</v>
      </c>
      <c r="L2148" s="64">
        <f>(Таблица1[[#This Row],[Относительное удлинение, %]]-SUMIF('Сводный отчет'!$B$7:$B$17,Таблица1[[#This Row],[Профиль / размер]],'Сводный отчет'!$O$7:$O$17))^2</f>
        <v>2.4948461435098159</v>
      </c>
      <c r="M2148" s="63">
        <v>8.8000000000000007</v>
      </c>
      <c r="N214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8.610857296425739E-2</v>
      </c>
      <c r="O2148" s="67">
        <v>9.1</v>
      </c>
      <c r="P214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0.10324106423004541</v>
      </c>
      <c r="Q2148" s="69">
        <v>9.8000000000000004E-2</v>
      </c>
      <c r="R2148" s="70">
        <f>(Таблица1[[#This Row],[fr]]-SUMIF('Сводный отчет'!$B$7:$B$17,Таблица1[[#This Row],[Профиль / размер]],'Сводный отчет'!$X$7:$X$17))^2</f>
        <v>2.5810266057511486E-4</v>
      </c>
    </row>
    <row r="2149" spans="1:18" ht="11.25" customHeight="1" x14ac:dyDescent="0.25">
      <c r="A2149" s="62" t="s">
        <v>1669</v>
      </c>
      <c r="B2149" s="62" t="str">
        <f>LEFT(Таблица1[[#This Row],[Номер плавки]],7)</f>
        <v>2051046</v>
      </c>
      <c r="C2149" s="62" t="s">
        <v>8</v>
      </c>
      <c r="D2149" s="62" t="s">
        <v>171</v>
      </c>
      <c r="E2149" s="63">
        <v>532</v>
      </c>
      <c r="F2149" s="64">
        <f>(Таблица1[[#This Row],[Предел текучести, Н/мм²]]-SUMIF('Сводный отчет'!$B$7:$B$17,Таблица1[[#This Row],[Профиль / размер]],'Сводный отчет'!$F$7:$F$17))^2</f>
        <v>200.61703843052928</v>
      </c>
      <c r="G2149" s="63">
        <v>617</v>
      </c>
      <c r="H2149" s="64">
        <f>(Таблица1[[#This Row],[Временное сопротивление, Н/мм²]]-SUMIF('Сводный отчет'!$B$7:$B$17,Таблица1[[#This Row],[Профиль / размер]],'Сводный отчет'!$I$7:$I$17))^2</f>
        <v>404.60333243751711</v>
      </c>
      <c r="I2149" s="65">
        <f>Таблица1[[#This Row],[Временное сопротивление, Н/мм²]]/Таблица1[[#This Row],[Предел текучести, Н/мм²]]</f>
        <v>1.1597744360902256</v>
      </c>
      <c r="J2149" s="66">
        <f>(Таблица1[[#This Row],[σв/σт]]-SUMIF('Сводный отчет'!$B$7:$B$17,Таблица1[[#This Row],[Профиль / размер]],'Сводный отчет'!$L$7:$L$17))^2</f>
        <v>4.6771509440047483E-5</v>
      </c>
      <c r="K2149" s="63">
        <v>21.7</v>
      </c>
      <c r="L2149" s="64">
        <f>(Таблица1[[#This Row],[Относительное удлинение, %]]-SUMIF('Сводный отчет'!$B$7:$B$17,Таблица1[[#This Row],[Профиль / размер]],'Сводный отчет'!$O$7:$O$17))^2</f>
        <v>0.46173138941144853</v>
      </c>
      <c r="M2149" s="63">
        <v>9.1999999999999993</v>
      </c>
      <c r="N214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1.1354474603600711E-2</v>
      </c>
      <c r="O2149" s="67">
        <v>9.5</v>
      </c>
      <c r="P214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6.1918839021769595E-3</v>
      </c>
      <c r="Q2149" s="69">
        <v>6.6000000000000003E-2</v>
      </c>
      <c r="R2149" s="70">
        <f>(Таблица1[[#This Row],[fr]]-SUMIF('Сводный отчет'!$B$7:$B$17,Таблица1[[#This Row],[Профиль / размер]],'Сводный отчет'!$X$7:$X$17))^2</f>
        <v>2.5390593926363818E-4</v>
      </c>
    </row>
    <row r="2150" spans="1:18" ht="11.25" customHeight="1" x14ac:dyDescent="0.25">
      <c r="A2150" s="62" t="s">
        <v>1670</v>
      </c>
      <c r="B2150" s="62" t="str">
        <f>LEFT(Таблица1[[#This Row],[Номер плавки]],7)</f>
        <v>2051046</v>
      </c>
      <c r="C2150" s="62" t="s">
        <v>8</v>
      </c>
      <c r="D2150" s="62" t="s">
        <v>171</v>
      </c>
      <c r="E2150" s="63">
        <v>527</v>
      </c>
      <c r="F2150" s="64">
        <f>(Таблица1[[#This Row],[Предел текучести, Н/мм²]]-SUMIF('Сводный отчет'!$B$7:$B$17,Таблица1[[#This Row],[Профиль / размер]],'Сводный отчет'!$F$7:$F$17))^2</f>
        <v>367.25638269282427</v>
      </c>
      <c r="G2150" s="63">
        <v>616</v>
      </c>
      <c r="H2150" s="64">
        <f>(Таблица1[[#This Row],[Временное сопротивление, Н/мм²]]-SUMIF('Сводный отчет'!$B$7:$B$17,Таблица1[[#This Row],[Профиль / размер]],'Сводный отчет'!$I$7:$I$17))^2</f>
        <v>445.83284063423844</v>
      </c>
      <c r="I2150" s="65">
        <f>Таблица1[[#This Row],[Временное сопротивление, Н/мм²]]/Таблица1[[#This Row],[Предел текучести, Н/мм²]]</f>
        <v>1.1688804554079697</v>
      </c>
      <c r="J2150" s="66">
        <f>(Таблица1[[#This Row],[σв/σт]]-SUMIF('Сводный отчет'!$B$7:$B$17,Таблица1[[#This Row],[Профиль / размер]],'Сводный отчет'!$L$7:$L$17))^2</f>
        <v>5.1395130137843832E-6</v>
      </c>
      <c r="K2150" s="63">
        <v>21.4</v>
      </c>
      <c r="L2150" s="64">
        <f>(Таблица1[[#This Row],[Относительное удлинение, %]]-SUMIF('Сводный отчет'!$B$7:$B$17,Таблица1[[#This Row],[Профиль / размер]],'Сводный отчет'!$O$7:$O$17))^2</f>
        <v>0.14402647137866109</v>
      </c>
      <c r="M2150" s="63">
        <v>9.4</v>
      </c>
      <c r="N215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9.3977425423272615E-2</v>
      </c>
      <c r="O2150" s="67">
        <v>9.6999999999999993</v>
      </c>
      <c r="P215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7.7667293738242452E-2</v>
      </c>
      <c r="Q2150" s="69">
        <v>6.7000000000000004E-2</v>
      </c>
      <c r="R2150" s="70">
        <f>(Таблица1[[#This Row],[fr]]-SUMIF('Сводный отчет'!$B$7:$B$17,Таблица1[[#This Row],[Профиль / размер]],'Сводный отчет'!$X$7:$X$17))^2</f>
        <v>2.2303708680462183E-4</v>
      </c>
    </row>
    <row r="2151" spans="1:18" ht="11.25" customHeight="1" x14ac:dyDescent="0.25">
      <c r="A2151" s="62" t="s">
        <v>1671</v>
      </c>
      <c r="B2151" s="62" t="str">
        <f>LEFT(Таблица1[[#This Row],[Номер плавки]],7)</f>
        <v>2051047</v>
      </c>
      <c r="C2151" s="62" t="s">
        <v>8</v>
      </c>
      <c r="D2151" s="62" t="s">
        <v>171</v>
      </c>
      <c r="E2151" s="63">
        <v>549</v>
      </c>
      <c r="F2151" s="64">
        <f>(Таблица1[[#This Row],[Предел текучести, Н/мм²]]-SUMIF('Сводный отчет'!$B$7:$B$17,Таблица1[[#This Row],[Профиль / размер]],'Сводный отчет'!$F$7:$F$17))^2</f>
        <v>8.0432679387261814</v>
      </c>
      <c r="G2151" s="63">
        <v>639</v>
      </c>
      <c r="H2151" s="64">
        <f>(Таблица1[[#This Row],[Временное сопротивление, Н/мм²]]-SUMIF('Сводный отчет'!$B$7:$B$17,Таблица1[[#This Row],[Профиль / размер]],'Сводный отчет'!$I$7:$I$17))^2</f>
        <v>3.5541521096479158</v>
      </c>
      <c r="I2151" s="65">
        <f>Таблица1[[#This Row],[Временное сопротивление, Н/мм²]]/Таблица1[[#This Row],[Предел текучести, Н/мм²]]</f>
        <v>1.1639344262295082</v>
      </c>
      <c r="J2151" s="66">
        <f>(Таблица1[[#This Row],[σв/σт]]-SUMIF('Сводный отчет'!$B$7:$B$17,Таблица1[[#This Row],[Профиль / размер]],'Сводный отчет'!$L$7:$L$17))^2</f>
        <v>7.1769326158938342E-6</v>
      </c>
      <c r="K2151" s="63">
        <v>21.7</v>
      </c>
      <c r="L2151" s="64">
        <f>(Таблица1[[#This Row],[Относительное удлинение, %]]-SUMIF('Сводный отчет'!$B$7:$B$17,Таблица1[[#This Row],[Профиль / размер]],'Сводный отчет'!$O$7:$O$17))^2</f>
        <v>0.46173138941144853</v>
      </c>
      <c r="M2151" s="63">
        <v>9.6</v>
      </c>
      <c r="N215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0.25660037624294357</v>
      </c>
      <c r="O2151" s="67">
        <v>9.9</v>
      </c>
      <c r="P215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0.22914270357430908</v>
      </c>
      <c r="Q2151" s="69">
        <v>6.6000000000000003E-2</v>
      </c>
      <c r="R2151" s="70">
        <f>(Таблица1[[#This Row],[fr]]-SUMIF('Сводный отчет'!$B$7:$B$17,Таблица1[[#This Row],[Профиль / размер]],'Сводный отчет'!$X$7:$X$17))^2</f>
        <v>2.5390593926363818E-4</v>
      </c>
    </row>
    <row r="2152" spans="1:18" ht="11.25" customHeight="1" x14ac:dyDescent="0.25">
      <c r="A2152" s="62" t="s">
        <v>1672</v>
      </c>
      <c r="B2152" s="62" t="str">
        <f>LEFT(Таблица1[[#This Row],[Номер плавки]],7)</f>
        <v>2051047</v>
      </c>
      <c r="C2152" s="62" t="s">
        <v>8</v>
      </c>
      <c r="D2152" s="62" t="s">
        <v>171</v>
      </c>
      <c r="E2152" s="63">
        <v>544</v>
      </c>
      <c r="F2152" s="64">
        <f>(Таблица1[[#This Row],[Предел текучести, Н/мм²]]-SUMIF('Сводный отчет'!$B$7:$B$17,Таблица1[[#This Row],[Профиль / размер]],'Сводный отчет'!$F$7:$F$17))^2</f>
        <v>4.6826122010212066</v>
      </c>
      <c r="G2152" s="63">
        <v>638</v>
      </c>
      <c r="H2152" s="64">
        <f>(Таблица1[[#This Row],[Временное сопротивление, Н/мм²]]-SUMIF('Сводный отчет'!$B$7:$B$17,Таблица1[[#This Row],[Профиль / размер]],'Сводный отчет'!$I$7:$I$17))^2</f>
        <v>0.78366030636924233</v>
      </c>
      <c r="I2152" s="65">
        <f>Таблица1[[#This Row],[Временное сопротивление, Н/мм²]]/Таблица1[[#This Row],[Предел текучести, Н/мм²]]</f>
        <v>1.1727941176470589</v>
      </c>
      <c r="J2152" s="66">
        <f>(Таблица1[[#This Row],[σв/σт]]-SUMIF('Сводный отчет'!$B$7:$B$17,Таблица1[[#This Row],[Профиль / размер]],'Сводный отчет'!$L$7:$L$17))^2</f>
        <v>3.8201196452116926E-5</v>
      </c>
      <c r="K2152" s="63">
        <v>19.7</v>
      </c>
      <c r="L2152" s="64">
        <f>(Таблица1[[#This Row],[Относительное удлинение, %]]-SUMIF('Сводный отчет'!$B$7:$B$17,Таблица1[[#This Row],[Профиль / размер]],'Сводный отчет'!$O$7:$O$17))^2</f>
        <v>1.7436986025262027</v>
      </c>
      <c r="M2152" s="63">
        <v>9</v>
      </c>
      <c r="N215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8.7315237839293326E-3</v>
      </c>
      <c r="O2152" s="67">
        <v>9.3000000000000007</v>
      </c>
      <c r="P215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1.4716474066110895E-2</v>
      </c>
      <c r="Q2152" s="69">
        <v>7.5999999999999998E-2</v>
      </c>
      <c r="R2152" s="70">
        <f>(Таблица1[[#This Row],[fr]]-SUMIF('Сводный отчет'!$B$7:$B$17,Таблица1[[#This Row],[Профиль / размер]],'Сводный отчет'!$X$7:$X$17))^2</f>
        <v>3.5217414673474708E-5</v>
      </c>
    </row>
    <row r="2153" spans="1:18" ht="11.25" customHeight="1" x14ac:dyDescent="0.25">
      <c r="A2153" s="62" t="s">
        <v>1673</v>
      </c>
      <c r="B2153" s="62" t="str">
        <f>LEFT(Таблица1[[#This Row],[Номер плавки]],7)</f>
        <v>2074368</v>
      </c>
      <c r="C2153" s="62" t="s">
        <v>8</v>
      </c>
      <c r="D2153" s="62" t="s">
        <v>202</v>
      </c>
      <c r="E2153" s="63">
        <v>558</v>
      </c>
      <c r="F2153" s="64">
        <f>(Таблица1[[#This Row],[Предел текучести, Н/мм²]]-SUMIF('Сводный отчет'!$B$7:$B$17,Таблица1[[#This Row],[Профиль / размер]],'Сводный отчет'!$F$7:$F$17))^2</f>
        <v>215.29918639053204</v>
      </c>
      <c r="G2153" s="63">
        <v>656</v>
      </c>
      <c r="H2153" s="64">
        <f>(Таблица1[[#This Row],[Временное сопротивление, Н/мм²]]-SUMIF('Сводный отчет'!$B$7:$B$17,Таблица1[[#This Row],[Профиль / размер]],'Сводный отчет'!$I$7:$I$17))^2</f>
        <v>496.7755177514797</v>
      </c>
      <c r="I2153" s="65">
        <f>Таблица1[[#This Row],[Временное сопротивление, Н/мм²]]/Таблица1[[#This Row],[Предел текучести, Н/мм²]]</f>
        <v>1.1756272401433692</v>
      </c>
      <c r="J2153" s="66">
        <f>(Таблица1[[#This Row],[σв/σт]]-SUMIF('Сводный отчет'!$B$7:$B$17,Таблица1[[#This Row],[Профиль / размер]],'Сводный отчет'!$L$7:$L$17))^2</f>
        <v>8.4819506560785359E-5</v>
      </c>
      <c r="K2153" s="63">
        <v>23</v>
      </c>
      <c r="L2153" s="64">
        <f>(Таблица1[[#This Row],[Относительное удлинение, %]]-SUMIF('Сводный отчет'!$B$7:$B$17,Таблица1[[#This Row],[Профиль / размер]],'Сводный отчет'!$O$7:$O$17))^2</f>
        <v>5.5609802607248175</v>
      </c>
      <c r="M2153" s="63">
        <v>9.5</v>
      </c>
      <c r="N215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2.0114876109468036E-2</v>
      </c>
      <c r="O2153" s="67">
        <v>9.8000000000000007</v>
      </c>
      <c r="P215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1.8511695636094391E-2</v>
      </c>
      <c r="Q2153" s="69">
        <v>9.0999999999999998E-2</v>
      </c>
      <c r="R2153" s="70">
        <f>(Таблица1[[#This Row],[fr]]-SUMIF('Сводный отчет'!$B$7:$B$17,Таблица1[[#This Row],[Профиль / размер]],'Сводный отчет'!$X$7:$X$17))^2</f>
        <v>5.056030417899474E-5</v>
      </c>
    </row>
    <row r="2154" spans="1:18" ht="11.25" customHeight="1" x14ac:dyDescent="0.25">
      <c r="A2154" s="62" t="s">
        <v>1673</v>
      </c>
      <c r="B2154" s="62" t="str">
        <f>LEFT(Таблица1[[#This Row],[Номер плавки]],7)</f>
        <v>2074368</v>
      </c>
      <c r="C2154" s="62" t="s">
        <v>8</v>
      </c>
      <c r="D2154" s="62" t="s">
        <v>202</v>
      </c>
      <c r="E2154" s="63">
        <v>560</v>
      </c>
      <c r="F2154" s="64">
        <f>(Таблица1[[#This Row],[Предел текучести, Н/мм²]]-SUMIF('Сводный отчет'!$B$7:$B$17,Таблица1[[#This Row],[Профиль / размер]],'Сводный отчет'!$F$7:$F$17))^2</f>
        <v>277.99149408283967</v>
      </c>
      <c r="G2154" s="63">
        <v>649</v>
      </c>
      <c r="H2154" s="64">
        <f>(Таблица1[[#This Row],[Временное сопротивление, Н/мм²]]-SUMIF('Сводный отчет'!$B$7:$B$17,Таблица1[[#This Row],[Профиль / размер]],'Сводный отчет'!$I$7:$I$17))^2</f>
        <v>233.73705621301801</v>
      </c>
      <c r="I2154" s="65">
        <f>Таблица1[[#This Row],[Временное сопротивление, Н/мм²]]/Таблица1[[#This Row],[Предел текучести, Н/мм²]]</f>
        <v>1.1589285714285715</v>
      </c>
      <c r="J2154" s="66">
        <f>(Таблица1[[#This Row],[σв/σт]]-SUMIF('Сводный отчет'!$B$7:$B$17,Таблица1[[#This Row],[Профиль / размер]],'Сводный отчет'!$L$7:$L$17))^2</f>
        <v>5.6083894167003154E-5</v>
      </c>
      <c r="K2154" s="63">
        <v>22.3</v>
      </c>
      <c r="L2154" s="64">
        <f>(Таблица1[[#This Row],[Относительное удлинение, %]]-SUMIF('Сводный отчет'!$B$7:$B$17,Таблица1[[#This Row],[Профиль / размер]],'Сводный отчет'!$O$7:$O$17))^2</f>
        <v>2.7495379530325224</v>
      </c>
      <c r="M2154" s="63">
        <v>9</v>
      </c>
      <c r="N215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0.12828795303254292</v>
      </c>
      <c r="O2154" s="67">
        <v>9.3000000000000007</v>
      </c>
      <c r="P215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0.13245400332840312</v>
      </c>
      <c r="Q2154" s="69">
        <v>7.5999999999999998E-2</v>
      </c>
      <c r="R2154" s="70">
        <f>(Таблица1[[#This Row],[fr]]-SUMIF('Сводный отчет'!$B$7:$B$17,Таблица1[[#This Row],[Профиль / размер]],'Сводный отчет'!$X$7:$X$17))^2</f>
        <v>6.2242996486685652E-5</v>
      </c>
    </row>
    <row r="2155" spans="1:18" ht="11.25" customHeight="1" x14ac:dyDescent="0.25">
      <c r="A2155" s="62" t="s">
        <v>1674</v>
      </c>
      <c r="B2155" s="62" t="str">
        <f>LEFT(Таблица1[[#This Row],[Номер плавки]],7)</f>
        <v>2074368</v>
      </c>
      <c r="C2155" s="62" t="s">
        <v>8</v>
      </c>
      <c r="D2155" s="62" t="s">
        <v>202</v>
      </c>
      <c r="E2155" s="63">
        <v>546</v>
      </c>
      <c r="F2155" s="64">
        <f>(Таблица1[[#This Row],[Предел текучести, Н/мм²]]-SUMIF('Сводный отчет'!$B$7:$B$17,Таблица1[[#This Row],[Профиль / размер]],'Сводный отчет'!$F$7:$F$17))^2</f>
        <v>7.1453402366862973</v>
      </c>
      <c r="G2155" s="63">
        <v>639</v>
      </c>
      <c r="H2155" s="64">
        <f>(Таблица1[[#This Row],[Временное сопротивление, Н/мм²]]-SUMIF('Сводный отчет'!$B$7:$B$17,Таблица1[[#This Row],[Профиль / размер]],'Сводный отчет'!$I$7:$I$17))^2</f>
        <v>27.967825443787074</v>
      </c>
      <c r="I2155" s="65">
        <f>Таблица1[[#This Row],[Временное сопротивление, Н/мм²]]/Таблица1[[#This Row],[Предел текучести, Н/мм²]]</f>
        <v>1.1703296703296704</v>
      </c>
      <c r="J2155" s="66">
        <f>(Таблица1[[#This Row],[σв/σт]]-SUMIF('Сводный отчет'!$B$7:$B$17,Таблица1[[#This Row],[Профиль / размер]],'Сводный отчет'!$L$7:$L$17))^2</f>
        <v>1.5305158694407882E-5</v>
      </c>
      <c r="K2155" s="63">
        <v>21.9</v>
      </c>
      <c r="L2155" s="64">
        <f>(Таблица1[[#This Row],[Относительное удлинение, %]]-SUMIF('Сводный отчет'!$B$7:$B$17,Таблица1[[#This Row],[Профиль / размер]],'Сводный отчет'!$O$7:$O$17))^2</f>
        <v>1.5829994914940606</v>
      </c>
      <c r="M2155" s="63">
        <v>10.1</v>
      </c>
      <c r="N215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0.55030718380177768</v>
      </c>
      <c r="O2155" s="67">
        <v>10.4</v>
      </c>
      <c r="P215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0.54178092640532338</v>
      </c>
      <c r="Q2155" s="69">
        <v>9.9000000000000005E-2</v>
      </c>
      <c r="R2155" s="70">
        <f>(Таблица1[[#This Row],[fr]]-SUMIF('Сводный отчет'!$B$7:$B$17,Таблица1[[#This Row],[Профиль / размер]],'Сводный отчет'!$X$7:$X$17))^2</f>
        <v>2.2832953494822647E-4</v>
      </c>
    </row>
    <row r="2156" spans="1:18" ht="11.25" customHeight="1" x14ac:dyDescent="0.25">
      <c r="A2156" s="62" t="s">
        <v>1674</v>
      </c>
      <c r="B2156" s="62" t="str">
        <f>LEFT(Таблица1[[#This Row],[Номер плавки]],7)</f>
        <v>2074368</v>
      </c>
      <c r="C2156" s="62" t="s">
        <v>8</v>
      </c>
      <c r="D2156" s="62" t="s">
        <v>202</v>
      </c>
      <c r="E2156" s="63">
        <v>550</v>
      </c>
      <c r="F2156" s="64">
        <f>(Таблица1[[#This Row],[Предел текучести, Н/мм²]]-SUMIF('Сводный отчет'!$B$7:$B$17,Таблица1[[#This Row],[Профиль / размер]],'Сводный отчет'!$F$7:$F$17))^2</f>
        <v>44.529955621301539</v>
      </c>
      <c r="G2156" s="63">
        <v>642</v>
      </c>
      <c r="H2156" s="64">
        <f>(Таблица1[[#This Row],[Временное сопротивление, Н/мм²]]-SUMIF('Сводный отчет'!$B$7:$B$17,Таблица1[[#This Row],[Профиль / размер]],'Сводный отчет'!$I$7:$I$17))^2</f>
        <v>68.698594674556361</v>
      </c>
      <c r="I2156" s="65">
        <f>Таблица1[[#This Row],[Временное сопротивление, Н/мм²]]/Таблица1[[#This Row],[Предел текучести, Н/мм²]]</f>
        <v>1.1672727272727272</v>
      </c>
      <c r="J2156" s="66">
        <f>(Таблица1[[#This Row],[σв/σт]]-SUMIF('Сводный отчет'!$B$7:$B$17,Таблица1[[#This Row],[Профиль / размер]],'Сводный отчет'!$L$7:$L$17))^2</f>
        <v>7.3143161518841815E-7</v>
      </c>
      <c r="K2156" s="63">
        <v>22</v>
      </c>
      <c r="L2156" s="64">
        <f>(Таблица1[[#This Row],[Относительное удлинение, %]]-SUMIF('Сводный отчет'!$B$7:$B$17,Таблица1[[#This Row],[Профиль / размер]],'Сводный отчет'!$O$7:$O$17))^2</f>
        <v>1.8446341068786782</v>
      </c>
      <c r="M2156" s="63">
        <v>10.5</v>
      </c>
      <c r="N215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1.3037687222633183</v>
      </c>
      <c r="O2156" s="67">
        <v>10.8</v>
      </c>
      <c r="P215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1.290627080251477</v>
      </c>
      <c r="Q2156" s="69">
        <v>8.6999999999999994E-2</v>
      </c>
      <c r="R2156" s="70">
        <f>(Таблица1[[#This Row],[fr]]-SUMIF('Сводный отчет'!$B$7:$B$17,Таблица1[[#This Row],[Профиль / размер]],'Сводный отчет'!$X$7:$X$17))^2</f>
        <v>9.6756887943789653E-6</v>
      </c>
    </row>
    <row r="2157" spans="1:18" ht="11.25" customHeight="1" x14ac:dyDescent="0.25">
      <c r="A2157" s="62" t="s">
        <v>1675</v>
      </c>
      <c r="B2157" s="62" t="str">
        <f>LEFT(Таблица1[[#This Row],[Номер плавки]],7)</f>
        <v>2051053</v>
      </c>
      <c r="C2157" s="62" t="s">
        <v>8</v>
      </c>
      <c r="D2157" s="62" t="s">
        <v>202</v>
      </c>
      <c r="E2157" s="63">
        <v>543</v>
      </c>
      <c r="F2157" s="64">
        <f>(Таблица1[[#This Row],[Предел текучести, Н/мм²]]-SUMIF('Сводный отчет'!$B$7:$B$17,Таблица1[[#This Row],[Профиль / размер]],'Сводный отчет'!$F$7:$F$17))^2</f>
        <v>0.10687869822486351</v>
      </c>
      <c r="G2157" s="63">
        <v>628</v>
      </c>
      <c r="H2157" s="64">
        <f>(Таблица1[[#This Row],[Временное сопротивление, Н/мм²]]-SUMIF('Сводный отчет'!$B$7:$B$17,Таблица1[[#This Row],[Профиль / размер]],'Сводный отчет'!$I$7:$I$17))^2</f>
        <v>32.621671597633039</v>
      </c>
      <c r="I2157" s="65">
        <f>Таблица1[[#This Row],[Временное сопротивление, Н/мм²]]/Таблица1[[#This Row],[Предел текучести, Н/мм²]]</f>
        <v>1.156537753222836</v>
      </c>
      <c r="J2157" s="66">
        <f>(Таблица1[[#This Row],[σв/σт]]-SUMIF('Сводный отчет'!$B$7:$B$17,Таблица1[[#This Row],[Профиль / размер]],'Сводный отчет'!$L$7:$L$17))^2</f>
        <v>9.7609189284188767E-5</v>
      </c>
      <c r="K2157" s="63">
        <v>22</v>
      </c>
      <c r="L2157" s="64">
        <f>(Таблица1[[#This Row],[Относительное удлинение, %]]-SUMIF('Сводный отчет'!$B$7:$B$17,Таблица1[[#This Row],[Профиль / размер]],'Сводный отчет'!$O$7:$O$17))^2</f>
        <v>1.8446341068786782</v>
      </c>
      <c r="M2157" s="63">
        <v>10.4</v>
      </c>
      <c r="N215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1.085403337647934</v>
      </c>
      <c r="O2157" s="67">
        <v>10.7</v>
      </c>
      <c r="P215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1.0734155417899358</v>
      </c>
      <c r="Q2157" s="69">
        <v>8.4000000000000005E-2</v>
      </c>
      <c r="R2157" s="70">
        <f>(Таблица1[[#This Row],[fr]]-SUMIF('Сводный отчет'!$B$7:$B$17,Таблица1[[#This Row],[Профиль / размер]],'Сводный отчет'!$X$7:$X$17))^2</f>
        <v>1.2227255917171707E-8</v>
      </c>
    </row>
    <row r="2158" spans="1:18" ht="11.25" customHeight="1" x14ac:dyDescent="0.25">
      <c r="A2158" s="62" t="s">
        <v>1676</v>
      </c>
      <c r="B2158" s="62" t="str">
        <f>LEFT(Таблица1[[#This Row],[Номер плавки]],7)</f>
        <v>2051054</v>
      </c>
      <c r="C2158" s="62" t="s">
        <v>8</v>
      </c>
      <c r="D2158" s="62" t="s">
        <v>202</v>
      </c>
      <c r="E2158" s="63">
        <v>544</v>
      </c>
      <c r="F2158" s="64">
        <f>(Таблица1[[#This Row],[Предел текучести, Н/мм²]]-SUMIF('Сводный отчет'!$B$7:$B$17,Таблица1[[#This Row],[Профиль / размер]],'Сводный отчет'!$F$7:$F$17))^2</f>
        <v>0.45303254437867468</v>
      </c>
      <c r="G2158" s="63">
        <v>630</v>
      </c>
      <c r="H2158" s="64">
        <f>(Таблица1[[#This Row],[Временное сопротивление, Н/мм²]]-SUMIF('Сводный отчет'!$B$7:$B$17,Таблица1[[#This Row],[Профиль / размер]],'Сводный отчет'!$I$7:$I$17))^2</f>
        <v>13.775517751479224</v>
      </c>
      <c r="I2158" s="65">
        <f>Таблица1[[#This Row],[Временное сопротивление, Н/мм²]]/Таблица1[[#This Row],[Предел текучести, Н/мм²]]</f>
        <v>1.1580882352941178</v>
      </c>
      <c r="J2158" s="66">
        <f>(Таблица1[[#This Row],[σв/σт]]-SUMIF('Сводный отчет'!$B$7:$B$17,Таблица1[[#This Row],[Профиль / размер]],'Сводный отчет'!$L$7:$L$17))^2</f>
        <v>6.9376475944783443E-5</v>
      </c>
      <c r="K2158" s="63">
        <v>21.6</v>
      </c>
      <c r="L2158" s="64">
        <f>(Таблица1[[#This Row],[Относительное удлинение, %]]-SUMIF('Сводный отчет'!$B$7:$B$17,Таблица1[[#This Row],[Профиль / размер]],'Сводный отчет'!$O$7:$O$17))^2</f>
        <v>0.91809564534022525</v>
      </c>
      <c r="M2158" s="63">
        <v>8.3000000000000007</v>
      </c>
      <c r="N215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1.1197302607248463</v>
      </c>
      <c r="O2158" s="67">
        <v>8.6</v>
      </c>
      <c r="P215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1.1319732340976376</v>
      </c>
      <c r="Q2158" s="69">
        <v>0.1</v>
      </c>
      <c r="R2158" s="70">
        <f>(Таблица1[[#This Row],[fr]]-SUMIF('Сводный отчет'!$B$7:$B$17,Таблица1[[#This Row],[Профиль / размер]],'Сводный отчет'!$X$7:$X$17))^2</f>
        <v>2.5955068879438047E-4</v>
      </c>
    </row>
    <row r="2159" spans="1:18" ht="11.25" customHeight="1" x14ac:dyDescent="0.25">
      <c r="A2159" s="62" t="s">
        <v>1677</v>
      </c>
      <c r="B2159" s="62" t="str">
        <f>LEFT(Таблица1[[#This Row],[Номер плавки]],7)</f>
        <v>2051054</v>
      </c>
      <c r="C2159" s="62" t="s">
        <v>8</v>
      </c>
      <c r="D2159" s="62" t="s">
        <v>202</v>
      </c>
      <c r="E2159" s="63">
        <v>541</v>
      </c>
      <c r="F2159" s="64">
        <f>(Таблица1[[#This Row],[Предел текучести, Н/мм²]]-SUMIF('Сводный отчет'!$B$7:$B$17,Таблица1[[#This Row],[Профиль / размер]],'Сводный отчет'!$F$7:$F$17))^2</f>
        <v>5.4145710059172414</v>
      </c>
      <c r="G2159" s="63">
        <v>630</v>
      </c>
      <c r="H2159" s="64">
        <f>(Таблица1[[#This Row],[Временное сопротивление, Н/мм²]]-SUMIF('Сводный отчет'!$B$7:$B$17,Таблица1[[#This Row],[Профиль / размер]],'Сводный отчет'!$I$7:$I$17))^2</f>
        <v>13.775517751479224</v>
      </c>
      <c r="I2159" s="65">
        <f>Таблица1[[#This Row],[Временное сопротивление, Н/мм²]]/Таблица1[[#This Row],[Предел текучести, Н/мм²]]</f>
        <v>1.1645101663585953</v>
      </c>
      <c r="J2159" s="66">
        <f>(Таблица1[[#This Row],[σв/σт]]-SUMIF('Сводный отчет'!$B$7:$B$17,Таблица1[[#This Row],[Профиль / размер]],'Сводный отчет'!$L$7:$L$17))^2</f>
        <v>3.6378816386890452E-6</v>
      </c>
      <c r="K2159" s="63">
        <v>21.9</v>
      </c>
      <c r="L2159" s="64">
        <f>(Таблица1[[#This Row],[Относительное удлинение, %]]-SUMIF('Сводный отчет'!$B$7:$B$17,Таблица1[[#This Row],[Профиль / размер]],'Сводный отчет'!$O$7:$O$17))^2</f>
        <v>1.5829994914940606</v>
      </c>
      <c r="M2159" s="63">
        <v>9.5</v>
      </c>
      <c r="N215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2.0114876109468036E-2</v>
      </c>
      <c r="O2159" s="67">
        <v>9.8000000000000007</v>
      </c>
      <c r="P215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1.8511695636094391E-2</v>
      </c>
      <c r="Q2159" s="69">
        <v>9.5000000000000001E-2</v>
      </c>
      <c r="R2159" s="70">
        <f>(Таблица1[[#This Row],[fr]]-SUMIF('Сводный отчет'!$B$7:$B$17,Таблица1[[#This Row],[Профиль / размер]],'Сводный отчет'!$X$7:$X$17))^2</f>
        <v>1.2344491956361057E-4</v>
      </c>
    </row>
    <row r="2160" spans="1:18" ht="11.25" customHeight="1" x14ac:dyDescent="0.25">
      <c r="A2160" s="62" t="s">
        <v>1678</v>
      </c>
      <c r="B2160" s="62" t="str">
        <f>LEFT(Таблица1[[#This Row],[Номер плавки]],7)</f>
        <v>2051055</v>
      </c>
      <c r="C2160" s="62" t="s">
        <v>8</v>
      </c>
      <c r="D2160" s="62" t="s">
        <v>202</v>
      </c>
      <c r="E2160" s="63">
        <v>545</v>
      </c>
      <c r="F2160" s="64">
        <f>(Таблица1[[#This Row],[Предел текучести, Н/мм²]]-SUMIF('Сводный отчет'!$B$7:$B$17,Таблица1[[#This Row],[Профиль / размер]],'Сводный отчет'!$F$7:$F$17))^2</f>
        <v>2.7991863905324856</v>
      </c>
      <c r="G2160" s="63">
        <v>632</v>
      </c>
      <c r="H2160" s="64">
        <f>(Таблица1[[#This Row],[Временное сопротивление, Н/мм²]]-SUMIF('Сводный отчет'!$B$7:$B$17,Таблица1[[#This Row],[Профиль / размер]],'Сводный отчет'!$I$7:$I$17))^2</f>
        <v>2.9293639053254137</v>
      </c>
      <c r="I2160" s="65">
        <f>Таблица1[[#This Row],[Временное сопротивление, Н/мм²]]/Таблица1[[#This Row],[Предел текучести, Н/мм²]]</f>
        <v>1.1596330275229358</v>
      </c>
      <c r="J2160" s="66">
        <f>(Таблица1[[#This Row],[σв/σт]]-SUMIF('Сводный отчет'!$B$7:$B$17,Таблица1[[#This Row],[Профиль / размер]],'Сводный отчет'!$L$7:$L$17))^2</f>
        <v>4.6028924577720565E-5</v>
      </c>
      <c r="K2160" s="63">
        <v>21.5</v>
      </c>
      <c r="L2160" s="64">
        <f>(Таблица1[[#This Row],[Относительное удлинение, %]]-SUMIF('Сводный отчет'!$B$7:$B$17,Таблица1[[#This Row],[Профиль / размер]],'Сводный отчет'!$O$7:$O$17))^2</f>
        <v>0.73646102995560869</v>
      </c>
      <c r="M2160" s="63">
        <v>9.1999999999999993</v>
      </c>
      <c r="N216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2.5018722263313187E-2</v>
      </c>
      <c r="O2160" s="67">
        <v>9.5</v>
      </c>
      <c r="P216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2.6877080251479862E-2</v>
      </c>
      <c r="Q2160" s="69">
        <v>9.4E-2</v>
      </c>
      <c r="R2160" s="70">
        <f>(Таблица1[[#This Row],[fr]]-SUMIF('Сводный отчет'!$B$7:$B$17,Таблица1[[#This Row],[Профиль / размер]],'Сводный отчет'!$X$7:$X$17))^2</f>
        <v>1.0222376571745662E-4</v>
      </c>
    </row>
    <row r="2161" spans="1:18" ht="11.25" customHeight="1" x14ac:dyDescent="0.25">
      <c r="A2161" s="62" t="s">
        <v>1678</v>
      </c>
      <c r="B2161" s="62" t="str">
        <f>LEFT(Таблица1[[#This Row],[Номер плавки]],7)</f>
        <v>2051055</v>
      </c>
      <c r="C2161" s="62" t="s">
        <v>8</v>
      </c>
      <c r="D2161" s="62" t="s">
        <v>202</v>
      </c>
      <c r="E2161" s="63">
        <v>540</v>
      </c>
      <c r="F2161" s="64">
        <f>(Таблица1[[#This Row],[Предел текучести, Н/мм²]]-SUMIF('Сводный отчет'!$B$7:$B$17,Таблица1[[#This Row],[Профиль / размер]],'Сводный отчет'!$F$7:$F$17))^2</f>
        <v>11.068417159763429</v>
      </c>
      <c r="G2161" s="63">
        <v>626</v>
      </c>
      <c r="H2161" s="64">
        <f>(Таблица1[[#This Row],[Временное сопротивление, Н/мм²]]-SUMIF('Сводный отчет'!$B$7:$B$17,Таблица1[[#This Row],[Профиль / размер]],'Сводный отчет'!$I$7:$I$17))^2</f>
        <v>59.46782544378685</v>
      </c>
      <c r="I2161" s="65">
        <f>Таблица1[[#This Row],[Временное сопротивление, Н/мм²]]/Таблица1[[#This Row],[Предел текучести, Н/мм²]]</f>
        <v>1.1592592592592592</v>
      </c>
      <c r="J2161" s="66">
        <f>(Таблица1[[#This Row],[σв/σт]]-SUMIF('Сводный отчет'!$B$7:$B$17,Таблица1[[#This Row],[Профиль / размер]],'Сводный отчет'!$L$7:$L$17))^2</f>
        <v>5.1240260453243056E-5</v>
      </c>
      <c r="K2161" s="63">
        <v>21.8</v>
      </c>
      <c r="L2161" s="64">
        <f>(Таблица1[[#This Row],[Относительное удлинение, %]]-SUMIF('Сводный отчет'!$B$7:$B$17,Таблица1[[#This Row],[Профиль / размер]],'Сводный отчет'!$O$7:$O$17))^2</f>
        <v>1.3413648761094521</v>
      </c>
      <c r="M2161" s="63">
        <v>8.8000000000000007</v>
      </c>
      <c r="N216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0.31155718380177205</v>
      </c>
      <c r="O2161" s="67">
        <v>9.1</v>
      </c>
      <c r="P216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0.31803092640532782</v>
      </c>
      <c r="Q2161" s="69">
        <v>9.8000000000000004E-2</v>
      </c>
      <c r="R2161" s="70">
        <f>(Таблица1[[#This Row],[fr]]-SUMIF('Сводный отчет'!$B$7:$B$17,Таблица1[[#This Row],[Профиль / размер]],'Сводный отчет'!$X$7:$X$17))^2</f>
        <v>1.9910838110207249E-4</v>
      </c>
    </row>
    <row r="2162" spans="1:18" ht="11.25" customHeight="1" x14ac:dyDescent="0.25">
      <c r="A2162" s="62" t="s">
        <v>1679</v>
      </c>
      <c r="B2162" s="62" t="str">
        <f>LEFT(Таблица1[[#This Row],[Номер плавки]],7)</f>
        <v>2051055</v>
      </c>
      <c r="C2162" s="62" t="s">
        <v>8</v>
      </c>
      <c r="D2162" s="62" t="s">
        <v>202</v>
      </c>
      <c r="E2162" s="63">
        <v>538</v>
      </c>
      <c r="F2162" s="64">
        <f>(Таблица1[[#This Row],[Предел текучести, Н/мм²]]-SUMIF('Сводный отчет'!$B$7:$B$17,Таблица1[[#This Row],[Профиль / размер]],'Сводный отчет'!$F$7:$F$17))^2</f>
        <v>28.376109467455809</v>
      </c>
      <c r="G2162" s="63">
        <v>624</v>
      </c>
      <c r="H2162" s="64">
        <f>(Таблица1[[#This Row],[Временное сопротивление, Н/мм²]]-SUMIF('Сводный отчет'!$B$7:$B$17,Таблица1[[#This Row],[Профиль / размер]],'Сводный отчет'!$I$7:$I$17))^2</f>
        <v>94.313979289940661</v>
      </c>
      <c r="I2162" s="65">
        <f>Таблица1[[#This Row],[Временное сопротивление, Н/мм²]]/Таблица1[[#This Row],[Предел текучести, Н/мм²]]</f>
        <v>1.1598513011152416</v>
      </c>
      <c r="J2162" s="66">
        <f>(Таблица1[[#This Row],[σв/σт]]-SUMIF('Сводный отчет'!$B$7:$B$17,Таблица1[[#This Row],[Профиль / размер]],'Сводный отчет'!$L$7:$L$17))^2</f>
        <v>4.3114830155278972E-5</v>
      </c>
      <c r="K2162" s="63">
        <v>22.1</v>
      </c>
      <c r="L2162" s="64">
        <f>(Таблица1[[#This Row],[Относительное удлинение, %]]-SUMIF('Сводный отчет'!$B$7:$B$17,Таблица1[[#This Row],[Профиль / размер]],'Сводный отчет'!$O$7:$O$17))^2</f>
        <v>2.1262687222632963</v>
      </c>
      <c r="M2162" s="63">
        <v>9.5</v>
      </c>
      <c r="N216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2.0114876109468036E-2</v>
      </c>
      <c r="O2162" s="67">
        <v>9.8000000000000007</v>
      </c>
      <c r="P216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1.8511695636094391E-2</v>
      </c>
      <c r="Q2162" s="69">
        <v>8.1000000000000003E-2</v>
      </c>
      <c r="R2162" s="70">
        <f>(Таблица1[[#This Row],[fr]]-SUMIF('Сводный отчет'!$B$7:$B$17,Таблица1[[#This Row],[Профиль / размер]],'Сводный отчет'!$X$7:$X$17))^2</f>
        <v>8.3487657174553239E-6</v>
      </c>
    </row>
    <row r="2163" spans="1:18" ht="11.25" customHeight="1" x14ac:dyDescent="0.25">
      <c r="A2163" s="62" t="s">
        <v>1680</v>
      </c>
      <c r="B2163" s="62" t="str">
        <f>LEFT(Таблица1[[#This Row],[Номер плавки]],7)</f>
        <v>2051056</v>
      </c>
      <c r="C2163" s="62" t="s">
        <v>8</v>
      </c>
      <c r="D2163" s="62" t="s">
        <v>202</v>
      </c>
      <c r="E2163" s="63">
        <v>544</v>
      </c>
      <c r="F2163" s="64">
        <f>(Таблица1[[#This Row],[Предел текучести, Н/мм²]]-SUMIF('Сводный отчет'!$B$7:$B$17,Таблица1[[#This Row],[Профиль / размер]],'Сводный отчет'!$F$7:$F$17))^2</f>
        <v>0.45303254437867468</v>
      </c>
      <c r="G2163" s="63">
        <v>630</v>
      </c>
      <c r="H2163" s="64">
        <f>(Таблица1[[#This Row],[Временное сопротивление, Н/мм²]]-SUMIF('Сводный отчет'!$B$7:$B$17,Таблица1[[#This Row],[Профиль / размер]],'Сводный отчет'!$I$7:$I$17))^2</f>
        <v>13.775517751479224</v>
      </c>
      <c r="I2163" s="65">
        <f>Таблица1[[#This Row],[Временное сопротивление, Н/мм²]]/Таблица1[[#This Row],[Предел текучести, Н/мм²]]</f>
        <v>1.1580882352941178</v>
      </c>
      <c r="J2163" s="66">
        <f>(Таблица1[[#This Row],[σв/σт]]-SUMIF('Сводный отчет'!$B$7:$B$17,Таблица1[[#This Row],[Профиль / размер]],'Сводный отчет'!$L$7:$L$17))^2</f>
        <v>6.9376475944783443E-5</v>
      </c>
      <c r="K2163" s="63">
        <v>19.3</v>
      </c>
      <c r="L2163" s="64">
        <f>(Таблица1[[#This Row],[Относительное удлинение, %]]-SUMIF('Сводный отчет'!$B$7:$B$17,Таблица1[[#This Row],[Профиль / размер]],'Сводный отчет'!$O$7:$O$17))^2</f>
        <v>1.8004994914941008</v>
      </c>
      <c r="M2163" s="63">
        <v>8.9</v>
      </c>
      <c r="N216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0.20992256841715756</v>
      </c>
      <c r="O2163" s="67">
        <v>9.1999999999999993</v>
      </c>
      <c r="P216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0.21524246486686618</v>
      </c>
      <c r="Q2163" s="69">
        <v>9.8000000000000004E-2</v>
      </c>
      <c r="R2163" s="70">
        <f>(Таблица1[[#This Row],[fr]]-SUMIF('Сводный отчет'!$B$7:$B$17,Таблица1[[#This Row],[Профиль / размер]],'Сводный отчет'!$X$7:$X$17))^2</f>
        <v>1.9910838110207249E-4</v>
      </c>
    </row>
    <row r="2164" spans="1:18" ht="11.25" customHeight="1" x14ac:dyDescent="0.25">
      <c r="A2164" s="62" t="s">
        <v>1680</v>
      </c>
      <c r="B2164" s="62" t="str">
        <f>LEFT(Таблица1[[#This Row],[Номер плавки]],7)</f>
        <v>2051056</v>
      </c>
      <c r="C2164" s="62" t="s">
        <v>8</v>
      </c>
      <c r="D2164" s="62" t="s">
        <v>202</v>
      </c>
      <c r="E2164" s="63">
        <v>548</v>
      </c>
      <c r="F2164" s="64">
        <f>(Таблица1[[#This Row],[Предел текучести, Н/мм²]]-SUMIF('Сводный отчет'!$B$7:$B$17,Таблица1[[#This Row],[Профиль / размер]],'Сводный отчет'!$F$7:$F$17))^2</f>
        <v>21.83764792899392</v>
      </c>
      <c r="G2164" s="63">
        <v>634</v>
      </c>
      <c r="H2164" s="64">
        <f>(Таблица1[[#This Row],[Временное сопротивление, Н/мм²]]-SUMIF('Сводный отчет'!$B$7:$B$17,Таблица1[[#This Row],[Профиль / размер]],'Сводный отчет'!$I$7:$I$17))^2</f>
        <v>8.3210059171602679E-2</v>
      </c>
      <c r="I2164" s="65">
        <f>Таблица1[[#This Row],[Временное сопротивление, Н/мм²]]/Таблица1[[#This Row],[Предел текучести, Н/мм²]]</f>
        <v>1.1569343065693432</v>
      </c>
      <c r="J2164" s="66">
        <f>(Таблица1[[#This Row],[σв/σт]]-SUMIF('Сводный отчет'!$B$7:$B$17,Таблица1[[#This Row],[Профиль / размер]],'Сводный отчет'!$L$7:$L$17))^2</f>
        <v>8.9930758859013051E-5</v>
      </c>
      <c r="K2164" s="63">
        <v>22.1</v>
      </c>
      <c r="L2164" s="64">
        <f>(Таблица1[[#This Row],[Относительное удлинение, %]]-SUMIF('Сводный отчет'!$B$7:$B$17,Таблица1[[#This Row],[Профиль / размер]],'Сводный отчет'!$O$7:$O$17))^2</f>
        <v>2.1262687222632963</v>
      </c>
      <c r="M2164" s="63">
        <v>10.5</v>
      </c>
      <c r="N216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1.3037687222633183</v>
      </c>
      <c r="O2164" s="67">
        <v>10.8</v>
      </c>
      <c r="P216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1.290627080251477</v>
      </c>
      <c r="Q2164" s="69">
        <v>0.09</v>
      </c>
      <c r="R2164" s="70">
        <f>(Таблица1[[#This Row],[fr]]-SUMIF('Сводный отчет'!$B$7:$B$17,Таблица1[[#This Row],[Профиль / размер]],'Сводный отчет'!$X$7:$X$17))^2</f>
        <v>3.733915033284079E-5</v>
      </c>
    </row>
    <row r="2165" spans="1:18" ht="11.25" customHeight="1" x14ac:dyDescent="0.25">
      <c r="A2165" s="62" t="s">
        <v>1681</v>
      </c>
      <c r="B2165" s="62" t="str">
        <f>LEFT(Таблица1[[#This Row],[Номер плавки]],7)</f>
        <v>2051056</v>
      </c>
      <c r="C2165" s="62" t="s">
        <v>8</v>
      </c>
      <c r="D2165" s="62" t="s">
        <v>202</v>
      </c>
      <c r="E2165" s="63">
        <v>526</v>
      </c>
      <c r="F2165" s="64">
        <f>(Таблица1[[#This Row],[Предел текучести, Н/мм²]]-SUMIF('Сводный отчет'!$B$7:$B$17,Таблица1[[#This Row],[Профиль / размер]],'Сводный отчет'!$F$7:$F$17))^2</f>
        <v>300.22226331361009</v>
      </c>
      <c r="G2165" s="63">
        <v>618</v>
      </c>
      <c r="H2165" s="64">
        <f>(Таблица1[[#This Row],[Временное сопротивление, Н/мм²]]-SUMIF('Сводный отчет'!$B$7:$B$17,Таблица1[[#This Row],[Профиль / размер]],'Сводный отчет'!$I$7:$I$17))^2</f>
        <v>246.85244082840208</v>
      </c>
      <c r="I2165" s="65">
        <f>Таблица1[[#This Row],[Временное сопротивление, Н/мм²]]/Таблица1[[#This Row],[Предел текучести, Н/мм²]]</f>
        <v>1.1749049429657794</v>
      </c>
      <c r="J2165" s="66">
        <f>(Таблица1[[#This Row],[σв/σт]]-SUMIF('Сводный отчет'!$B$7:$B$17,Таблица1[[#This Row],[Профиль / размер]],'Сводный отчет'!$L$7:$L$17))^2</f>
        <v>7.203686600914379E-5</v>
      </c>
      <c r="K2165" s="63">
        <v>21</v>
      </c>
      <c r="L2165" s="64">
        <f>(Таблица1[[#This Row],[Относительное удлинение, %]]-SUMIF('Сводный отчет'!$B$7:$B$17,Таблица1[[#This Row],[Профиль / размер]],'Сводный отчет'!$O$7:$O$17))^2</f>
        <v>0.12828795303253909</v>
      </c>
      <c r="M2165" s="63">
        <v>9.6</v>
      </c>
      <c r="N216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5.8480260724852892E-2</v>
      </c>
      <c r="O2165" s="67">
        <v>9.9</v>
      </c>
      <c r="P216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5.5723234097632475E-2</v>
      </c>
      <c r="Q2165" s="69">
        <v>9.1999999999999998E-2</v>
      </c>
      <c r="R2165" s="70">
        <f>(Таблица1[[#This Row],[fr]]-SUMIF('Сводный отчет'!$B$7:$B$17,Таблица1[[#This Row],[Профиль / размер]],'Сводный отчет'!$X$7:$X$17))^2</f>
        <v>6.5781458025148692E-5</v>
      </c>
    </row>
    <row r="2166" spans="1:18" ht="11.25" customHeight="1" x14ac:dyDescent="0.25">
      <c r="A2166" s="62" t="s">
        <v>1682</v>
      </c>
      <c r="B2166" s="62" t="str">
        <f>LEFT(Таблица1[[#This Row],[Номер плавки]],7)</f>
        <v>2004496</v>
      </c>
      <c r="C2166" s="62" t="s">
        <v>8</v>
      </c>
      <c r="D2166" s="62" t="s">
        <v>202</v>
      </c>
      <c r="E2166" s="63">
        <v>526</v>
      </c>
      <c r="F2166" s="64">
        <f>(Таблица1[[#This Row],[Предел текучести, Н/мм²]]-SUMIF('Сводный отчет'!$B$7:$B$17,Таблица1[[#This Row],[Профиль / размер]],'Сводный отчет'!$F$7:$F$17))^2</f>
        <v>300.22226331361009</v>
      </c>
      <c r="G2166" s="63">
        <v>610</v>
      </c>
      <c r="H2166" s="64">
        <f>(Таблица1[[#This Row],[Временное сопротивление, Н/мм²]]-SUMIF('Сводный отчет'!$B$7:$B$17,Таблица1[[#This Row],[Профиль / размер]],'Сводный отчет'!$I$7:$I$17))^2</f>
        <v>562.23705621301735</v>
      </c>
      <c r="I2166" s="65">
        <f>Таблица1[[#This Row],[Временное сопротивление, Н/мм²]]/Таблица1[[#This Row],[Предел текучести, Н/мм²]]</f>
        <v>1.1596958174904943</v>
      </c>
      <c r="J2166" s="66">
        <f>(Таблица1[[#This Row],[σв/σт]]-SUMIF('Сводный отчет'!$B$7:$B$17,Таблица1[[#This Row],[Профиль / размер]],'Сводный отчет'!$L$7:$L$17))^2</f>
        <v>4.5180874860461701E-5</v>
      </c>
      <c r="K2166" s="63">
        <v>21.6</v>
      </c>
      <c r="L2166" s="64">
        <f>(Таблица1[[#This Row],[Относительное удлинение, %]]-SUMIF('Сводный отчет'!$B$7:$B$17,Таблица1[[#This Row],[Профиль / размер]],'Сводный отчет'!$O$7:$O$17))^2</f>
        <v>0.91809564534022525</v>
      </c>
      <c r="M2166" s="63">
        <v>10</v>
      </c>
      <c r="N216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0.41194179918639318</v>
      </c>
      <c r="O2166" s="67">
        <v>10.3</v>
      </c>
      <c r="P216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0.40456938794378566</v>
      </c>
      <c r="Q2166" s="69">
        <v>7.6999999999999999E-2</v>
      </c>
      <c r="R2166" s="70">
        <f>(Таблица1[[#This Row],[fr]]-SUMIF('Сводный отчет'!$B$7:$B$17,Таблица1[[#This Row],[Профиль / размер]],'Сводный отчет'!$X$7:$X$17))^2</f>
        <v>4.7464150332839579E-5</v>
      </c>
    </row>
    <row r="2167" spans="1:18" ht="11.25" customHeight="1" x14ac:dyDescent="0.25">
      <c r="A2167" s="62" t="s">
        <v>1683</v>
      </c>
      <c r="B2167" s="62" t="str">
        <f>LEFT(Таблица1[[#This Row],[Номер плавки]],7)</f>
        <v>2051060</v>
      </c>
      <c r="C2167" s="62" t="s">
        <v>8</v>
      </c>
      <c r="D2167" s="62" t="s">
        <v>202</v>
      </c>
      <c r="E2167" s="63">
        <v>525</v>
      </c>
      <c r="F2167" s="64">
        <f>(Таблица1[[#This Row],[Предел текучести, Н/мм²]]-SUMIF('Сводный отчет'!$B$7:$B$17,Таблица1[[#This Row],[Профиль / размер]],'Сводный отчет'!$F$7:$F$17))^2</f>
        <v>335.87610946745627</v>
      </c>
      <c r="G2167" s="63">
        <v>617</v>
      </c>
      <c r="H2167" s="64">
        <f>(Таблица1[[#This Row],[Временное сопротивление, Н/мм²]]-SUMIF('Сводный отчет'!$B$7:$B$17,Таблица1[[#This Row],[Профиль / размер]],'Сводный отчет'!$I$7:$I$17))^2</f>
        <v>279.27551775147901</v>
      </c>
      <c r="I2167" s="65">
        <f>Таблица1[[#This Row],[Временное сопротивление, Н/мм²]]/Таблица1[[#This Row],[Предел текучести, Н/мм²]]</f>
        <v>1.1752380952380952</v>
      </c>
      <c r="J2167" s="66">
        <f>(Таблица1[[#This Row],[σв/σт]]-SUMIF('Сводный отчет'!$B$7:$B$17,Таблица1[[#This Row],[Профиль / размер]],'Сводный отчет'!$L$7:$L$17))^2</f>
        <v>7.7803085249548374E-5</v>
      </c>
      <c r="K2167" s="63">
        <v>20.6</v>
      </c>
      <c r="L2167" s="64">
        <f>(Таблица1[[#This Row],[Относительное удлинение, %]]-SUMIF('Сводный отчет'!$B$7:$B$17,Таблица1[[#This Row],[Профиль / размер]],'Сводный отчет'!$O$7:$O$17))^2</f>
        <v>1.7494914940833386E-3</v>
      </c>
      <c r="M2167" s="63">
        <v>9</v>
      </c>
      <c r="N216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0.12828795303254292</v>
      </c>
      <c r="O2167" s="67">
        <v>9.3000000000000007</v>
      </c>
      <c r="P216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0.13245400332840312</v>
      </c>
      <c r="Q2167" s="69">
        <v>9.4E-2</v>
      </c>
      <c r="R2167" s="70">
        <f>(Таблица1[[#This Row],[fr]]-SUMIF('Сводный отчет'!$B$7:$B$17,Таблица1[[#This Row],[Профиль / размер]],'Сводный отчет'!$X$7:$X$17))^2</f>
        <v>1.0222376571745662E-4</v>
      </c>
    </row>
    <row r="2168" spans="1:18" ht="11.25" customHeight="1" x14ac:dyDescent="0.25">
      <c r="A2168" s="62" t="s">
        <v>1683</v>
      </c>
      <c r="B2168" s="62" t="str">
        <f>LEFT(Таблица1[[#This Row],[Номер плавки]],7)</f>
        <v>2051060</v>
      </c>
      <c r="C2168" s="62" t="s">
        <v>8</v>
      </c>
      <c r="D2168" s="62" t="s">
        <v>202</v>
      </c>
      <c r="E2168" s="63">
        <v>529</v>
      </c>
      <c r="F2168" s="64">
        <f>(Таблица1[[#This Row],[Предел текучести, Н/мм²]]-SUMIF('Сводный отчет'!$B$7:$B$17,Таблица1[[#This Row],[Профиль / размер]],'Сводный отчет'!$F$7:$F$17))^2</f>
        <v>205.26072485207152</v>
      </c>
      <c r="G2168" s="63">
        <v>613</v>
      </c>
      <c r="H2168" s="64">
        <f>(Таблица1[[#This Row],[Временное сопротивление, Н/мм²]]-SUMIF('Сводный отчет'!$B$7:$B$17,Таблица1[[#This Row],[Профиль / размер]],'Сводный отчет'!$I$7:$I$17))^2</f>
        <v>428.96782544378664</v>
      </c>
      <c r="I2168" s="65">
        <f>Таблица1[[#This Row],[Временное сопротивление, Н/мм²]]/Таблица1[[#This Row],[Предел текучести, Н/мм²]]</f>
        <v>1.1587901701323251</v>
      </c>
      <c r="J2168" s="66">
        <f>(Таблица1[[#This Row],[σв/σт]]-SUMIF('Сводный отчет'!$B$7:$B$17,Таблица1[[#This Row],[Профиль / размер]],'Сводный отчет'!$L$7:$L$17))^2</f>
        <v>5.8176001028237378E-5</v>
      </c>
      <c r="K2168" s="63">
        <v>22.8</v>
      </c>
      <c r="L2168" s="64">
        <f>(Таблица1[[#This Row],[Относительное удлинение, %]]-SUMIF('Сводный отчет'!$B$7:$B$17,Таблица1[[#This Row],[Профиль / размер]],'Сводный отчет'!$O$7:$O$17))^2</f>
        <v>4.6577110299555926</v>
      </c>
      <c r="M2168" s="63">
        <v>10.6</v>
      </c>
      <c r="N216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1.5421341068787024</v>
      </c>
      <c r="O2168" s="67">
        <v>10.9</v>
      </c>
      <c r="P216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1.5278386187130144</v>
      </c>
      <c r="Q2168" s="69">
        <v>0.08</v>
      </c>
      <c r="R2168" s="70">
        <f>(Таблица1[[#This Row],[fr]]-SUMIF('Сводный отчет'!$B$7:$B$17,Таблица1[[#This Row],[Профиль / размер]],'Сводный отчет'!$X$7:$X$17))^2</f>
        <v>1.5127611871301382E-5</v>
      </c>
    </row>
    <row r="2169" spans="1:18" ht="11.25" customHeight="1" x14ac:dyDescent="0.25">
      <c r="A2169" s="62" t="s">
        <v>1684</v>
      </c>
      <c r="B2169" s="62" t="str">
        <f>LEFT(Таблица1[[#This Row],[Номер плавки]],7)</f>
        <v>2051062</v>
      </c>
      <c r="C2169" s="62" t="s">
        <v>8</v>
      </c>
      <c r="D2169" s="62" t="s">
        <v>202</v>
      </c>
      <c r="E2169" s="63">
        <v>526</v>
      </c>
      <c r="F2169" s="64">
        <f>(Таблица1[[#This Row],[Предел текучести, Н/мм²]]-SUMIF('Сводный отчет'!$B$7:$B$17,Таблица1[[#This Row],[Профиль / размер]],'Сводный отчет'!$F$7:$F$17))^2</f>
        <v>300.22226331361009</v>
      </c>
      <c r="G2169" s="63">
        <v>614</v>
      </c>
      <c r="H2169" s="64">
        <f>(Таблица1[[#This Row],[Временное сопротивление, Н/мм²]]-SUMIF('Сводный отчет'!$B$7:$B$17,Таблица1[[#This Row],[Профиль / размер]],'Сводный отчет'!$I$7:$I$17))^2</f>
        <v>388.54474852070973</v>
      </c>
      <c r="I2169" s="65">
        <f>Таблица1[[#This Row],[Временное сопротивление, Н/мм²]]/Таблица1[[#This Row],[Предел текучести, Н/мм²]]</f>
        <v>1.167300380228137</v>
      </c>
      <c r="J2169" s="66">
        <f>(Таблица1[[#This Row],[σв/σт]]-SUMIF('Сводный отчет'!$B$7:$B$17,Таблица1[[#This Row],[Профиль / размер]],'Сводный отчет'!$L$7:$L$17))^2</f>
        <v>7.7949600406154851E-7</v>
      </c>
      <c r="K2169" s="63">
        <v>21.3</v>
      </c>
      <c r="L2169" s="64">
        <f>(Таблица1[[#This Row],[Относительное удлинение, %]]-SUMIF('Сводный отчет'!$B$7:$B$17,Таблица1[[#This Row],[Профиль / размер]],'Сводный отчет'!$O$7:$O$17))^2</f>
        <v>0.43319179918638173</v>
      </c>
      <c r="M2169" s="63">
        <v>10.4</v>
      </c>
      <c r="N216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1.085403337647934</v>
      </c>
      <c r="O2169" s="67">
        <v>10.7</v>
      </c>
      <c r="P216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1.0734155417899358</v>
      </c>
      <c r="Q2169" s="69">
        <v>9.6000000000000002E-2</v>
      </c>
      <c r="R2169" s="70">
        <f>(Таблица1[[#This Row],[fr]]-SUMIF('Сводный отчет'!$B$7:$B$17,Таблица1[[#This Row],[Профиль / размер]],'Сводный отчет'!$X$7:$X$17))^2</f>
        <v>1.4666607340976454E-4</v>
      </c>
    </row>
    <row r="2170" spans="1:18" ht="11.25" customHeight="1" x14ac:dyDescent="0.25">
      <c r="A2170" s="62" t="s">
        <v>1684</v>
      </c>
      <c r="B2170" s="62" t="str">
        <f>LEFT(Таблица1[[#This Row],[Номер плавки]],7)</f>
        <v>2051062</v>
      </c>
      <c r="C2170" s="62" t="s">
        <v>8</v>
      </c>
      <c r="D2170" s="62" t="s">
        <v>202</v>
      </c>
      <c r="E2170" s="63">
        <v>543</v>
      </c>
      <c r="F2170" s="64">
        <f>(Таблица1[[#This Row],[Предел текучести, Н/мм²]]-SUMIF('Сводный отчет'!$B$7:$B$17,Таблица1[[#This Row],[Профиль / размер]],'Сводный отчет'!$F$7:$F$17))^2</f>
        <v>0.10687869822486351</v>
      </c>
      <c r="G2170" s="63">
        <v>637</v>
      </c>
      <c r="H2170" s="64">
        <f>(Таблица1[[#This Row],[Временное сопротивление, Н/мм²]]-SUMIF('Сводный отчет'!$B$7:$B$17,Таблица1[[#This Row],[Профиль / размер]],'Сводный отчет'!$I$7:$I$17))^2</f>
        <v>10.813979289940885</v>
      </c>
      <c r="I2170" s="65">
        <f>Таблица1[[#This Row],[Временное сопротивление, Н/мм²]]/Таблица1[[#This Row],[Предел текучести, Н/мм²]]</f>
        <v>1.1731123388581952</v>
      </c>
      <c r="J2170" s="66">
        <f>(Таблица1[[#This Row],[σв/σт]]-SUMIF('Сводный отчет'!$B$7:$B$17,Таблица1[[#This Row],[Профиль / размер]],'Сводный отчет'!$L$7:$L$17))^2</f>
        <v>4.4821007672863074E-5</v>
      </c>
      <c r="K2170" s="63">
        <v>21.5</v>
      </c>
      <c r="L2170" s="64">
        <f>(Таблица1[[#This Row],[Относительное удлинение, %]]-SUMIF('Сводный отчет'!$B$7:$B$17,Таблица1[[#This Row],[Профиль / размер]],'Сводный отчет'!$O$7:$O$17))^2</f>
        <v>0.73646102995560869</v>
      </c>
      <c r="M2170" s="63">
        <v>11</v>
      </c>
      <c r="N217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2.6955956453402434</v>
      </c>
      <c r="O2170" s="67">
        <v>11.3</v>
      </c>
      <c r="P217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2.676684772559168</v>
      </c>
      <c r="Q2170" s="69">
        <v>8.5000000000000006E-2</v>
      </c>
      <c r="R2170" s="70">
        <f>(Таблица1[[#This Row],[fr]]-SUMIF('Сводный отчет'!$B$7:$B$17,Таблица1[[#This Row],[Профиль / размер]],'Сводный отчет'!$X$7:$X$17))^2</f>
        <v>1.2333811020711279E-6</v>
      </c>
    </row>
    <row r="2171" spans="1:18" ht="11.25" customHeight="1" x14ac:dyDescent="0.25">
      <c r="A2171" s="62" t="s">
        <v>1685</v>
      </c>
      <c r="B2171" s="62" t="str">
        <f>LEFT(Таблица1[[#This Row],[Номер плавки]],7)</f>
        <v>2051062</v>
      </c>
      <c r="C2171" s="62" t="s">
        <v>8</v>
      </c>
      <c r="D2171" s="62" t="s">
        <v>202</v>
      </c>
      <c r="E2171" s="63">
        <v>546</v>
      </c>
      <c r="F2171" s="64">
        <f>(Таблица1[[#This Row],[Предел текучести, Н/мм²]]-SUMIF('Сводный отчет'!$B$7:$B$17,Таблица1[[#This Row],[Профиль / размер]],'Сводный отчет'!$F$7:$F$17))^2</f>
        <v>7.1453402366862973</v>
      </c>
      <c r="G2171" s="63">
        <v>642</v>
      </c>
      <c r="H2171" s="64">
        <f>(Таблица1[[#This Row],[Временное сопротивление, Н/мм²]]-SUMIF('Сводный отчет'!$B$7:$B$17,Таблица1[[#This Row],[Профиль / размер]],'Сводный отчет'!$I$7:$I$17))^2</f>
        <v>68.698594674556361</v>
      </c>
      <c r="I2171" s="65">
        <f>Таблица1[[#This Row],[Временное сопротивление, Н/мм²]]/Таблица1[[#This Row],[Предел текучести, Н/мм²]]</f>
        <v>1.1758241758241759</v>
      </c>
      <c r="J2171" s="66">
        <f>(Таблица1[[#This Row],[σв/σт]]-SUMIF('Сводный отчет'!$B$7:$B$17,Таблица1[[#This Row],[Профиль / размер]],'Сводный отчет'!$L$7:$L$17))^2</f>
        <v>8.8485747241651453E-5</v>
      </c>
      <c r="K2171" s="63">
        <v>21.4</v>
      </c>
      <c r="L2171" s="64">
        <f>(Таблица1[[#This Row],[Относительное удлинение, %]]-SUMIF('Сводный отчет'!$B$7:$B$17,Таблица1[[#This Row],[Профиль / размер]],'Сводный отчет'!$O$7:$O$17))^2</f>
        <v>0.57482641457099259</v>
      </c>
      <c r="M2171" s="63">
        <v>10</v>
      </c>
      <c r="N217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0.41194179918639318</v>
      </c>
      <c r="O2171" s="67">
        <v>10.3</v>
      </c>
      <c r="P217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0.40456938794378566</v>
      </c>
      <c r="Q2171" s="69">
        <v>9.0999999999999998E-2</v>
      </c>
      <c r="R2171" s="70">
        <f>(Таблица1[[#This Row],[fr]]-SUMIF('Сводный отчет'!$B$7:$B$17,Таблица1[[#This Row],[Профиль / размер]],'Сводный отчет'!$X$7:$X$17))^2</f>
        <v>5.056030417899474E-5</v>
      </c>
    </row>
    <row r="2172" spans="1:18" ht="11.25" customHeight="1" x14ac:dyDescent="0.25">
      <c r="A2172" s="62" t="s">
        <v>1686</v>
      </c>
      <c r="B2172" s="62" t="str">
        <f>LEFT(Таблица1[[#This Row],[Номер плавки]],7)</f>
        <v>2004551</v>
      </c>
      <c r="C2172" s="62" t="s">
        <v>8</v>
      </c>
      <c r="D2172" s="62" t="s">
        <v>202</v>
      </c>
      <c r="E2172" s="63">
        <v>542</v>
      </c>
      <c r="F2172" s="64">
        <f>(Таблица1[[#This Row],[Предел текучести, Н/мм²]]-SUMIF('Сводный отчет'!$B$7:$B$17,Таблица1[[#This Row],[Профиль / размер]],'Сводный отчет'!$F$7:$F$17))^2</f>
        <v>1.7607248520710523</v>
      </c>
      <c r="G2172" s="63">
        <v>630</v>
      </c>
      <c r="H2172" s="64">
        <f>(Таблица1[[#This Row],[Временное сопротивление, Н/мм²]]-SUMIF('Сводный отчет'!$B$7:$B$17,Таблица1[[#This Row],[Профиль / размер]],'Сводный отчет'!$I$7:$I$17))^2</f>
        <v>13.775517751479224</v>
      </c>
      <c r="I2172" s="65">
        <f>Таблица1[[#This Row],[Временное сопротивление, Н/мм²]]/Таблица1[[#This Row],[Предел текучести, Н/мм²]]</f>
        <v>1.1623616236162362</v>
      </c>
      <c r="J2172" s="66">
        <f>(Таблица1[[#This Row],[σв/σт]]-SUMIF('Сводный отчет'!$B$7:$B$17,Таблица1[[#This Row],[Профиль / размер]],'Сводный отчет'!$L$7:$L$17))^2</f>
        <v>1.6450048222207514E-5</v>
      </c>
      <c r="K2172" s="63">
        <v>18.8</v>
      </c>
      <c r="L2172" s="64">
        <f>(Таблица1[[#This Row],[Относительное удлинение, %]]-SUMIF('Сводный отчет'!$B$7:$B$17,Таблица1[[#This Row],[Профиль / размер]],'Сводный отчет'!$O$7:$O$17))^2</f>
        <v>3.3923264145710306</v>
      </c>
      <c r="M2172" s="63">
        <v>9.6999999999999993</v>
      </c>
      <c r="N217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0.1168456453402376</v>
      </c>
      <c r="O2172" s="67">
        <v>10</v>
      </c>
      <c r="P217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0.11293477255917042</v>
      </c>
      <c r="Q2172" s="69">
        <v>6.5000000000000002E-2</v>
      </c>
      <c r="R2172" s="70">
        <f>(Таблица1[[#This Row],[fr]]-SUMIF('Сводный отчет'!$B$7:$B$17,Таблица1[[#This Row],[Профиль / размер]],'Сводный отчет'!$X$7:$X$17))^2</f>
        <v>3.5681030417899216E-4</v>
      </c>
    </row>
    <row r="2173" spans="1:18" ht="11.25" customHeight="1" x14ac:dyDescent="0.25">
      <c r="A2173" s="62" t="s">
        <v>1687</v>
      </c>
      <c r="B2173" s="62" t="str">
        <f>LEFT(Таблица1[[#This Row],[Номер плавки]],7)</f>
        <v>2004551</v>
      </c>
      <c r="C2173" s="62" t="s">
        <v>8</v>
      </c>
      <c r="D2173" s="62" t="s">
        <v>202</v>
      </c>
      <c r="E2173" s="63">
        <v>539</v>
      </c>
      <c r="F2173" s="64">
        <f>(Таблица1[[#This Row],[Предел текучести, Н/мм²]]-SUMIF('Сводный отчет'!$B$7:$B$17,Таблица1[[#This Row],[Профиль / размер]],'Сводный отчет'!$F$7:$F$17))^2</f>
        <v>18.72226331360962</v>
      </c>
      <c r="G2173" s="63">
        <v>625</v>
      </c>
      <c r="H2173" s="64">
        <f>(Таблица1[[#This Row],[Временное сопротивление, Н/мм²]]-SUMIF('Сводный отчет'!$B$7:$B$17,Таблица1[[#This Row],[Профиль / размер]],'Сводный отчет'!$I$7:$I$17))^2</f>
        <v>75.890902366863756</v>
      </c>
      <c r="I2173" s="65">
        <f>Таблица1[[#This Row],[Временное сопротивление, Н/мм²]]/Таблица1[[#This Row],[Предел текучести, Н/мм²]]</f>
        <v>1.1595547309833023</v>
      </c>
      <c r="J2173" s="66">
        <f>(Таблица1[[#This Row],[σв/σт]]-SUMIF('Сводный отчет'!$B$7:$B$17,Таблица1[[#This Row],[Профиль / размер]],'Сводный отчет'!$L$7:$L$17))^2</f>
        <v>4.7097454720992691E-5</v>
      </c>
      <c r="K2173" s="63">
        <v>20.100000000000001</v>
      </c>
      <c r="L2173" s="64">
        <f>(Таблица1[[#This Row],[Относительное удлинение, %]]-SUMIF('Сводный отчет'!$B$7:$B$17,Таблица1[[#This Row],[Профиль / размер]],'Сводный отчет'!$O$7:$O$17))^2</f>
        <v>0.29357641457101236</v>
      </c>
      <c r="M2173" s="63">
        <v>8.8000000000000007</v>
      </c>
      <c r="N217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0.31155718380177205</v>
      </c>
      <c r="O2173" s="67">
        <v>9.1</v>
      </c>
      <c r="P217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0.31803092640532782</v>
      </c>
      <c r="Q2173" s="69">
        <v>8.1000000000000003E-2</v>
      </c>
      <c r="R2173" s="70">
        <f>(Таблица1[[#This Row],[fr]]-SUMIF('Сводный отчет'!$B$7:$B$17,Таблица1[[#This Row],[Профиль / размер]],'Сводный отчет'!$X$7:$X$17))^2</f>
        <v>8.3487657174553239E-6</v>
      </c>
    </row>
    <row r="2174" spans="1:18" ht="11.25" customHeight="1" x14ac:dyDescent="0.25">
      <c r="A2174" s="62" t="s">
        <v>1686</v>
      </c>
      <c r="B2174" s="62" t="str">
        <f>LEFT(Таблица1[[#This Row],[Номер плавки]],7)</f>
        <v>2004551</v>
      </c>
      <c r="C2174" s="62" t="s">
        <v>8</v>
      </c>
      <c r="D2174" s="62" t="s">
        <v>202</v>
      </c>
      <c r="E2174" s="63">
        <v>549</v>
      </c>
      <c r="F2174" s="64">
        <f>(Таблица1[[#This Row],[Предел текучести, Н/мм²]]-SUMIF('Сводный отчет'!$B$7:$B$17,Таблица1[[#This Row],[Профиль / размер]],'Сводный отчет'!$F$7:$F$17))^2</f>
        <v>32.183801775147728</v>
      </c>
      <c r="G2174" s="63">
        <v>644</v>
      </c>
      <c r="H2174" s="64">
        <f>(Таблица1[[#This Row],[Временное сопротивление, Н/мм²]]-SUMIF('Сводный отчет'!$B$7:$B$17,Таблица1[[#This Row],[Профиль / размер]],'Сводный отчет'!$I$7:$I$17))^2</f>
        <v>105.85244082840255</v>
      </c>
      <c r="I2174" s="65">
        <f>Таблица1[[#This Row],[Временное сопротивление, Н/мм²]]/Таблица1[[#This Row],[Предел текучести, Н/мм²]]</f>
        <v>1.1730418943533698</v>
      </c>
      <c r="J2174" s="66">
        <f>(Таблица1[[#This Row],[σв/σт]]-SUMIF('Сводный отчет'!$B$7:$B$17,Таблица1[[#This Row],[Профиль / размер]],'Сводный отчет'!$L$7:$L$17))^2</f>
        <v>4.3882739407980018E-5</v>
      </c>
      <c r="K2174" s="63">
        <v>20.3</v>
      </c>
      <c r="L2174" s="64">
        <f>(Таблица1[[#This Row],[Относительное удлинение, %]]-SUMIF('Сводный отчет'!$B$7:$B$17,Таблица1[[#This Row],[Профиль / размер]],'Сводный отчет'!$O$7:$O$17))^2</f>
        <v>0.11684564534024125</v>
      </c>
      <c r="M2174" s="63">
        <v>7.2</v>
      </c>
      <c r="N217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4.6577110299556113</v>
      </c>
      <c r="O2174" s="67">
        <v>7.5</v>
      </c>
      <c r="P217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4.6826463110207177</v>
      </c>
      <c r="Q2174" s="69">
        <v>9.8000000000000004E-2</v>
      </c>
      <c r="R2174" s="70">
        <f>(Таблица1[[#This Row],[fr]]-SUMIF('Сводный отчет'!$B$7:$B$17,Таблица1[[#This Row],[Профиль / размер]],'Сводный отчет'!$X$7:$X$17))^2</f>
        <v>1.9910838110207249E-4</v>
      </c>
    </row>
    <row r="2175" spans="1:18" ht="11.25" customHeight="1" x14ac:dyDescent="0.25">
      <c r="A2175" s="62" t="s">
        <v>1686</v>
      </c>
      <c r="B2175" s="62" t="str">
        <f>LEFT(Таблица1[[#This Row],[Номер плавки]],7)</f>
        <v>2004551</v>
      </c>
      <c r="C2175" s="62" t="s">
        <v>8</v>
      </c>
      <c r="D2175" s="62" t="s">
        <v>202</v>
      </c>
      <c r="E2175" s="63">
        <v>536</v>
      </c>
      <c r="F2175" s="64">
        <f>(Таблица1[[#This Row],[Предел текучести, Н/мм²]]-SUMIF('Сводный отчет'!$B$7:$B$17,Таблица1[[#This Row],[Профиль / размер]],'Сводный отчет'!$F$7:$F$17))^2</f>
        <v>53.683801775148183</v>
      </c>
      <c r="G2175" s="63">
        <v>628</v>
      </c>
      <c r="H2175" s="64">
        <f>(Таблица1[[#This Row],[Временное сопротивление, Н/мм²]]-SUMIF('Сводный отчет'!$B$7:$B$17,Таблица1[[#This Row],[Профиль / размер]],'Сводный отчет'!$I$7:$I$17))^2</f>
        <v>32.621671597633039</v>
      </c>
      <c r="I2175" s="65">
        <f>Таблица1[[#This Row],[Временное сопротивление, Н/мм²]]/Таблица1[[#This Row],[Предел текучести, Н/мм²]]</f>
        <v>1.1716417910447761</v>
      </c>
      <c r="J2175" s="66">
        <f>(Таблица1[[#This Row],[σв/σт]]-SUMIF('Сводный отчет'!$B$7:$B$17,Таблица1[[#This Row],[Профиль / размер]],'Сводный отчет'!$L$7:$L$17))^2</f>
        <v>2.7293326430931064E-5</v>
      </c>
      <c r="K2175" s="63">
        <v>24.1</v>
      </c>
      <c r="L2175" s="64">
        <f>(Таблица1[[#This Row],[Относительное удлинение, %]]-SUMIF('Сводный отчет'!$B$7:$B$17,Таблица1[[#This Row],[Профиль / размер]],'Сводный отчет'!$O$7:$O$17))^2</f>
        <v>11.95896102995558</v>
      </c>
      <c r="M2175" s="63">
        <v>9.6</v>
      </c>
      <c r="N217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5.8480260724852892E-2</v>
      </c>
      <c r="O2175" s="67">
        <v>9.9</v>
      </c>
      <c r="P217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5.5723234097632475E-2</v>
      </c>
      <c r="Q2175" s="69">
        <v>7.5999999999999998E-2</v>
      </c>
      <c r="R2175" s="70">
        <f>(Таблица1[[#This Row],[fr]]-SUMIF('Сводный отчет'!$B$7:$B$17,Таблица1[[#This Row],[Профиль / размер]],'Сводный отчет'!$X$7:$X$17))^2</f>
        <v>6.2242996486685652E-5</v>
      </c>
    </row>
    <row r="2176" spans="1:18" ht="11.25" customHeight="1" x14ac:dyDescent="0.25">
      <c r="A2176" s="62" t="s">
        <v>1687</v>
      </c>
      <c r="B2176" s="62" t="str">
        <f>LEFT(Таблица1[[#This Row],[Номер плавки]],7)</f>
        <v>2004551</v>
      </c>
      <c r="C2176" s="62" t="s">
        <v>8</v>
      </c>
      <c r="D2176" s="62" t="s">
        <v>202</v>
      </c>
      <c r="E2176" s="63">
        <v>542</v>
      </c>
      <c r="F2176" s="64">
        <f>(Таблица1[[#This Row],[Предел текучести, Н/мм²]]-SUMIF('Сводный отчет'!$B$7:$B$17,Таблица1[[#This Row],[Профиль / размер]],'Сводный отчет'!$F$7:$F$17))^2</f>
        <v>1.7607248520710523</v>
      </c>
      <c r="G2176" s="63">
        <v>632</v>
      </c>
      <c r="H2176" s="64">
        <f>(Таблица1[[#This Row],[Временное сопротивление, Н/мм²]]-SUMIF('Сводный отчет'!$B$7:$B$17,Таблица1[[#This Row],[Профиль / размер]],'Сводный отчет'!$I$7:$I$17))^2</f>
        <v>2.9293639053254137</v>
      </c>
      <c r="I2176" s="65">
        <f>Таблица1[[#This Row],[Временное сопротивление, Н/мм²]]/Таблица1[[#This Row],[Предел текучести, Н/мм²]]</f>
        <v>1.1660516605166051</v>
      </c>
      <c r="J2176" s="66">
        <f>(Таблица1[[#This Row],[σв/σт]]-SUMIF('Сводный отчет'!$B$7:$B$17,Таблица1[[#This Row],[Профиль / размер]],'Сводный отчет'!$L$7:$L$17))^2</f>
        <v>1.3383085908390213E-7</v>
      </c>
      <c r="K2176" s="63">
        <v>22.6</v>
      </c>
      <c r="L2176" s="64">
        <f>(Таблица1[[#This Row],[Относительное удлинение, %]]-SUMIF('Сводный отчет'!$B$7:$B$17,Таблица1[[#This Row],[Профиль / размер]],'Сводный отчет'!$O$7:$O$17))^2</f>
        <v>3.8344417991863673</v>
      </c>
      <c r="M2176" s="63">
        <v>8.8000000000000007</v>
      </c>
      <c r="N217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0.31155718380177205</v>
      </c>
      <c r="O2176" s="67">
        <v>9.1</v>
      </c>
      <c r="P217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0.31803092640532782</v>
      </c>
      <c r="Q2176" s="69">
        <v>8.3000000000000004E-2</v>
      </c>
      <c r="R2176" s="70">
        <f>(Таблица1[[#This Row],[fr]]-SUMIF('Сводный отчет'!$B$7:$B$17,Таблица1[[#This Row],[Профиль / размер]],'Сводный отчет'!$X$7:$X$17))^2</f>
        <v>7.9107340976321907E-7</v>
      </c>
    </row>
    <row r="2177" spans="1:18" ht="11.25" customHeight="1" x14ac:dyDescent="0.25">
      <c r="A2177" s="62" t="s">
        <v>1686</v>
      </c>
      <c r="B2177" s="62" t="str">
        <f>LEFT(Таблица1[[#This Row],[Номер плавки]],7)</f>
        <v>2004551</v>
      </c>
      <c r="C2177" s="62" t="s">
        <v>8</v>
      </c>
      <c r="D2177" s="62" t="s">
        <v>202</v>
      </c>
      <c r="E2177" s="63">
        <v>537</v>
      </c>
      <c r="F2177" s="64">
        <f>(Таблица1[[#This Row],[Предел текучести, Н/мм²]]-SUMIF('Сводный отчет'!$B$7:$B$17,Таблица1[[#This Row],[Профиль / размер]],'Сводный отчет'!$F$7:$F$17))^2</f>
        <v>40.029955621301994</v>
      </c>
      <c r="G2177" s="63">
        <v>625</v>
      </c>
      <c r="H2177" s="64">
        <f>(Таблица1[[#This Row],[Временное сопротивление, Н/мм²]]-SUMIF('Сводный отчет'!$B$7:$B$17,Таблица1[[#This Row],[Профиль / размер]],'Сводный отчет'!$I$7:$I$17))^2</f>
        <v>75.890902366863756</v>
      </c>
      <c r="I2177" s="65">
        <f>Таблица1[[#This Row],[Временное сопротивление, Н/мм²]]/Таблица1[[#This Row],[Предел текучести, Н/мм²]]</f>
        <v>1.1638733705772812</v>
      </c>
      <c r="J2177" s="66">
        <f>(Таблица1[[#This Row],[σв/σт]]-SUMIF('Сводный отчет'!$B$7:$B$17,Таблица1[[#This Row],[Профиль / размер]],'Сводный отчет'!$L$7:$L$17))^2</f>
        <v>6.4725411902428147E-6</v>
      </c>
      <c r="K2177" s="63">
        <v>22</v>
      </c>
      <c r="L2177" s="64">
        <f>(Таблица1[[#This Row],[Относительное удлинение, %]]-SUMIF('Сводный отчет'!$B$7:$B$17,Таблица1[[#This Row],[Профиль / размер]],'Сводный отчет'!$O$7:$O$17))^2</f>
        <v>1.8446341068786782</v>
      </c>
      <c r="M2177" s="63">
        <v>9</v>
      </c>
      <c r="N217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0.12828795303254292</v>
      </c>
      <c r="O2177" s="67">
        <v>9.3000000000000007</v>
      </c>
      <c r="P217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0.13245400332840312</v>
      </c>
      <c r="Q2177" s="69">
        <v>0.09</v>
      </c>
      <c r="R2177" s="70">
        <f>(Таблица1[[#This Row],[fr]]-SUMIF('Сводный отчет'!$B$7:$B$17,Таблица1[[#This Row],[Профиль / размер]],'Сводный отчет'!$X$7:$X$17))^2</f>
        <v>3.733915033284079E-5</v>
      </c>
    </row>
    <row r="2178" spans="1:18" ht="11.25" customHeight="1" x14ac:dyDescent="0.25">
      <c r="A2178" s="62" t="s">
        <v>1686</v>
      </c>
      <c r="B2178" s="62" t="str">
        <f>LEFT(Таблица1[[#This Row],[Номер плавки]],7)</f>
        <v>2004551</v>
      </c>
      <c r="C2178" s="62" t="s">
        <v>8</v>
      </c>
      <c r="D2178" s="62" t="s">
        <v>202</v>
      </c>
      <c r="E2178" s="63">
        <v>561</v>
      </c>
      <c r="F2178" s="64">
        <f>(Таблица1[[#This Row],[Предел текучести, Н/мм²]]-SUMIF('Сводный отчет'!$B$7:$B$17,Таблица1[[#This Row],[Профиль / размер]],'Сводный отчет'!$F$7:$F$17))^2</f>
        <v>312.33764792899348</v>
      </c>
      <c r="G2178" s="63">
        <v>648</v>
      </c>
      <c r="H2178" s="64">
        <f>(Таблица1[[#This Row],[Временное сопротивление, Н/мм²]]-SUMIF('Сводный отчет'!$B$7:$B$17,Таблица1[[#This Row],[Профиль / размер]],'Сводный отчет'!$I$7:$I$17))^2</f>
        <v>204.16013313609491</v>
      </c>
      <c r="I2178" s="65">
        <f>Таблица1[[#This Row],[Временное сопротивление, Н/мм²]]/Таблица1[[#This Row],[Предел текучести, Н/мм²]]</f>
        <v>1.1550802139037433</v>
      </c>
      <c r="J2178" s="66">
        <f>(Таблица1[[#This Row],[σв/σт]]-SUMIF('Сводный отчет'!$B$7:$B$17,Таблица1[[#This Row],[Профиль / размер]],'Сводный отчет'!$L$7:$L$17))^2</f>
        <v>1.2853381837910516E-4</v>
      </c>
      <c r="K2178" s="63">
        <v>19.600000000000001</v>
      </c>
      <c r="L2178" s="64">
        <f>(Таблица1[[#This Row],[Относительное удлинение, %]]-SUMIF('Сводный отчет'!$B$7:$B$17,Таблица1[[#This Row],[Профиль / размер]],'Сводный отчет'!$O$7:$O$17))^2</f>
        <v>1.0854033376479415</v>
      </c>
      <c r="M2178" s="63">
        <v>9.6999999999999993</v>
      </c>
      <c r="N217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0.1168456453402376</v>
      </c>
      <c r="O2178" s="67">
        <v>10</v>
      </c>
      <c r="P217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0.11293477255917042</v>
      </c>
      <c r="Q2178" s="69">
        <v>0.1</v>
      </c>
      <c r="R2178" s="70">
        <f>(Таблица1[[#This Row],[fr]]-SUMIF('Сводный отчет'!$B$7:$B$17,Таблица1[[#This Row],[Профиль / размер]],'Сводный отчет'!$X$7:$X$17))^2</f>
        <v>2.5955068879438047E-4</v>
      </c>
    </row>
    <row r="2179" spans="1:18" ht="11.25" customHeight="1" x14ac:dyDescent="0.25">
      <c r="A2179" s="62" t="s">
        <v>1687</v>
      </c>
      <c r="B2179" s="62" t="str">
        <f>LEFT(Таблица1[[#This Row],[Номер плавки]],7)</f>
        <v>2004551</v>
      </c>
      <c r="C2179" s="62" t="s">
        <v>8</v>
      </c>
      <c r="D2179" s="62" t="s">
        <v>202</v>
      </c>
      <c r="E2179" s="63">
        <v>550</v>
      </c>
      <c r="F2179" s="64">
        <f>(Таблица1[[#This Row],[Предел текучести, Н/мм²]]-SUMIF('Сводный отчет'!$B$7:$B$17,Таблица1[[#This Row],[Профиль / размер]],'Сводный отчет'!$F$7:$F$17))^2</f>
        <v>44.529955621301539</v>
      </c>
      <c r="G2179" s="63">
        <v>645</v>
      </c>
      <c r="H2179" s="64">
        <f>(Таблица1[[#This Row],[Временное сопротивление, Н/мм²]]-SUMIF('Сводный отчет'!$B$7:$B$17,Таблица1[[#This Row],[Профиль / размер]],'Сводный отчет'!$I$7:$I$17))^2</f>
        <v>127.42936390532564</v>
      </c>
      <c r="I2179" s="65">
        <f>Таблица1[[#This Row],[Временное сопротивление, Н/мм²]]/Таблица1[[#This Row],[Предел текучести, Н/мм²]]</f>
        <v>1.1727272727272726</v>
      </c>
      <c r="J2179" s="66">
        <f>(Таблица1[[#This Row],[σв/σт]]-SUMIF('Сводный отчет'!$B$7:$B$17,Таблица1[[#This Row],[Профиль / размер]],'Сводный отчет'!$L$7:$L$17))^2</f>
        <v>3.9813364133835023E-5</v>
      </c>
      <c r="K2179" s="63">
        <v>19</v>
      </c>
      <c r="L2179" s="64">
        <f>(Таблица1[[#This Row],[Относительное удлинение, %]]-SUMIF('Сводный отчет'!$B$7:$B$17,Таблица1[[#This Row],[Профиль / размер]],'Сводный отчет'!$O$7:$O$17))^2</f>
        <v>2.6955956453402607</v>
      </c>
      <c r="M2179" s="63">
        <v>8.1999999999999993</v>
      </c>
      <c r="N217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1.3413648761094643</v>
      </c>
      <c r="O2179" s="67">
        <v>8.5</v>
      </c>
      <c r="P217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1.3547616956360988</v>
      </c>
      <c r="Q2179" s="69">
        <v>9.2999999999999999E-2</v>
      </c>
      <c r="R2179" s="70">
        <f>(Таблица1[[#This Row],[fr]]-SUMIF('Сводный отчет'!$B$7:$B$17,Таблица1[[#This Row],[Профиль / размер]],'Сводный отчет'!$X$7:$X$17))^2</f>
        <v>8.3002611871302651E-5</v>
      </c>
    </row>
    <row r="2180" spans="1:18" ht="11.25" customHeight="1" x14ac:dyDescent="0.25">
      <c r="A2180" s="62" t="s">
        <v>1687</v>
      </c>
      <c r="B2180" s="62" t="str">
        <f>LEFT(Таблица1[[#This Row],[Номер плавки]],7)</f>
        <v>2004551</v>
      </c>
      <c r="C2180" s="62" t="s">
        <v>8</v>
      </c>
      <c r="D2180" s="62" t="s">
        <v>202</v>
      </c>
      <c r="E2180" s="63">
        <v>530</v>
      </c>
      <c r="F2180" s="64">
        <f>(Таблица1[[#This Row],[Предел текучести, Н/мм²]]-SUMIF('Сводный отчет'!$B$7:$B$17,Таблица1[[#This Row],[Профиль / размер]],'Сводный отчет'!$F$7:$F$17))^2</f>
        <v>177.60687869822533</v>
      </c>
      <c r="G2180" s="63">
        <v>622</v>
      </c>
      <c r="H2180" s="64">
        <f>(Таблица1[[#This Row],[Временное сопротивление, Н/мм²]]-SUMIF('Сводный отчет'!$B$7:$B$17,Таблица1[[#This Row],[Профиль / размер]],'Сводный отчет'!$I$7:$I$17))^2</f>
        <v>137.16013313609446</v>
      </c>
      <c r="I2180" s="65">
        <f>Таблица1[[#This Row],[Временное сопротивление, Н/мм²]]/Таблица1[[#This Row],[Предел текучести, Н/мм²]]</f>
        <v>1.1735849056603773</v>
      </c>
      <c r="J2180" s="66">
        <f>(Таблица1[[#This Row],[σв/σт]]-SUMIF('Сводный отчет'!$B$7:$B$17,Таблица1[[#This Row],[Профиль / размер]],'Сводный отчет'!$L$7:$L$17))^2</f>
        <v>5.1371854141899489E-5</v>
      </c>
      <c r="K2180" s="63">
        <v>20.2</v>
      </c>
      <c r="L2180" s="64">
        <f>(Таблица1[[#This Row],[Относительное удлинение, %]]-SUMIF('Сводный отчет'!$B$7:$B$17,Таблица1[[#This Row],[Профиль / размер]],'Сводный отчет'!$O$7:$O$17))^2</f>
        <v>0.19521102995562845</v>
      </c>
      <c r="M2180" s="63">
        <v>8.8000000000000007</v>
      </c>
      <c r="N218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0.31155718380177205</v>
      </c>
      <c r="O2180" s="67">
        <v>9.1</v>
      </c>
      <c r="P218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0.31803092640532782</v>
      </c>
      <c r="Q2180" s="69">
        <v>0.09</v>
      </c>
      <c r="R2180" s="70">
        <f>(Таблица1[[#This Row],[fr]]-SUMIF('Сводный отчет'!$B$7:$B$17,Таблица1[[#This Row],[Профиль / размер]],'Сводный отчет'!$X$7:$X$17))^2</f>
        <v>3.733915033284079E-5</v>
      </c>
    </row>
    <row r="2181" spans="1:18" ht="11.25" customHeight="1" x14ac:dyDescent="0.25">
      <c r="A2181" s="62" t="s">
        <v>1688</v>
      </c>
      <c r="B2181" s="62" t="str">
        <f>LEFT(Таблица1[[#This Row],[Номер плавки]],7)</f>
        <v>2051064</v>
      </c>
      <c r="C2181" s="62" t="s">
        <v>8</v>
      </c>
      <c r="D2181" s="62" t="s">
        <v>62</v>
      </c>
      <c r="E2181" s="63">
        <v>553</v>
      </c>
      <c r="F2181" s="64">
        <f>(Таблица1[[#This Row],[Предел текучести, Н/мм²]]-SUMIF('Сводный отчет'!$B$7:$B$17,Таблица1[[#This Row],[Профиль / размер]],'Сводный отчет'!$F$7:$F$17))^2</f>
        <v>288.33371780084644</v>
      </c>
      <c r="G2181" s="63">
        <v>641</v>
      </c>
      <c r="H2181" s="64">
        <f>(Таблица1[[#This Row],[Временное сопротивление, Н/мм²]]-SUMIF('Сводный отчет'!$B$7:$B$17,Таблица1[[#This Row],[Профиль / размер]],'Сводный отчет'!$I$7:$I$17))^2</f>
        <v>177.25528642829829</v>
      </c>
      <c r="I2181" s="65">
        <f>Таблица1[[#This Row],[Временное сопротивление, Н/мм²]]/Таблица1[[#This Row],[Предел текучести, Н/мм²]]</f>
        <v>1.1591320072332731</v>
      </c>
      <c r="J2181" s="66">
        <f>(Таблица1[[#This Row],[σв/σт]]-SUMIF('Сводный отчет'!$B$7:$B$17,Таблица1[[#This Row],[Профиль / размер]],'Сводный отчет'!$L$7:$L$17))^2</f>
        <v>1.4240577814939102E-4</v>
      </c>
      <c r="K2181" s="63">
        <v>21.5</v>
      </c>
      <c r="L2181" s="64">
        <f>(Таблица1[[#This Row],[Относительное удлинение, %]]-SUMIF('Сводный отчет'!$B$7:$B$17,Таблица1[[#This Row],[Профиль / размер]],'Сводный отчет'!$O$7:$O$17))^2</f>
        <v>2.0488273740868954</v>
      </c>
      <c r="M2181" s="63">
        <v>9</v>
      </c>
      <c r="N218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1.7777777777778125E-2</v>
      </c>
      <c r="O2181" s="67">
        <v>9.3000000000000007</v>
      </c>
      <c r="P218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1.7777777777778125E-2</v>
      </c>
      <c r="Q2181" s="69">
        <v>9.4E-2</v>
      </c>
      <c r="R2181" s="70">
        <f>(Таблица1[[#This Row],[fr]]-SUMIF('Сводный отчет'!$B$7:$B$17,Таблица1[[#This Row],[Профиль / размер]],'Сводный отчет'!$X$7:$X$17))^2</f>
        <v>1.5356555171088012E-4</v>
      </c>
    </row>
    <row r="2182" spans="1:18" ht="11.25" customHeight="1" x14ac:dyDescent="0.25">
      <c r="A2182" s="62" t="s">
        <v>1688</v>
      </c>
      <c r="B2182" s="62" t="str">
        <f>LEFT(Таблица1[[#This Row],[Номер плавки]],7)</f>
        <v>2051064</v>
      </c>
      <c r="C2182" s="62" t="s">
        <v>8</v>
      </c>
      <c r="D2182" s="62" t="s">
        <v>62</v>
      </c>
      <c r="E2182" s="63">
        <v>549</v>
      </c>
      <c r="F2182" s="64">
        <f>(Таблица1[[#This Row],[Предел текучести, Н/мм²]]-SUMIF('Сводный отчет'!$B$7:$B$17,Таблица1[[#This Row],[Профиль / размер]],'Сводный отчет'!$F$7:$F$17))^2</f>
        <v>168.49058054594434</v>
      </c>
      <c r="G2182" s="63">
        <v>638</v>
      </c>
      <c r="H2182" s="64">
        <f>(Таблица1[[#This Row],[Временное сопротивление, Н/мм²]]-SUMIF('Сводный отчет'!$B$7:$B$17,Таблица1[[#This Row],[Профиль / размер]],'Сводный отчет'!$I$7:$I$17))^2</f>
        <v>106.37293348712149</v>
      </c>
      <c r="I2182" s="65">
        <f>Таблица1[[#This Row],[Временное сопротивление, Н/мм²]]/Таблица1[[#This Row],[Предел текучести, Н/мм²]]</f>
        <v>1.1621129326047359</v>
      </c>
      <c r="J2182" s="66">
        <f>(Таблица1[[#This Row],[σв/σт]]-SUMIF('Сводный отчет'!$B$7:$B$17,Таблица1[[#This Row],[Профиль / размер]],'Сводный отчет'!$L$7:$L$17))^2</f>
        <v>8.0146608864374393E-5</v>
      </c>
      <c r="K2182" s="63">
        <v>18.2</v>
      </c>
      <c r="L2182" s="64">
        <f>(Таблица1[[#This Row],[Относительное удлинение, %]]-SUMIF('Сводный отчет'!$B$7:$B$17,Таблица1[[#This Row],[Профиль / размер]],'Сводный отчет'!$O$7:$O$17))^2</f>
        <v>3.4917685505574729</v>
      </c>
      <c r="M2182" s="63">
        <v>8.8000000000000007</v>
      </c>
      <c r="N218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0.11111111111111151</v>
      </c>
      <c r="O2182" s="67">
        <v>9.1</v>
      </c>
      <c r="P218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0.11111111111111269</v>
      </c>
      <c r="Q2182" s="69">
        <v>9.6000000000000002E-2</v>
      </c>
      <c r="R2182" s="70">
        <f>(Таблица1[[#This Row],[fr]]-SUMIF('Сводный отчет'!$B$7:$B$17,Таблица1[[#This Row],[Профиль / размер]],'Сводный отчет'!$X$7:$X$17))^2</f>
        <v>2.0713417916186049E-4</v>
      </c>
    </row>
    <row r="2183" spans="1:18" ht="11.25" customHeight="1" x14ac:dyDescent="0.25">
      <c r="A2183" s="62" t="s">
        <v>1688</v>
      </c>
      <c r="B2183" s="62" t="str">
        <f>LEFT(Таблица1[[#This Row],[Номер плавки]],7)</f>
        <v>2051064</v>
      </c>
      <c r="C2183" s="62" t="s">
        <v>8</v>
      </c>
      <c r="D2183" s="62" t="s">
        <v>62</v>
      </c>
      <c r="E2183" s="63">
        <v>545</v>
      </c>
      <c r="F2183" s="64">
        <f>(Таблица1[[#This Row],[Предел текучести, Н/мм²]]-SUMIF('Сводный отчет'!$B$7:$B$17,Таблица1[[#This Row],[Профиль / размер]],'Сводный отчет'!$F$7:$F$17))^2</f>
        <v>80.647443291042222</v>
      </c>
      <c r="G2183" s="63">
        <v>641</v>
      </c>
      <c r="H2183" s="64">
        <f>(Таблица1[[#This Row],[Временное сопротивление, Н/мм²]]-SUMIF('Сводный отчет'!$B$7:$B$17,Таблица1[[#This Row],[Профиль / размер]],'Сводный отчет'!$I$7:$I$17))^2</f>
        <v>177.25528642829829</v>
      </c>
      <c r="I2183" s="65">
        <f>Таблица1[[#This Row],[Временное сопротивление, Н/мм²]]/Таблица1[[#This Row],[Предел текучести, Н/мм²]]</f>
        <v>1.1761467889908257</v>
      </c>
      <c r="J2183" s="66">
        <f>(Таблица1[[#This Row],[σв/σт]]-SUMIF('Сводный отчет'!$B$7:$B$17,Таблица1[[#This Row],[Профиль / размер]],'Сводный отчет'!$L$7:$L$17))^2</f>
        <v>2.5820550174611751E-5</v>
      </c>
      <c r="K2183" s="63">
        <v>21.1</v>
      </c>
      <c r="L2183" s="64">
        <f>(Таблица1[[#This Row],[Относительное удлинение, %]]-SUMIF('Сводный отчет'!$B$7:$B$17,Таблица1[[#This Row],[Профиль / размер]],'Сводный отчет'!$O$7:$O$17))^2</f>
        <v>1.0637293348712105</v>
      </c>
      <c r="M2183" s="63">
        <v>8.8000000000000007</v>
      </c>
      <c r="N218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0.11111111111111151</v>
      </c>
      <c r="O2183" s="67">
        <v>9.1</v>
      </c>
      <c r="P218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0.11111111111111269</v>
      </c>
      <c r="Q2183" s="69">
        <v>6.6000000000000003E-2</v>
      </c>
      <c r="R2183" s="70">
        <f>(Таблица1[[#This Row],[fr]]-SUMIF('Сводный отчет'!$B$7:$B$17,Таблица1[[#This Row],[Профиль / размер]],'Сводный отчет'!$X$7:$X$17))^2</f>
        <v>2.4360476739715526E-4</v>
      </c>
    </row>
    <row r="2184" spans="1:18" ht="11.25" customHeight="1" x14ac:dyDescent="0.25">
      <c r="A2184" s="62" t="s">
        <v>1689</v>
      </c>
      <c r="B2184" s="62" t="str">
        <f>LEFT(Таблица1[[#This Row],[Номер плавки]],7)</f>
        <v>2051065</v>
      </c>
      <c r="C2184" s="62" t="s">
        <v>8</v>
      </c>
      <c r="D2184" s="62" t="s">
        <v>62</v>
      </c>
      <c r="E2184" s="63">
        <v>537</v>
      </c>
      <c r="F2184" s="64">
        <f>(Таблица1[[#This Row],[Предел текучести, Н/мм²]]-SUMIF('Сводный отчет'!$B$7:$B$17,Таблица1[[#This Row],[Профиль / размер]],'Сводный отчет'!$F$7:$F$17))^2</f>
        <v>0.96116878123802041</v>
      </c>
      <c r="G2184" s="63">
        <v>624</v>
      </c>
      <c r="H2184" s="64">
        <f>(Таблица1[[#This Row],[Временное сопротивление, Н/мм²]]-SUMIF('Сводный отчет'!$B$7:$B$17,Таблица1[[#This Row],[Профиль / размер]],'Сводный отчет'!$I$7:$I$17))^2</f>
        <v>13.588619761629731</v>
      </c>
      <c r="I2184" s="65">
        <f>Таблица1[[#This Row],[Временное сопротивление, Н/мм²]]/Таблица1[[#This Row],[Предел текучести, Н/мм²]]</f>
        <v>1.1620111731843576</v>
      </c>
      <c r="J2184" s="66">
        <f>(Таблица1[[#This Row],[σв/σт]]-SUMIF('Сводный отчет'!$B$7:$B$17,Таблица1[[#This Row],[Профиль / размер]],'Сводный отчет'!$L$7:$L$17))^2</f>
        <v>8.1978958907299451E-5</v>
      </c>
      <c r="K2184" s="63">
        <v>17.899999999999999</v>
      </c>
      <c r="L2184" s="64">
        <f>(Таблица1[[#This Row],[Относительное удлинение, %]]-SUMIF('Сводный отчет'!$B$7:$B$17,Таблица1[[#This Row],[Профиль / размер]],'Сводный отчет'!$O$7:$O$17))^2</f>
        <v>4.7029450211457107</v>
      </c>
      <c r="M2184" s="63">
        <v>10.4</v>
      </c>
      <c r="N218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1.6044444444444421</v>
      </c>
      <c r="O2184" s="67">
        <v>10.7</v>
      </c>
      <c r="P218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1.6044444444444375</v>
      </c>
      <c r="Q2184" s="69">
        <v>0.1</v>
      </c>
      <c r="R2184" s="70">
        <f>(Таблица1[[#This Row],[fr]]-SUMIF('Сводный отчет'!$B$7:$B$17,Таблица1[[#This Row],[Профиль / размер]],'Сводный отчет'!$X$7:$X$17))^2</f>
        <v>3.382714340638213E-4</v>
      </c>
    </row>
    <row r="2185" spans="1:18" ht="11.25" customHeight="1" x14ac:dyDescent="0.25">
      <c r="A2185" s="62" t="s">
        <v>1689</v>
      </c>
      <c r="B2185" s="62" t="str">
        <f>LEFT(Таблица1[[#This Row],[Номер плавки]],7)</f>
        <v>2051065</v>
      </c>
      <c r="C2185" s="62" t="s">
        <v>8</v>
      </c>
      <c r="D2185" s="62" t="s">
        <v>62</v>
      </c>
      <c r="E2185" s="63">
        <v>534</v>
      </c>
      <c r="F2185" s="64">
        <f>(Таблица1[[#This Row],[Предел текучести, Н/мм²]]-SUMIF('Сводный отчет'!$B$7:$B$17,Таблица1[[#This Row],[Профиль / размер]],'Сводный отчет'!$F$7:$F$17))^2</f>
        <v>4.0788158400614432</v>
      </c>
      <c r="G2185" s="63">
        <v>625</v>
      </c>
      <c r="H2185" s="64">
        <f>(Таблица1[[#This Row],[Временное сопротивление, Н/мм²]]-SUMIF('Сводный отчет'!$B$7:$B$17,Таблица1[[#This Row],[Профиль / размер]],'Сводный отчет'!$I$7:$I$17))^2</f>
        <v>7.2160707420219996</v>
      </c>
      <c r="I2185" s="65">
        <f>Таблица1[[#This Row],[Временное сопротивление, Н/мм²]]/Таблица1[[#This Row],[Предел текучести, Н/мм²]]</f>
        <v>1.1704119850187267</v>
      </c>
      <c r="J2185" s="66">
        <f>(Таблица1[[#This Row],[σв/σт]]-SUMIF('Сводный отчет'!$B$7:$B$17,Таблица1[[#This Row],[Профиль / размер]],'Сводный отчет'!$L$7:$L$17))^2</f>
        <v>4.2694649586294312E-7</v>
      </c>
      <c r="K2185" s="63">
        <v>18.600000000000001</v>
      </c>
      <c r="L2185" s="64">
        <f>(Таблица1[[#This Row],[Относительное удлинение, %]]-SUMIF('Сводный отчет'!$B$7:$B$17,Таблица1[[#This Row],[Профиль / размер]],'Сводный отчет'!$O$7:$O$17))^2</f>
        <v>2.1568665897731543</v>
      </c>
      <c r="M2185" s="63">
        <v>10.199999999999999</v>
      </c>
      <c r="N218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1.1377777777777736</v>
      </c>
      <c r="O2185" s="67">
        <v>10.5</v>
      </c>
      <c r="P218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1.1377777777777736</v>
      </c>
      <c r="Q2185" s="69">
        <v>7.2999999999999995E-2</v>
      </c>
      <c r="R2185" s="70">
        <f>(Таблица1[[#This Row],[fr]]-SUMIF('Сводный отчет'!$B$7:$B$17,Таблица1[[#This Row],[Профиль / размер]],'Сводный отчет'!$X$7:$X$17))^2</f>
        <v>7.4094963475586625E-5</v>
      </c>
    </row>
    <row r="2186" spans="1:18" ht="11.25" customHeight="1" x14ac:dyDescent="0.25">
      <c r="A2186" s="62" t="s">
        <v>1689</v>
      </c>
      <c r="B2186" s="62" t="str">
        <f>LEFT(Таблица1[[#This Row],[Номер плавки]],7)</f>
        <v>2051065</v>
      </c>
      <c r="C2186" s="62" t="s">
        <v>8</v>
      </c>
      <c r="D2186" s="62" t="s">
        <v>62</v>
      </c>
      <c r="E2186" s="63">
        <v>541</v>
      </c>
      <c r="F2186" s="64">
        <f>(Таблица1[[#This Row],[Предел текучести, Н/мм²]]-SUMIF('Сводный отчет'!$B$7:$B$17,Таблица1[[#This Row],[Профиль / размер]],'Сводный отчет'!$F$7:$F$17))^2</f>
        <v>24.804306036140122</v>
      </c>
      <c r="G2186" s="63">
        <v>626</v>
      </c>
      <c r="H2186" s="64">
        <f>(Таблица1[[#This Row],[Временное сопротивление, Н/мм²]]-SUMIF('Сводный отчет'!$B$7:$B$17,Таблица1[[#This Row],[Профиль / размер]],'Сводный отчет'!$I$7:$I$17))^2</f>
        <v>2.8435217224142679</v>
      </c>
      <c r="I2186" s="65">
        <f>Таблица1[[#This Row],[Временное сопротивление, Н/мм²]]/Таблица1[[#This Row],[Предел текучести, Н/мм²]]</f>
        <v>1.1571164510166358</v>
      </c>
      <c r="J2186" s="66">
        <f>(Таблица1[[#This Row],[σв/σт]]-SUMIF('Сводный отчет'!$B$7:$B$17,Таблица1[[#This Row],[Профиль / размер]],'Сводный отчет'!$L$7:$L$17))^2</f>
        <v>1.9457307864627677E-4</v>
      </c>
      <c r="K2186" s="63">
        <v>17.899999999999999</v>
      </c>
      <c r="L2186" s="64">
        <f>(Таблица1[[#This Row],[Относительное удлинение, %]]-SUMIF('Сводный отчет'!$B$7:$B$17,Таблица1[[#This Row],[Профиль / размер]],'Сводный отчет'!$O$7:$O$17))^2</f>
        <v>4.7029450211457107</v>
      </c>
      <c r="M2186" s="63">
        <v>8.8000000000000007</v>
      </c>
      <c r="N218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0.11111111111111151</v>
      </c>
      <c r="O2186" s="67">
        <v>9.1</v>
      </c>
      <c r="P218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0.11111111111111269</v>
      </c>
      <c r="Q2186" s="69">
        <v>8.5999999999999993E-2</v>
      </c>
      <c r="R2186" s="70">
        <f>(Таблица1[[#This Row],[fr]]-SUMIF('Сводный отчет'!$B$7:$B$17,Таблица1[[#This Row],[Профиль / размер]],'Сводный отчет'!$X$7:$X$17))^2</f>
        <v>1.9291041906958686E-5</v>
      </c>
    </row>
    <row r="2187" spans="1:18" ht="11.25" customHeight="1" x14ac:dyDescent="0.25">
      <c r="A2187" s="62" t="s">
        <v>1690</v>
      </c>
      <c r="B2187" s="62" t="str">
        <f>LEFT(Таблица1[[#This Row],[Номер плавки]],7)</f>
        <v>2051066</v>
      </c>
      <c r="C2187" s="62" t="s">
        <v>8</v>
      </c>
      <c r="D2187" s="62" t="s">
        <v>62</v>
      </c>
      <c r="E2187" s="63">
        <v>533</v>
      </c>
      <c r="F2187" s="64">
        <f>(Таблица1[[#This Row],[Предел текучести, Н/мм²]]-SUMIF('Сводный отчет'!$B$7:$B$17,Таблица1[[#This Row],[Профиль / размер]],'Сводный отчет'!$F$7:$F$17))^2</f>
        <v>9.1180315263359173</v>
      </c>
      <c r="G2187" s="63">
        <v>626</v>
      </c>
      <c r="H2187" s="64">
        <f>(Таблица1[[#This Row],[Временное сопротивление, Н/мм²]]-SUMIF('Сводный отчет'!$B$7:$B$17,Таблица1[[#This Row],[Профиль / размер]],'Сводный отчет'!$I$7:$I$17))^2</f>
        <v>2.8435217224142679</v>
      </c>
      <c r="I2187" s="65">
        <f>Таблица1[[#This Row],[Временное сопротивление, Н/мм²]]/Таблица1[[#This Row],[Предел текучести, Н/мм²]]</f>
        <v>1.1744840525328331</v>
      </c>
      <c r="J2187" s="66">
        <f>(Таблица1[[#This Row],[σв/σт]]-SUMIF('Сводный отчет'!$B$7:$B$17,Таблица1[[#This Row],[Профиль / размер]],'Сводный отчет'!$L$7:$L$17))^2</f>
        <v>1.168720942658617E-5</v>
      </c>
      <c r="K2187" s="63">
        <v>18</v>
      </c>
      <c r="L2187" s="64">
        <f>(Таблица1[[#This Row],[Относительное удлинение, %]]-SUMIF('Сводный отчет'!$B$7:$B$17,Таблица1[[#This Row],[Профиль / размер]],'Сводный отчет'!$O$7:$O$17))^2</f>
        <v>4.2792195309496268</v>
      </c>
      <c r="M2187" s="63">
        <v>6.8</v>
      </c>
      <c r="N218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5.4444444444444517</v>
      </c>
      <c r="O2187" s="67">
        <v>7.1</v>
      </c>
      <c r="P218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5.4444444444444553</v>
      </c>
      <c r="Q2187" s="69">
        <v>6.8000000000000005E-2</v>
      </c>
      <c r="R2187" s="70">
        <f>(Таблица1[[#This Row],[fr]]-SUMIF('Сводный отчет'!$B$7:$B$17,Таблица1[[#This Row],[Профиль / размер]],'Сводный отчет'!$X$7:$X$17))^2</f>
        <v>1.8517339484813556E-4</v>
      </c>
    </row>
    <row r="2188" spans="1:18" ht="11.25" customHeight="1" x14ac:dyDescent="0.25">
      <c r="A2188" s="62" t="s">
        <v>1690</v>
      </c>
      <c r="B2188" s="62" t="str">
        <f>LEFT(Таблица1[[#This Row],[Номер плавки]],7)</f>
        <v>2051066</v>
      </c>
      <c r="C2188" s="62" t="s">
        <v>8</v>
      </c>
      <c r="D2188" s="62" t="s">
        <v>62</v>
      </c>
      <c r="E2188" s="63">
        <v>530</v>
      </c>
      <c r="F2188" s="64">
        <f>(Таблица1[[#This Row],[Предел текучести, Н/мм²]]-SUMIF('Сводный отчет'!$B$7:$B$17,Таблица1[[#This Row],[Профиль / размер]],'Сводный отчет'!$F$7:$F$17))^2</f>
        <v>36.235678585159341</v>
      </c>
      <c r="G2188" s="63">
        <v>625</v>
      </c>
      <c r="H2188" s="64">
        <f>(Таблица1[[#This Row],[Временное сопротивление, Н/мм²]]-SUMIF('Сводный отчет'!$B$7:$B$17,Таблица1[[#This Row],[Профиль / размер]],'Сводный отчет'!$I$7:$I$17))^2</f>
        <v>7.2160707420219996</v>
      </c>
      <c r="I2188" s="65">
        <f>Таблица1[[#This Row],[Временное сопротивление, Н/мм²]]/Таблица1[[#This Row],[Предел текучести, Н/мм²]]</f>
        <v>1.179245283018868</v>
      </c>
      <c r="J2188" s="66">
        <f>(Таблица1[[#This Row],[σв/σт]]-SUMIF('Сводный отчет'!$B$7:$B$17,Таблица1[[#This Row],[Профиль / размер]],'Сводный отчет'!$L$7:$L$17))^2</f>
        <v>6.6910544312793197E-5</v>
      </c>
      <c r="K2188" s="63">
        <v>19.899999999999999</v>
      </c>
      <c r="L2188" s="64">
        <f>(Таблица1[[#This Row],[Относительное удлинение, %]]-SUMIF('Сводный отчет'!$B$7:$B$17,Таблица1[[#This Row],[Профиль / размер]],'Сводный отчет'!$O$7:$O$17))^2</f>
        <v>2.8435217224144358E-2</v>
      </c>
      <c r="M2188" s="63">
        <v>8.4</v>
      </c>
      <c r="N218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0.53777777777777913</v>
      </c>
      <c r="O2188" s="67">
        <v>8.6999999999999993</v>
      </c>
      <c r="P218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0.5377777777777818</v>
      </c>
      <c r="Q2188" s="69">
        <v>7.9000000000000001E-2</v>
      </c>
      <c r="R2188" s="70">
        <f>(Таблица1[[#This Row],[fr]]-SUMIF('Сводный отчет'!$B$7:$B$17,Таблица1[[#This Row],[Профиль / размер]],'Сводный отчет'!$X$7:$X$17))^2</f>
        <v>6.8008458285275541E-6</v>
      </c>
    </row>
    <row r="2189" spans="1:18" ht="11.25" customHeight="1" x14ac:dyDescent="0.25">
      <c r="A2189" s="62" t="s">
        <v>1690</v>
      </c>
      <c r="B2189" s="62" t="str">
        <f>LEFT(Таблица1[[#This Row],[Номер плавки]],7)</f>
        <v>2051066</v>
      </c>
      <c r="C2189" s="62" t="s">
        <v>8</v>
      </c>
      <c r="D2189" s="62" t="s">
        <v>62</v>
      </c>
      <c r="E2189" s="63">
        <v>530</v>
      </c>
      <c r="F2189" s="64">
        <f>(Таблица1[[#This Row],[Предел текучести, Н/мм²]]-SUMIF('Сводный отчет'!$B$7:$B$17,Таблица1[[#This Row],[Профиль / размер]],'Сводный отчет'!$F$7:$F$17))^2</f>
        <v>36.235678585159341</v>
      </c>
      <c r="G2189" s="63">
        <v>626</v>
      </c>
      <c r="H2189" s="64">
        <f>(Таблица1[[#This Row],[Временное сопротивление, Н/мм²]]-SUMIF('Сводный отчет'!$B$7:$B$17,Таблица1[[#This Row],[Профиль / размер]],'Сводный отчет'!$I$7:$I$17))^2</f>
        <v>2.8435217224142679</v>
      </c>
      <c r="I2189" s="65">
        <f>Таблица1[[#This Row],[Временное сопротивление, Н/мм²]]/Таблица1[[#This Row],[Предел текучести, Н/мм²]]</f>
        <v>1.1811320754716981</v>
      </c>
      <c r="J2189" s="66">
        <f>(Таблица1[[#This Row],[σв/σт]]-SUMIF('Сводный отчет'!$B$7:$B$17,Таблица1[[#This Row],[Профиль / размер]],'Сводный отчет'!$L$7:$L$17))^2</f>
        <v>1.0133802656681088E-4</v>
      </c>
      <c r="K2189" s="63">
        <v>17.5</v>
      </c>
      <c r="L2189" s="64">
        <f>(Таблица1[[#This Row],[Относительное удлинение, %]]-SUMIF('Сводный отчет'!$B$7:$B$17,Таблица1[[#This Row],[Профиль / размер]],'Сводный отчет'!$O$7:$O$17))^2</f>
        <v>6.597846981930017</v>
      </c>
      <c r="M2189" s="63">
        <v>8.6</v>
      </c>
      <c r="N218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0.28444444444444622</v>
      </c>
      <c r="O2189" s="67">
        <v>8.9</v>
      </c>
      <c r="P218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0.28444444444444622</v>
      </c>
      <c r="Q2189" s="69">
        <v>7.8E-2</v>
      </c>
      <c r="R2189" s="70">
        <f>(Таблица1[[#This Row],[fr]]-SUMIF('Сводный отчет'!$B$7:$B$17,Таблица1[[#This Row],[Профиль / размер]],'Сводный отчет'!$X$7:$X$17))^2</f>
        <v>1.301653210303739E-5</v>
      </c>
    </row>
    <row r="2190" spans="1:18" ht="11.25" customHeight="1" x14ac:dyDescent="0.25">
      <c r="A2190" s="62" t="s">
        <v>1691</v>
      </c>
      <c r="B2190" s="62" t="str">
        <f>LEFT(Таблица1[[#This Row],[Номер плавки]],7)</f>
        <v>2074135</v>
      </c>
      <c r="C2190" s="62" t="s">
        <v>66</v>
      </c>
      <c r="D2190" s="62" t="s">
        <v>67</v>
      </c>
      <c r="E2190" s="63">
        <v>534</v>
      </c>
      <c r="F2190" s="64">
        <f>(Таблица1[[#This Row],[Предел текучести, Н/мм²]]-SUMIF('Сводный отчет'!$B$7:$B$17,Таблица1[[#This Row],[Профиль / размер]],'Сводный отчет'!$F$7:$F$17))^2</f>
        <v>70.01249479383641</v>
      </c>
      <c r="G2190" s="63">
        <v>620</v>
      </c>
      <c r="H2190" s="64">
        <f>(Таблица1[[#This Row],[Временное сопротивление, Н/мм²]]-SUMIF('Сводный отчет'!$B$7:$B$17,Таблица1[[#This Row],[Профиль / размер]],'Сводный отчет'!$I$7:$I$17))^2</f>
        <v>179.77884214910509</v>
      </c>
      <c r="I2190" s="65">
        <f>Таблица1[[#This Row],[Временное сопротивление, Н/мм²]]/Таблица1[[#This Row],[Предел текучести, Н/мм²]]</f>
        <v>1.1610486891385767</v>
      </c>
      <c r="J2190" s="66">
        <f>(Таблица1[[#This Row],[σв/σт]]-SUMIF('Сводный отчет'!$B$7:$B$17,Таблица1[[#This Row],[Профиль / размер]],'Сводный отчет'!$L$7:$L$17))^2</f>
        <v>4.757792406343386E-5</v>
      </c>
      <c r="K2190" s="63">
        <v>20.399999999999999</v>
      </c>
      <c r="L2190" s="64">
        <f>(Таблица1[[#This Row],[Относительное удлинение, %]]-SUMIF('Сводный отчет'!$B$7:$B$17,Таблица1[[#This Row],[Профиль / размер]],'Сводный отчет'!$O$7:$O$17))^2</f>
        <v>6.0141607663477059E-3</v>
      </c>
      <c r="M2190" s="63">
        <v>8</v>
      </c>
      <c r="N219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1.637355268638063</v>
      </c>
      <c r="O2190" s="67">
        <v>8.3000000000000007</v>
      </c>
      <c r="P219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1.7434777176176584</v>
      </c>
      <c r="Q2190" s="69">
        <v>7.2999999999999995E-2</v>
      </c>
      <c r="R2190" s="70">
        <f>(Таблица1[[#This Row],[fr]]-SUMIF('Сводный отчет'!$B$7:$B$17,Таблица1[[#This Row],[Профиль / размер]],'Сводный отчет'!$X$7:$X$17))^2</f>
        <v>1.0370720533111232E-4</v>
      </c>
    </row>
    <row r="2191" spans="1:18" ht="11.25" customHeight="1" x14ac:dyDescent="0.25">
      <c r="A2191" s="62" t="s">
        <v>1691</v>
      </c>
      <c r="B2191" s="62" t="str">
        <f>LEFT(Таблица1[[#This Row],[Номер плавки]],7)</f>
        <v>2074135</v>
      </c>
      <c r="C2191" s="62" t="s">
        <v>66</v>
      </c>
      <c r="D2191" s="62" t="s">
        <v>67</v>
      </c>
      <c r="E2191" s="63">
        <v>534</v>
      </c>
      <c r="F2191" s="64">
        <f>(Таблица1[[#This Row],[Предел текучести, Н/мм²]]-SUMIF('Сводный отчет'!$B$7:$B$17,Таблица1[[#This Row],[Профиль / размер]],'Сводный отчет'!$F$7:$F$17))^2</f>
        <v>70.01249479383641</v>
      </c>
      <c r="G2191" s="63">
        <v>620</v>
      </c>
      <c r="H2191" s="64">
        <f>(Таблица1[[#This Row],[Временное сопротивление, Н/мм²]]-SUMIF('Сводный отчет'!$B$7:$B$17,Таблица1[[#This Row],[Профиль / размер]],'Сводный отчет'!$I$7:$I$17))^2</f>
        <v>179.77884214910509</v>
      </c>
      <c r="I2191" s="65">
        <f>Таблица1[[#This Row],[Временное сопротивление, Н/мм²]]/Таблица1[[#This Row],[Предел текучести, Н/мм²]]</f>
        <v>1.1610486891385767</v>
      </c>
      <c r="J2191" s="66">
        <f>(Таблица1[[#This Row],[σв/σт]]-SUMIF('Сводный отчет'!$B$7:$B$17,Таблица1[[#This Row],[Профиль / размер]],'Сводный отчет'!$L$7:$L$17))^2</f>
        <v>4.757792406343386E-5</v>
      </c>
      <c r="K2191" s="63">
        <v>21.8</v>
      </c>
      <c r="L2191" s="64">
        <f>(Таблица1[[#This Row],[Относительное удлинение, %]]-SUMIF('Сводный отчет'!$B$7:$B$17,Таблица1[[#This Row],[Профиль / размер]],'Сводный отчет'!$O$7:$O$17))^2</f>
        <v>1.74887130362349</v>
      </c>
      <c r="M2191" s="63">
        <v>10.199999999999999</v>
      </c>
      <c r="N219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0.84715118700541636</v>
      </c>
      <c r="O2191" s="67">
        <v>10.5</v>
      </c>
      <c r="P219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0.77368179925031177</v>
      </c>
      <c r="Q2191" s="69">
        <v>7.3999999999999996E-2</v>
      </c>
      <c r="R2191" s="70">
        <f>(Таблица1[[#This Row],[fr]]-SUMIF('Сводный отчет'!$B$7:$B$17,Таблица1[[#This Row],[Профиль / размер]],'Сводный отчет'!$X$7:$X$17))^2</f>
        <v>8.4339858392336764E-5</v>
      </c>
    </row>
    <row r="2192" spans="1:18" ht="11.25" customHeight="1" x14ac:dyDescent="0.25">
      <c r="A2192" s="62" t="s">
        <v>1692</v>
      </c>
      <c r="B2192" s="62" t="str">
        <f>LEFT(Таблица1[[#This Row],[Номер плавки]],7)</f>
        <v>2051069</v>
      </c>
      <c r="C2192" s="62" t="s">
        <v>66</v>
      </c>
      <c r="D2192" s="62" t="s">
        <v>67</v>
      </c>
      <c r="E2192" s="63">
        <v>522</v>
      </c>
      <c r="F2192" s="64">
        <f>(Таблица1[[#This Row],[Предел текучести, Н/мм²]]-SUMIF('Сводный отчет'!$B$7:$B$17,Таблица1[[#This Row],[Профиль / размер]],'Сводный отчет'!$F$7:$F$17))^2</f>
        <v>414.82882132444939</v>
      </c>
      <c r="G2192" s="63">
        <v>613</v>
      </c>
      <c r="H2192" s="64">
        <f>(Таблица1[[#This Row],[Временное сопротивление, Н/мм²]]-SUMIF('Сводный отчет'!$B$7:$B$17,Таблица1[[#This Row],[Профиль / размер]],'Сводный отчет'!$I$7:$I$17))^2</f>
        <v>416.49312786339112</v>
      </c>
      <c r="I2192" s="65">
        <f>Таблица1[[#This Row],[Временное сопротивление, Н/мм²]]/Таблица1[[#This Row],[Предел текучести, Н/мм²]]</f>
        <v>1.1743295019157087</v>
      </c>
      <c r="J2192" s="66">
        <f>(Таблица1[[#This Row],[σв/σт]]-SUMIF('Сводный отчет'!$B$7:$B$17,Таблица1[[#This Row],[Профиль / размер]],'Сводный отчет'!$L$7:$L$17))^2</f>
        <v>4.0744444496897922E-5</v>
      </c>
      <c r="K2192" s="63">
        <v>21.5</v>
      </c>
      <c r="L2192" s="64">
        <f>(Таблица1[[#This Row],[Относительное удлинение, %]]-SUMIF('Сводный отчет'!$B$7:$B$17,Таблица1[[#This Row],[Профиль / размер]],'Сводный отчет'!$O$7:$O$17))^2</f>
        <v>1.0454019158683865</v>
      </c>
      <c r="M2192" s="63">
        <v>9.6999999999999993</v>
      </c>
      <c r="N219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0.17674302374010917</v>
      </c>
      <c r="O2192" s="67">
        <v>10</v>
      </c>
      <c r="P219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0.14408996251561823</v>
      </c>
      <c r="Q2192" s="69">
        <v>6.8000000000000005E-2</v>
      </c>
      <c r="R2192" s="70">
        <f>(Таблица1[[#This Row],[fr]]-SUMIF('Сводный отчет'!$B$7:$B$17,Таблица1[[#This Row],[Профиль / размер]],'Сводный отчет'!$X$7:$X$17))^2</f>
        <v>2.3054394002498972E-4</v>
      </c>
    </row>
    <row r="2193" spans="1:18" ht="11.25" customHeight="1" x14ac:dyDescent="0.25">
      <c r="A2193" s="62" t="s">
        <v>1692</v>
      </c>
      <c r="B2193" s="62" t="str">
        <f>LEFT(Таблица1[[#This Row],[Номер плавки]],7)</f>
        <v>2051069</v>
      </c>
      <c r="C2193" s="62" t="s">
        <v>66</v>
      </c>
      <c r="D2193" s="62" t="s">
        <v>67</v>
      </c>
      <c r="E2193" s="63">
        <v>525</v>
      </c>
      <c r="F2193" s="64">
        <f>(Таблица1[[#This Row],[Предел текучести, Н/мм²]]-SUMIF('Сводный отчет'!$B$7:$B$17,Таблица1[[#This Row],[Профиль / размер]],'Сводный отчет'!$F$7:$F$17))^2</f>
        <v>301.62473969179615</v>
      </c>
      <c r="G2193" s="63">
        <v>616</v>
      </c>
      <c r="H2193" s="64">
        <f>(Таблица1[[#This Row],[Временное сопротивление, Н/мм²]]-SUMIF('Сводный отчет'!$B$7:$B$17,Таблица1[[#This Row],[Профиль / размер]],'Сводный отчет'!$I$7:$I$17))^2</f>
        <v>303.04414827155426</v>
      </c>
      <c r="I2193" s="65">
        <f>Таблица1[[#This Row],[Временное сопротивление, Н/мм²]]/Таблица1[[#This Row],[Предел текучести, Н/мм²]]</f>
        <v>1.1733333333333333</v>
      </c>
      <c r="J2193" s="66">
        <f>(Таблица1[[#This Row],[σв/σт]]-SUMIF('Сводный отчет'!$B$7:$B$17,Таблица1[[#This Row],[Профиль / размер]],'Сводный отчет'!$L$7:$L$17))^2</f>
        <v>2.9019434248569071E-5</v>
      </c>
      <c r="K2193" s="63">
        <v>20.9</v>
      </c>
      <c r="L2193" s="64">
        <f>(Таблица1[[#This Row],[Относительное удлинение, %]]-SUMIF('Сводный отчет'!$B$7:$B$17,Таблица1[[#This Row],[Профиль / размер]],'Сводный отчет'!$O$7:$O$17))^2</f>
        <v>0.17846314035818217</v>
      </c>
      <c r="M2193" s="63">
        <v>7.7</v>
      </c>
      <c r="N219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2.4951103706788778</v>
      </c>
      <c r="O2193" s="67">
        <v>8</v>
      </c>
      <c r="P219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2.6257226155768443</v>
      </c>
      <c r="Q2193" s="69">
        <v>6.9000000000000006E-2</v>
      </c>
      <c r="R2193" s="70">
        <f>(Таблица1[[#This Row],[fr]]-SUMIF('Сводный отчет'!$B$7:$B$17,Таблица1[[#This Row],[Профиль / размер]],'Сводный отчет'!$X$7:$X$17))^2</f>
        <v>2.0117659308621419E-4</v>
      </c>
    </row>
    <row r="2194" spans="1:18" ht="11.25" customHeight="1" x14ac:dyDescent="0.25">
      <c r="A2194" s="62" t="s">
        <v>1693</v>
      </c>
      <c r="B2194" s="62" t="str">
        <f>LEFT(Таблица1[[#This Row],[Номер плавки]],7)</f>
        <v>2051070</v>
      </c>
      <c r="C2194" s="62" t="s">
        <v>66</v>
      </c>
      <c r="D2194" s="62" t="s">
        <v>67</v>
      </c>
      <c r="E2194" s="63">
        <v>548</v>
      </c>
      <c r="F2194" s="64">
        <f>(Таблица1[[#This Row],[Предел текучести, Н/мм²]]-SUMIF('Сводный отчет'!$B$7:$B$17,Таблица1[[#This Row],[Профиль / размер]],'Сводный отчет'!$F$7:$F$17))^2</f>
        <v>31.726780508121276</v>
      </c>
      <c r="G2194" s="63">
        <v>635</v>
      </c>
      <c r="H2194" s="64">
        <f>(Таблица1[[#This Row],[Временное сопротивление, Н/мм²]]-SUMIF('Сводный отчет'!$B$7:$B$17,Таблица1[[#This Row],[Профиль / размер]],'Сводный отчет'!$I$7:$I$17))^2</f>
        <v>2.5339441899207999</v>
      </c>
      <c r="I2194" s="65">
        <f>Таблица1[[#This Row],[Временное сопротивление, Н/мм²]]/Таблица1[[#This Row],[Предел текучести, Н/мм²]]</f>
        <v>1.1587591240875912</v>
      </c>
      <c r="J2194" s="66">
        <f>(Таблица1[[#This Row],[σв/σт]]-SUMIF('Сводный отчет'!$B$7:$B$17,Таблица1[[#This Row],[Профиль / размер]],'Сводный отчет'!$L$7:$L$17))^2</f>
        <v>8.4405384626388657E-5</v>
      </c>
      <c r="K2194" s="63">
        <v>20.3</v>
      </c>
      <c r="L2194" s="64">
        <f>(Таблица1[[#This Row],[Относительное удлинение, %]]-SUMIF('Сводный отчет'!$B$7:$B$17,Таблица1[[#This Row],[Профиль / размер]],'Сводный отчет'!$O$7:$O$17))^2</f>
        <v>3.1524364847980053E-2</v>
      </c>
      <c r="M2194" s="63">
        <v>6.1</v>
      </c>
      <c r="N219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10.109804248229896</v>
      </c>
      <c r="O2194" s="67">
        <v>7.4</v>
      </c>
      <c r="P219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4.9302124114952104</v>
      </c>
      <c r="Q2194" s="69">
        <v>8.3000000000000004E-2</v>
      </c>
      <c r="R2194" s="70">
        <f>(Таблица1[[#This Row],[fr]]-SUMIF('Сводный отчет'!$B$7:$B$17,Таблица1[[#This Row],[Профиль / размер]],'Сводный отчет'!$X$7:$X$17))^2</f>
        <v>3.3735943356936438E-8</v>
      </c>
    </row>
    <row r="2195" spans="1:18" ht="11.25" customHeight="1" x14ac:dyDescent="0.25">
      <c r="A2195" s="62" t="s">
        <v>1693</v>
      </c>
      <c r="B2195" s="62" t="str">
        <f>LEFT(Таблица1[[#This Row],[Номер плавки]],7)</f>
        <v>2051070</v>
      </c>
      <c r="C2195" s="62" t="s">
        <v>66</v>
      </c>
      <c r="D2195" s="62" t="s">
        <v>67</v>
      </c>
      <c r="E2195" s="63">
        <v>544</v>
      </c>
      <c r="F2195" s="64">
        <f>(Таблица1[[#This Row],[Предел текучести, Н/мм²]]-SUMIF('Сводный отчет'!$B$7:$B$17,Таблица1[[#This Row],[Профиль / размер]],'Сводный отчет'!$F$7:$F$17))^2</f>
        <v>2.6655560183255993</v>
      </c>
      <c r="G2195" s="63">
        <v>637</v>
      </c>
      <c r="H2195" s="64">
        <f>(Таблица1[[#This Row],[Временное сопротивление, Н/мм²]]-SUMIF('Сводный отчет'!$B$7:$B$17,Таблица1[[#This Row],[Профиль / размер]],'Сводный отчет'!$I$7:$I$17))^2</f>
        <v>12.901291128696226</v>
      </c>
      <c r="I2195" s="65">
        <f>Таблица1[[#This Row],[Временное сопротивление, Н/мм²]]/Таблица1[[#This Row],[Предел текучести, Н/мм²]]</f>
        <v>1.1709558823529411</v>
      </c>
      <c r="J2195" s="66">
        <f>(Таблица1[[#This Row],[σв/σт]]-SUMIF('Сводный отчет'!$B$7:$B$17,Таблица1[[#This Row],[Профиль / размер]],'Сводный отчет'!$L$7:$L$17))^2</f>
        <v>9.0571982866559561E-6</v>
      </c>
      <c r="K2195" s="63">
        <v>19.2</v>
      </c>
      <c r="L2195" s="64">
        <f>(Таблица1[[#This Row],[Относительное удлинение, %]]-SUMIF('Сводный отчет'!$B$7:$B$17,Таблица1[[#This Row],[Профиль / размер]],'Сводный отчет'!$O$7:$O$17))^2</f>
        <v>1.6321366097459431</v>
      </c>
      <c r="M2195" s="63">
        <v>8.3000000000000007</v>
      </c>
      <c r="N219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0.95960016659724634</v>
      </c>
      <c r="O2195" s="67">
        <v>8.6</v>
      </c>
      <c r="P219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1.041232819658477</v>
      </c>
      <c r="Q2195" s="69">
        <v>9.4E-2</v>
      </c>
      <c r="R2195" s="70">
        <f>(Таблица1[[#This Row],[fr]]-SUMIF('Сводный отчет'!$B$7:$B$17,Таблица1[[#This Row],[Профиль / размер]],'Сводный отчет'!$X$7:$X$17))^2</f>
        <v>1.1699291961682612E-4</v>
      </c>
    </row>
    <row r="2196" spans="1:18" ht="11.25" customHeight="1" x14ac:dyDescent="0.25">
      <c r="A2196" s="62" t="s">
        <v>1694</v>
      </c>
      <c r="B2196" s="62" t="str">
        <f>LEFT(Таблица1[[#This Row],[Номер плавки]],7)</f>
        <v>2051071</v>
      </c>
      <c r="C2196" s="62" t="s">
        <v>66</v>
      </c>
      <c r="D2196" s="62" t="s">
        <v>67</v>
      </c>
      <c r="E2196" s="63">
        <v>541</v>
      </c>
      <c r="F2196" s="64">
        <f>(Таблица1[[#This Row],[Предел текучести, Н/мм²]]-SUMIF('Сводный отчет'!$B$7:$B$17,Таблица1[[#This Row],[Профиль / размер]],'Сводный отчет'!$F$7:$F$17))^2</f>
        <v>1.8696376509788413</v>
      </c>
      <c r="G2196" s="63">
        <v>634</v>
      </c>
      <c r="H2196" s="64">
        <f>(Таблица1[[#This Row],[Временное сопротивление, Н/мм²]]-SUMIF('Сводный отчет'!$B$7:$B$17,Таблица1[[#This Row],[Профиль / размер]],'Сводный отчет'!$I$7:$I$17))^2</f>
        <v>0.3502707205330865</v>
      </c>
      <c r="I2196" s="65">
        <f>Таблица1[[#This Row],[Временное сопротивление, Н/мм²]]/Таблица1[[#This Row],[Предел текучести, Н/мм²]]</f>
        <v>1.1719038817005545</v>
      </c>
      <c r="J2196" s="66">
        <f>(Таблица1[[#This Row],[σв/σт]]-SUMIF('Сводный отчет'!$B$7:$B$17,Таблица1[[#This Row],[Профиль / размер]],'Сводный отчет'!$L$7:$L$17))^2</f>
        <v>1.5661943154707082E-5</v>
      </c>
      <c r="K2196" s="63">
        <v>19.100000000000001</v>
      </c>
      <c r="L2196" s="64">
        <f>(Таблица1[[#This Row],[Относительное удлинение, %]]-SUMIF('Сводный отчет'!$B$7:$B$17,Таблица1[[#This Row],[Профиль / размер]],'Сводный отчет'!$O$7:$O$17))^2</f>
        <v>1.8976468138275702</v>
      </c>
      <c r="M2196" s="63">
        <v>9.5</v>
      </c>
      <c r="N219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4.8579758433986611E-2</v>
      </c>
      <c r="O2196" s="67">
        <v>9.8000000000000007</v>
      </c>
      <c r="P219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3.2253227821741073E-2</v>
      </c>
      <c r="Q2196" s="69">
        <v>8.6999999999999994E-2</v>
      </c>
      <c r="R2196" s="70">
        <f>(Таблица1[[#This Row],[fr]]-SUMIF('Сводный отчет'!$B$7:$B$17,Таблица1[[#This Row],[Профиль / размер]],'Сводный отчет'!$X$7:$X$17))^2</f>
        <v>1.4564348188254777E-5</v>
      </c>
    </row>
    <row r="2197" spans="1:18" ht="11.25" customHeight="1" x14ac:dyDescent="0.25">
      <c r="A2197" s="62" t="s">
        <v>1695</v>
      </c>
      <c r="B2197" s="62" t="str">
        <f>LEFT(Таблица1[[#This Row],[Номер плавки]],7)</f>
        <v>2051073</v>
      </c>
      <c r="C2197" s="62" t="s">
        <v>66</v>
      </c>
      <c r="D2197" s="62" t="s">
        <v>67</v>
      </c>
      <c r="E2197" s="63">
        <v>530</v>
      </c>
      <c r="F2197" s="64">
        <f>(Таблица1[[#This Row],[Предел текучести, Н/мм²]]-SUMIF('Сводный отчет'!$B$7:$B$17,Таблица1[[#This Row],[Профиль / размер]],'Сводный отчет'!$F$7:$F$17))^2</f>
        <v>152.95127030404072</v>
      </c>
      <c r="G2197" s="63">
        <v>622</v>
      </c>
      <c r="H2197" s="64">
        <f>(Таблица1[[#This Row],[Временное сопротивление, Н/мм²]]-SUMIF('Сводный отчет'!$B$7:$B$17,Таблица1[[#This Row],[Профиль / размер]],'Сводный отчет'!$I$7:$I$17))^2</f>
        <v>130.14618908788051</v>
      </c>
      <c r="I2197" s="65">
        <f>Таблица1[[#This Row],[Временное сопротивление, Н/мм²]]/Таблица1[[#This Row],[Предел текучести, Н/мм²]]</f>
        <v>1.1735849056603773</v>
      </c>
      <c r="J2197" s="66">
        <f>(Таблица1[[#This Row],[σв/σт]]-SUMIF('Сводный отчет'!$B$7:$B$17,Таблица1[[#This Row],[Профиль / размер]],'Сводный отчет'!$L$7:$L$17))^2</f>
        <v>3.1793147502973938E-5</v>
      </c>
      <c r="K2197" s="63">
        <v>19.600000000000001</v>
      </c>
      <c r="L2197" s="64">
        <f>(Таблица1[[#This Row],[Относительное удлинение, %]]-SUMIF('Сводный отчет'!$B$7:$B$17,Таблица1[[#This Row],[Профиль / размер]],'Сводный отчет'!$O$7:$O$17))^2</f>
        <v>0.77009579341940759</v>
      </c>
      <c r="M2197" s="63">
        <v>14</v>
      </c>
      <c r="N219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22.282253227821759</v>
      </c>
      <c r="O2197" s="67">
        <v>14.3</v>
      </c>
      <c r="P219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21.898579758433989</v>
      </c>
      <c r="Q2197" s="69">
        <v>9.1999999999999998E-2</v>
      </c>
      <c r="R2197" s="70">
        <f>(Таблица1[[#This Row],[fr]]-SUMIF('Сводный отчет'!$B$7:$B$17,Таблица1[[#This Row],[Профиль / размер]],'Сводный отчет'!$X$7:$X$17))^2</f>
        <v>7.7727613494377149E-5</v>
      </c>
    </row>
    <row r="2198" spans="1:18" ht="11.25" customHeight="1" x14ac:dyDescent="0.25">
      <c r="A2198" s="62" t="s">
        <v>1695</v>
      </c>
      <c r="B2198" s="62" t="str">
        <f>LEFT(Таблица1[[#This Row],[Номер плавки]],7)</f>
        <v>2051073</v>
      </c>
      <c r="C2198" s="62" t="s">
        <v>66</v>
      </c>
      <c r="D2198" s="62" t="s">
        <v>67</v>
      </c>
      <c r="E2198" s="63">
        <v>538</v>
      </c>
      <c r="F2198" s="64">
        <f>(Таблица1[[#This Row],[Предел текучести, Н/мм²]]-SUMIF('Сводный отчет'!$B$7:$B$17,Таблица1[[#This Row],[Профиль / размер]],'Сводный отчет'!$F$7:$F$17))^2</f>
        <v>19.073719283632084</v>
      </c>
      <c r="G2198" s="63">
        <v>628</v>
      </c>
      <c r="H2198" s="64">
        <f>(Таблица1[[#This Row],[Временное сопротивление, Н/мм²]]-SUMIF('Сводный отчет'!$B$7:$B$17,Таблица1[[#This Row],[Профиль / размер]],'Сводный отчет'!$I$7:$I$17))^2</f>
        <v>29.248229904206806</v>
      </c>
      <c r="I2198" s="65">
        <f>Таблица1[[#This Row],[Временное сопротивление, Н/мм²]]/Таблица1[[#This Row],[Предел текучести, Н/мм²]]</f>
        <v>1.1672862453531598</v>
      </c>
      <c r="J2198" s="66">
        <f>(Таблица1[[#This Row],[σв/σт]]-SUMIF('Сводный отчет'!$B$7:$B$17,Таблица1[[#This Row],[Профиль / размер]],'Сводный отчет'!$L$7:$L$17))^2</f>
        <v>4.3575716091863195E-7</v>
      </c>
      <c r="K2198" s="63">
        <v>19</v>
      </c>
      <c r="L2198" s="64">
        <f>(Таблица1[[#This Row],[Относительное удлинение, %]]-SUMIF('Сводный отчет'!$B$7:$B$17,Таблица1[[#This Row],[Профиль / размер]],'Сводный отчет'!$O$7:$O$17))^2</f>
        <v>2.183157017909207</v>
      </c>
      <c r="M2198" s="63">
        <v>10.6</v>
      </c>
      <c r="N219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1.743477717617663</v>
      </c>
      <c r="O2198" s="67">
        <v>10.9</v>
      </c>
      <c r="P219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1.6373552686380675</v>
      </c>
      <c r="Q2198" s="69">
        <v>9.0999999999999998E-2</v>
      </c>
      <c r="R2198" s="70">
        <f>(Таблица1[[#This Row],[fr]]-SUMIF('Сводный отчет'!$B$7:$B$17,Таблица1[[#This Row],[Профиль / размер]],'Сводный отчет'!$X$7:$X$17))^2</f>
        <v>6.1094960433152667E-5</v>
      </c>
    </row>
    <row r="2199" spans="1:18" ht="11.25" customHeight="1" x14ac:dyDescent="0.25">
      <c r="A2199" s="62" t="s">
        <v>1696</v>
      </c>
      <c r="B2199" s="62" t="str">
        <f>LEFT(Таблица1[[#This Row],[Номер плавки]],7)</f>
        <v>2051077</v>
      </c>
      <c r="C2199" s="62" t="s">
        <v>66</v>
      </c>
      <c r="D2199" s="62" t="s">
        <v>70</v>
      </c>
      <c r="E2199" s="63">
        <v>525</v>
      </c>
      <c r="F2199" s="64">
        <f>(Таблица1[[#This Row],[Предел текучести, Н/мм²]]-SUMIF('Сводный отчет'!$B$7:$B$17,Таблица1[[#This Row],[Профиль / размер]],'Сводный отчет'!$F$7:$F$17))^2</f>
        <v>664.23347107437905</v>
      </c>
      <c r="G2199" s="63">
        <v>619</v>
      </c>
      <c r="H2199" s="64">
        <f>(Таблица1[[#This Row],[Временное сопротивление, Н/мм²]]-SUMIF('Сводный отчет'!$B$7:$B$17,Таблица1[[#This Row],[Профиль / размер]],'Сводный отчет'!$I$7:$I$17))^2</f>
        <v>547.98553719008123</v>
      </c>
      <c r="I2199" s="65">
        <f>Таблица1[[#This Row],[Временное сопротивление, Н/мм²]]/Таблица1[[#This Row],[Предел текучести, Н/мм²]]</f>
        <v>1.1790476190476191</v>
      </c>
      <c r="J2199" s="66">
        <f>(Таблица1[[#This Row],[σв/σт]]-SUMIF('Сводный отчет'!$B$7:$B$17,Таблица1[[#This Row],[Профиль / размер]],'Сводный отчет'!$L$7:$L$17))^2</f>
        <v>1.5824758322863713E-4</v>
      </c>
      <c r="K2199" s="63">
        <v>20.6</v>
      </c>
      <c r="L2199" s="64">
        <f>(Таблица1[[#This Row],[Относительное удлинение, %]]-SUMIF('Сводный отчет'!$B$7:$B$17,Таблица1[[#This Row],[Профиль / размер]],'Сводный отчет'!$O$7:$O$17))^2</f>
        <v>0.70712809917356401</v>
      </c>
      <c r="M2199" s="63">
        <v>6.4</v>
      </c>
      <c r="N219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5.9358677685950374</v>
      </c>
      <c r="O2199" s="67">
        <v>8.6999999999999993</v>
      </c>
      <c r="P219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1.1507438016528955</v>
      </c>
      <c r="Q2199" s="69">
        <v>7.3999999999999996E-2</v>
      </c>
      <c r="R2199" s="70">
        <f>(Таблица1[[#This Row],[fr]]-SUMIF('Сводный отчет'!$B$7:$B$17,Таблица1[[#This Row],[Профиль / размер]],'Сводный отчет'!$X$7:$X$17))^2</f>
        <v>8.5983471074380547E-5</v>
      </c>
    </row>
    <row r="2200" spans="1:18" ht="11.25" customHeight="1" x14ac:dyDescent="0.25">
      <c r="A2200" s="62" t="s">
        <v>1696</v>
      </c>
      <c r="B2200" s="62" t="str">
        <f>LEFT(Таблица1[[#This Row],[Номер плавки]],7)</f>
        <v>2051077</v>
      </c>
      <c r="C2200" s="62" t="s">
        <v>66</v>
      </c>
      <c r="D2200" s="62" t="s">
        <v>70</v>
      </c>
      <c r="E2200" s="63">
        <v>538</v>
      </c>
      <c r="F2200" s="64">
        <f>(Таблица1[[#This Row],[Предел текучести, Н/мм²]]-SUMIF('Сводный отчет'!$B$7:$B$17,Таблица1[[#This Row],[Профиль / размер]],'Сводный отчет'!$F$7:$F$17))^2</f>
        <v>163.14256198347056</v>
      </c>
      <c r="G2200" s="63">
        <v>628</v>
      </c>
      <c r="H2200" s="64">
        <f>(Таблица1[[#This Row],[Временное сопротивление, Н/мм²]]-SUMIF('Сводный отчет'!$B$7:$B$17,Таблица1[[#This Row],[Профиль / размер]],'Сводный отчет'!$I$7:$I$17))^2</f>
        <v>207.6219008264454</v>
      </c>
      <c r="I2200" s="65">
        <f>Таблица1[[#This Row],[Временное сопротивление, Н/мм²]]/Таблица1[[#This Row],[Предел текучести, Н/мм²]]</f>
        <v>1.1672862453531598</v>
      </c>
      <c r="J2200" s="66">
        <f>(Таблица1[[#This Row],[σв/σт]]-SUMIF('Сводный отчет'!$B$7:$B$17,Таблица1[[#This Row],[Профиль / размер]],'Сводный отчет'!$L$7:$L$17))^2</f>
        <v>6.6957540358967008E-7</v>
      </c>
      <c r="K2200" s="63">
        <v>20.5</v>
      </c>
      <c r="L2200" s="64">
        <f>(Таблица1[[#This Row],[Относительное удлинение, %]]-SUMIF('Сводный отчет'!$B$7:$B$17,Таблица1[[#This Row],[Профиль / размер]],'Сводный отчет'!$O$7:$O$17))^2</f>
        <v>0.54894628099174247</v>
      </c>
      <c r="M2200" s="63">
        <v>6.6</v>
      </c>
      <c r="N220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5.0013223140495864</v>
      </c>
      <c r="O2200" s="67">
        <v>8.9</v>
      </c>
      <c r="P220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0.76165289256198399</v>
      </c>
      <c r="Q2200" s="69">
        <v>7.4999999999999997E-2</v>
      </c>
      <c r="R2200" s="70">
        <f>(Таблица1[[#This Row],[fr]]-SUMIF('Сводный отчет'!$B$7:$B$17,Таблица1[[#This Row],[Профиль / размер]],'Сводный отчет'!$X$7:$X$17))^2</f>
        <v>6.8438016528925944E-5</v>
      </c>
    </row>
    <row r="2201" spans="1:18" ht="11.25" customHeight="1" x14ac:dyDescent="0.25">
      <c r="A2201" s="62" t="s">
        <v>1696</v>
      </c>
      <c r="B2201" s="62" t="str">
        <f>LEFT(Таблица1[[#This Row],[Номер плавки]],7)</f>
        <v>2051077</v>
      </c>
      <c r="C2201" s="62" t="s">
        <v>66</v>
      </c>
      <c r="D2201" s="62" t="s">
        <v>70</v>
      </c>
      <c r="E2201" s="63">
        <v>527</v>
      </c>
      <c r="F2201" s="64">
        <f>(Таблица1[[#This Row],[Предел текучести, Н/мм²]]-SUMIF('Сводный отчет'!$B$7:$B$17,Таблица1[[#This Row],[Профиль / размер]],'Сводный отчет'!$F$7:$F$17))^2</f>
        <v>565.14256198347005</v>
      </c>
      <c r="G2201" s="63">
        <v>622</v>
      </c>
      <c r="H2201" s="64">
        <f>(Таблица1[[#This Row],[Временное сопротивление, Н/мм²]]-SUMIF('Сводный отчет'!$B$7:$B$17,Таблица1[[#This Row],[Профиль / размер]],'Сводный отчет'!$I$7:$I$17))^2</f>
        <v>416.53099173553591</v>
      </c>
      <c r="I2201" s="65">
        <f>Таблица1[[#This Row],[Временное сопротивление, Н/мм²]]/Таблица1[[#This Row],[Предел текучести, Н/мм²]]</f>
        <v>1.1802656546489563</v>
      </c>
      <c r="J2201" s="66">
        <f>(Таблица1[[#This Row],[σв/σт]]-SUMIF('Сводный отчет'!$B$7:$B$17,Таблица1[[#This Row],[Профиль / размер]],'Сводный отчет'!$L$7:$L$17))^2</f>
        <v>1.9037611600467591E-4</v>
      </c>
      <c r="K2201" s="63">
        <v>18.5</v>
      </c>
      <c r="L2201" s="64">
        <f>(Таблица1[[#This Row],[Относительное удлинение, %]]-SUMIF('Сводный отчет'!$B$7:$B$17,Таблица1[[#This Row],[Профиль / размер]],'Сводный отчет'!$O$7:$O$17))^2</f>
        <v>1.58530991735536</v>
      </c>
      <c r="M2201" s="63">
        <v>6.1</v>
      </c>
      <c r="N220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7.4876859504132227</v>
      </c>
      <c r="O2201" s="67">
        <v>8.4</v>
      </c>
      <c r="P220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1.8843801652892569</v>
      </c>
      <c r="Q2201" s="69">
        <v>0.1</v>
      </c>
      <c r="R2201" s="70">
        <f>(Таблица1[[#This Row],[fr]]-SUMIF('Сводный отчет'!$B$7:$B$17,Таблица1[[#This Row],[Профиль / размер]],'Сводный отчет'!$X$7:$X$17))^2</f>
        <v>2.7980165289256162E-4</v>
      </c>
    </row>
    <row r="2202" spans="1:18" ht="11.25" customHeight="1" x14ac:dyDescent="0.25">
      <c r="A2202" s="62" t="s">
        <v>1697</v>
      </c>
      <c r="B2202" s="62" t="str">
        <f>LEFT(Таблица1[[#This Row],[Номер плавки]],7)</f>
        <v>2051078</v>
      </c>
      <c r="C2202" s="62" t="s">
        <v>66</v>
      </c>
      <c r="D2202" s="62" t="s">
        <v>70</v>
      </c>
      <c r="E2202" s="63">
        <v>561</v>
      </c>
      <c r="F2202" s="64">
        <f>(Таблица1[[#This Row],[Предел текучести, Н/мм²]]-SUMIF('Сводный отчет'!$B$7:$B$17,Таблица1[[#This Row],[Профиль / размер]],'Сводный отчет'!$F$7:$F$17))^2</f>
        <v>104.59710743801695</v>
      </c>
      <c r="G2202" s="63">
        <v>652</v>
      </c>
      <c r="H2202" s="64">
        <f>(Таблица1[[#This Row],[Временное сопротивление, Н/мм²]]-SUMIF('Сводный отчет'!$B$7:$B$17,Таблица1[[#This Row],[Профиль / размер]],'Сводный отчет'!$I$7:$I$17))^2</f>
        <v>91.985537190083235</v>
      </c>
      <c r="I2202" s="65">
        <f>Таблица1[[#This Row],[Временное сопротивление, Н/мм²]]/Таблица1[[#This Row],[Предел текучести, Н/мм²]]</f>
        <v>1.1622103386809268</v>
      </c>
      <c r="J2202" s="66">
        <f>(Таблица1[[#This Row],[σв/σт]]-SUMIF('Сводный отчет'!$B$7:$B$17,Таблица1[[#This Row],[Профиль / размер]],'Сводный отчет'!$L$7:$L$17))^2</f>
        <v>1.8127420026449942E-5</v>
      </c>
      <c r="K2202" s="63">
        <v>20.5</v>
      </c>
      <c r="L2202" s="64">
        <f>(Таблица1[[#This Row],[Относительное удлинение, %]]-SUMIF('Сводный отчет'!$B$7:$B$17,Таблица1[[#This Row],[Профиль / размер]],'Сводный отчет'!$O$7:$O$17))^2</f>
        <v>0.54894628099174247</v>
      </c>
      <c r="M2202" s="63">
        <v>8.1999999999999993</v>
      </c>
      <c r="N220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0.40495867768595084</v>
      </c>
      <c r="O2202" s="67">
        <v>8.5</v>
      </c>
      <c r="P220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1.6198347107438034</v>
      </c>
      <c r="Q2202" s="69">
        <v>7.8E-2</v>
      </c>
      <c r="R2202" s="70">
        <f>(Таблица1[[#This Row],[fr]]-SUMIF('Сводный отчет'!$B$7:$B$17,Таблица1[[#This Row],[Профиль / размер]],'Сводный отчет'!$X$7:$X$17))^2</f>
        <v>2.7801652892562165E-5</v>
      </c>
    </row>
    <row r="2203" spans="1:18" ht="11.25" customHeight="1" x14ac:dyDescent="0.25">
      <c r="A2203" s="62" t="s">
        <v>1697</v>
      </c>
      <c r="B2203" s="62" t="str">
        <f>LEFT(Таблица1[[#This Row],[Номер плавки]],7)</f>
        <v>2051078</v>
      </c>
      <c r="C2203" s="62" t="s">
        <v>66</v>
      </c>
      <c r="D2203" s="62" t="s">
        <v>70</v>
      </c>
      <c r="E2203" s="63">
        <v>560</v>
      </c>
      <c r="F2203" s="64">
        <f>(Таблица1[[#This Row],[Предел текучести, Н/мм²]]-SUMIF('Сводный отчет'!$B$7:$B$17,Таблица1[[#This Row],[Профиль / размер]],'Сводный отчет'!$F$7:$F$17))^2</f>
        <v>85.142561983471452</v>
      </c>
      <c r="G2203" s="63">
        <v>652</v>
      </c>
      <c r="H2203" s="64">
        <f>(Таблица1[[#This Row],[Временное сопротивление, Н/мм²]]-SUMIF('Сводный отчет'!$B$7:$B$17,Таблица1[[#This Row],[Профиль / размер]],'Сводный отчет'!$I$7:$I$17))^2</f>
        <v>91.985537190083235</v>
      </c>
      <c r="I2203" s="65">
        <f>Таблица1[[#This Row],[Временное сопротивление, Н/мм²]]/Таблица1[[#This Row],[Предел текучести, Н/мм²]]</f>
        <v>1.1642857142857144</v>
      </c>
      <c r="J2203" s="66">
        <f>(Таблица1[[#This Row],[σв/σт]]-SUMIF('Сводный отчет'!$B$7:$B$17,Таблица1[[#This Row],[Профиль / размер]],'Сводный отчет'!$L$7:$L$17))^2</f>
        <v>4.7622377356690359E-6</v>
      </c>
      <c r="K2203" s="63">
        <v>21.5</v>
      </c>
      <c r="L2203" s="64">
        <f>(Таблица1[[#This Row],[Относительное удлинение, %]]-SUMIF('Сводный отчет'!$B$7:$B$17,Таблица1[[#This Row],[Профиль / размер]],'Сводный отчет'!$O$7:$O$17))^2</f>
        <v>3.0307644628099339</v>
      </c>
      <c r="M2203" s="63">
        <v>7.3</v>
      </c>
      <c r="N220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2.3604132231404953</v>
      </c>
      <c r="O2203" s="67">
        <v>9.6</v>
      </c>
      <c r="P220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2.9834710743802E-2</v>
      </c>
      <c r="Q2203" s="69">
        <v>8.6999999999999994E-2</v>
      </c>
      <c r="R2203" s="70">
        <f>(Таблица1[[#This Row],[fr]]-SUMIF('Сводный отчет'!$B$7:$B$17,Таблица1[[#This Row],[Профиль / размер]],'Сводный отчет'!$X$7:$X$17))^2</f>
        <v>1.3892561983470902E-5</v>
      </c>
    </row>
    <row r="2204" spans="1:18" ht="11.25" customHeight="1" x14ac:dyDescent="0.25">
      <c r="A2204" s="62" t="s">
        <v>1697</v>
      </c>
      <c r="B2204" s="62" t="str">
        <f>LEFT(Таблица1[[#This Row],[Номер плавки]],7)</f>
        <v>2051078</v>
      </c>
      <c r="C2204" s="62" t="s">
        <v>66</v>
      </c>
      <c r="D2204" s="62" t="s">
        <v>70</v>
      </c>
      <c r="E2204" s="63">
        <v>559</v>
      </c>
      <c r="F2204" s="64">
        <f>(Таблица1[[#This Row],[Предел текучести, Н/мм²]]-SUMIF('Сводный отчет'!$B$7:$B$17,Таблица1[[#This Row],[Профиль / размер]],'Сводный отчет'!$F$7:$F$17))^2</f>
        <v>67.688016528925957</v>
      </c>
      <c r="G2204" s="63">
        <v>653</v>
      </c>
      <c r="H2204" s="64">
        <f>(Таблица1[[#This Row],[Временное сопротивление, Н/мм²]]-SUMIF('Сводный отчет'!$B$7:$B$17,Таблица1[[#This Row],[Профиль / размер]],'Сводный отчет'!$I$7:$I$17))^2</f>
        <v>112.16735537190148</v>
      </c>
      <c r="I2204" s="65">
        <f>Таблица1[[#This Row],[Временное сопротивление, Н/мм²]]/Таблица1[[#This Row],[Предел текучести, Н/мм²]]</f>
        <v>1.1681574239713775</v>
      </c>
      <c r="J2204" s="66">
        <f>(Таблица1[[#This Row],[σв/σт]]-SUMIF('Сводный отчет'!$B$7:$B$17,Таблица1[[#This Row],[Профиль / размер]],'Сводный отчет'!$L$7:$L$17))^2</f>
        <v>2.854256476358774E-6</v>
      </c>
      <c r="K2204" s="63">
        <v>21.9</v>
      </c>
      <c r="L2204" s="64">
        <f>(Таблица1[[#This Row],[Относительное удлинение, %]]-SUMIF('Сводный отчет'!$B$7:$B$17,Таблица1[[#This Row],[Профиль / размер]],'Сводный отчет'!$O$7:$O$17))^2</f>
        <v>4.583491735537204</v>
      </c>
      <c r="M2204" s="63">
        <v>9</v>
      </c>
      <c r="N220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2.6776859504132357E-2</v>
      </c>
      <c r="O2204" s="67">
        <v>9.3000000000000007</v>
      </c>
      <c r="P220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0.22347107438016522</v>
      </c>
      <c r="Q2204" s="69">
        <v>7.3999999999999996E-2</v>
      </c>
      <c r="R2204" s="70">
        <f>(Таблица1[[#This Row],[fr]]-SUMIF('Сводный отчет'!$B$7:$B$17,Таблица1[[#This Row],[Профиль / размер]],'Сводный отчет'!$X$7:$X$17))^2</f>
        <v>8.5983471074380547E-5</v>
      </c>
    </row>
    <row r="2205" spans="1:18" ht="11.25" customHeight="1" x14ac:dyDescent="0.25">
      <c r="A2205" s="62" t="s">
        <v>1698</v>
      </c>
      <c r="B2205" s="62" t="str">
        <f>LEFT(Таблица1[[#This Row],[Номер плавки]],7)</f>
        <v>2051080</v>
      </c>
      <c r="C2205" s="62" t="s">
        <v>66</v>
      </c>
      <c r="D2205" s="62" t="s">
        <v>72</v>
      </c>
      <c r="E2205" s="63">
        <v>550</v>
      </c>
      <c r="F2205" s="64">
        <f>(Таблица1[[#This Row],[Предел текучести, Н/мм²]]-SUMIF('Сводный отчет'!$B$7:$B$17,Таблица1[[#This Row],[Профиль / размер]],'Сводный отчет'!$F$7:$F$17))^2</f>
        <v>0.63480732368292514</v>
      </c>
      <c r="G2205" s="63">
        <v>646</v>
      </c>
      <c r="H2205" s="64">
        <f>(Таблица1[[#This Row],[Временное сопротивление, Н/мм²]]-SUMIF('Сводный отчет'!$B$7:$B$17,Таблица1[[#This Row],[Профиль / размер]],'Сводный отчет'!$I$7:$I$17))^2</f>
        <v>5.3312181902304356</v>
      </c>
      <c r="I2205" s="65">
        <f>Таблица1[[#This Row],[Временное сопротивление, Н/мм²]]/Таблица1[[#This Row],[Предел текучести, Н/мм²]]</f>
        <v>1.1745454545454546</v>
      </c>
      <c r="J2205" s="66">
        <f>(Таблица1[[#This Row],[σв/σт]]-SUMIF('Сводный отчет'!$B$7:$B$17,Таблица1[[#This Row],[Профиль / размер]],'Сводный отчет'!$L$7:$L$17))^2</f>
        <v>6.8755921583935082E-6</v>
      </c>
      <c r="K2205" s="63">
        <v>16.899999999999999</v>
      </c>
      <c r="L2205" s="64">
        <f>(Таблица1[[#This Row],[Относительное удлинение, %]]-SUMIF('Сводный отчет'!$B$7:$B$17,Таблица1[[#This Row],[Профиль / размер]],'Сводный отчет'!$O$7:$O$17))^2</f>
        <v>4.1620422881735646</v>
      </c>
      <c r="M2205" s="63">
        <v>10.5</v>
      </c>
      <c r="N220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0.16901234567901552</v>
      </c>
      <c r="O2205" s="67">
        <v>10.8</v>
      </c>
      <c r="P220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0.16701287446478572</v>
      </c>
      <c r="Q2205" s="69">
        <v>9.4E-2</v>
      </c>
      <c r="R2205" s="70">
        <f>(Таблица1[[#This Row],[fr]]-SUMIF('Сводный отчет'!$B$7:$B$17,Таблица1[[#This Row],[Профиль / размер]],'Сводный отчет'!$X$7:$X$17))^2</f>
        <v>1.3788742003951248E-4</v>
      </c>
    </row>
    <row r="2206" spans="1:18" ht="11.25" customHeight="1" x14ac:dyDescent="0.25">
      <c r="A2206" s="62" t="s">
        <v>1698</v>
      </c>
      <c r="B2206" s="62" t="str">
        <f>LEFT(Таблица1[[#This Row],[Номер плавки]],7)</f>
        <v>2051080</v>
      </c>
      <c r="C2206" s="62" t="s">
        <v>66</v>
      </c>
      <c r="D2206" s="62" t="s">
        <v>72</v>
      </c>
      <c r="E2206" s="63">
        <v>553</v>
      </c>
      <c r="F2206" s="64">
        <f>(Таблица1[[#This Row],[Предел текучести, Н/мм²]]-SUMIF('Сводный отчет'!$B$7:$B$17,Таблица1[[#This Row],[Профиль / размер]],'Сводный отчет'!$F$7:$F$17))^2</f>
        <v>4.8543195188051316</v>
      </c>
      <c r="G2206" s="63">
        <v>644</v>
      </c>
      <c r="H2206" s="64">
        <f>(Таблица1[[#This Row],[Временное сопротивление, Н/мм²]]-SUMIF('Сводный отчет'!$B$7:$B$17,Таблица1[[#This Row],[Профиль / размер]],'Сводный отчет'!$I$7:$I$17))^2</f>
        <v>18.566990547953797</v>
      </c>
      <c r="I2206" s="65">
        <f>Таблица1[[#This Row],[Временное сопротивление, Н/мм²]]/Таблица1[[#This Row],[Предел текучести, Н/мм²]]</f>
        <v>1.1645569620253164</v>
      </c>
      <c r="J2206" s="66">
        <f>(Таблица1[[#This Row],[σв/σт]]-SUMIF('Сводный отчет'!$B$7:$B$17,Таблица1[[#This Row],[Профиль / размер]],'Сводный отчет'!$L$7:$L$17))^2</f>
        <v>1.5902792741433471E-4</v>
      </c>
      <c r="K2206" s="63">
        <v>19.3</v>
      </c>
      <c r="L2206" s="64">
        <f>(Таблица1[[#This Row],[Относительное удлинение, %]]-SUMIF('Сводный отчет'!$B$7:$B$17,Таблица1[[#This Row],[Профиль / размер]],'Сводный отчет'!$O$7:$O$17))^2</f>
        <v>0.12952196297030771</v>
      </c>
      <c r="M2206" s="63">
        <v>8.9</v>
      </c>
      <c r="N220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1.4134567901234467</v>
      </c>
      <c r="O2206" s="67">
        <v>9.1999999999999993</v>
      </c>
      <c r="P220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1.419262196958023</v>
      </c>
      <c r="Q2206" s="69">
        <v>7.8E-2</v>
      </c>
      <c r="R2206" s="70">
        <f>(Таблица1[[#This Row],[fr]]-SUMIF('Сводный отчет'!$B$7:$B$17,Таблица1[[#This Row],[Профиль / размер]],'Сводный отчет'!$X$7:$X$17))^2</f>
        <v>1.8125902424335745E-5</v>
      </c>
    </row>
    <row r="2207" spans="1:18" ht="11.25" customHeight="1" x14ac:dyDescent="0.25">
      <c r="A2207" s="62" t="s">
        <v>1699</v>
      </c>
      <c r="B2207" s="62" t="str">
        <f>LEFT(Таблица1[[#This Row],[Номер плавки]],7)</f>
        <v>2051081</v>
      </c>
      <c r="C2207" s="62" t="s">
        <v>66</v>
      </c>
      <c r="D2207" s="62" t="s">
        <v>72</v>
      </c>
      <c r="E2207" s="63">
        <v>554</v>
      </c>
      <c r="F2207" s="64">
        <f>(Таблица1[[#This Row],[Предел текучести, Н/мм²]]-SUMIF('Сводный отчет'!$B$7:$B$17,Таблица1[[#This Row],[Профиль / размер]],'Сводный отчет'!$F$7:$F$17))^2</f>
        <v>10.260823583845866</v>
      </c>
      <c r="G2207" s="63">
        <v>655</v>
      </c>
      <c r="H2207" s="64">
        <f>(Таблица1[[#This Row],[Временное сопротивление, Н/мм²]]-SUMIF('Сводный отчет'!$B$7:$B$17,Таблица1[[#This Row],[Профиль / размер]],'Сводный отчет'!$I$7:$I$17))^2</f>
        <v>44.770242580475305</v>
      </c>
      <c r="I2207" s="65">
        <f>Таблица1[[#This Row],[Временное сопротивление, Н/мм²]]/Таблица1[[#This Row],[Предел текучести, Н/мм²]]</f>
        <v>1.1823104693140793</v>
      </c>
      <c r="J2207" s="66">
        <f>(Таблица1[[#This Row],[σв/σт]]-SUMIF('Сводный отчет'!$B$7:$B$17,Таблица1[[#This Row],[Профиль / размер]],'Сводный отчет'!$L$7:$L$17))^2</f>
        <v>2.644921192193308E-5</v>
      </c>
      <c r="K2207" s="63">
        <v>17.2</v>
      </c>
      <c r="L2207" s="64">
        <f>(Таблица1[[#This Row],[Относительное удлинение, %]]-SUMIF('Сводный отчет'!$B$7:$B$17,Таблица1[[#This Row],[Профиль / размер]],'Сводный отчет'!$O$7:$O$17))^2</f>
        <v>3.0279772475231552</v>
      </c>
      <c r="M2207" s="63">
        <v>8.6</v>
      </c>
      <c r="N220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2.2167901234567795</v>
      </c>
      <c r="O2207" s="67">
        <v>8.9</v>
      </c>
      <c r="P220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2.2240589449255022</v>
      </c>
      <c r="Q2207" s="69">
        <v>8.1000000000000003E-2</v>
      </c>
      <c r="R2207" s="70">
        <f>(Таблица1[[#This Row],[fr]]-SUMIF('Сводный отчет'!$B$7:$B$17,Таблица1[[#This Row],[Профиль / размер]],'Сводный отчет'!$X$7:$X$17))^2</f>
        <v>1.5811869771813733E-6</v>
      </c>
    </row>
    <row r="2208" spans="1:18" ht="11.25" customHeight="1" x14ac:dyDescent="0.25">
      <c r="A2208" s="62" t="s">
        <v>1699</v>
      </c>
      <c r="B2208" s="62" t="str">
        <f>LEFT(Таблица1[[#This Row],[Номер плавки]],7)</f>
        <v>2051081</v>
      </c>
      <c r="C2208" s="62" t="s">
        <v>66</v>
      </c>
      <c r="D2208" s="62" t="s">
        <v>72</v>
      </c>
      <c r="E2208" s="63">
        <v>562</v>
      </c>
      <c r="F2208" s="64">
        <f>(Таблица1[[#This Row],[Предел текучести, Н/мм²]]-SUMIF('Сводный отчет'!$B$7:$B$17,Таблица1[[#This Row],[Профиль / размер]],'Сводный отчет'!$F$7:$F$17))^2</f>
        <v>125.51285610417175</v>
      </c>
      <c r="G2208" s="63">
        <v>662</v>
      </c>
      <c r="H2208" s="64">
        <f>(Таблица1[[#This Row],[Временное сопротивление, Н/мм²]]-SUMIF('Сводный отчет'!$B$7:$B$17,Таблица1[[#This Row],[Профиль / размер]],'Сводный отчет'!$I$7:$I$17))^2</f>
        <v>187.44503932844353</v>
      </c>
      <c r="I2208" s="65">
        <f>Таблица1[[#This Row],[Временное сопротивление, Н/мм²]]/Таблица1[[#This Row],[Предел текучести, Н/мм²]]</f>
        <v>1.1779359430604983</v>
      </c>
      <c r="J2208" s="66">
        <f>(Таблица1[[#This Row],[σв/σт]]-SUMIF('Сводный отчет'!$B$7:$B$17,Таблица1[[#This Row],[Профиль / размер]],'Сводный отчет'!$L$7:$L$17))^2</f>
        <v>5.9036706542553438E-7</v>
      </c>
      <c r="K2208" s="63">
        <v>16.899999999999999</v>
      </c>
      <c r="L2208" s="64">
        <f>(Таблица1[[#This Row],[Относительное удлинение, %]]-SUMIF('Сводный отчет'!$B$7:$B$17,Таблица1[[#This Row],[Профиль / размер]],'Сводный отчет'!$O$7:$O$17))^2</f>
        <v>4.1620422881735646</v>
      </c>
      <c r="M2208" s="63">
        <v>8.8000000000000007</v>
      </c>
      <c r="N220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1.6612345679012228</v>
      </c>
      <c r="O2208" s="67">
        <v>9.1</v>
      </c>
      <c r="P220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1.6675277796138495</v>
      </c>
      <c r="Q2208" s="69">
        <v>7.4999999999999997E-2</v>
      </c>
      <c r="R2208" s="70">
        <f>(Таблица1[[#This Row],[fr]]-SUMIF('Сводный отчет'!$B$7:$B$17,Таблица1[[#This Row],[Профиль / размер]],'Сводный отчет'!$X$7:$X$17))^2</f>
        <v>5.2670617871490146E-5</v>
      </c>
    </row>
    <row r="2209" spans="1:18" ht="11.25" customHeight="1" x14ac:dyDescent="0.25">
      <c r="A2209" s="62" t="s">
        <v>1699</v>
      </c>
      <c r="B2209" s="62" t="str">
        <f>LEFT(Таблица1[[#This Row],[Номер плавки]],7)</f>
        <v>2051081</v>
      </c>
      <c r="C2209" s="62" t="s">
        <v>66</v>
      </c>
      <c r="D2209" s="62" t="s">
        <v>72</v>
      </c>
      <c r="E2209" s="63">
        <v>570</v>
      </c>
      <c r="F2209" s="64">
        <f>(Таблица1[[#This Row],[Предел текучести, Н/мм²]]-SUMIF('Сводный отчет'!$B$7:$B$17,Таблица1[[#This Row],[Профиль / размер]],'Сводный отчет'!$F$7:$F$17))^2</f>
        <v>368.76488862449764</v>
      </c>
      <c r="G2209" s="63">
        <v>664</v>
      </c>
      <c r="H2209" s="64">
        <f>(Таблица1[[#This Row],[Временное сопротивление, Н/мм²]]-SUMIF('Сводный отчет'!$B$7:$B$17,Таблица1[[#This Row],[Профиль / размер]],'Сводный отчет'!$I$7:$I$17))^2</f>
        <v>246.20926697072017</v>
      </c>
      <c r="I2209" s="65">
        <f>Таблица1[[#This Row],[Временное сопротивление, Н/мм²]]/Таблица1[[#This Row],[Предел текучести, Н/мм²]]</f>
        <v>1.1649122807017545</v>
      </c>
      <c r="J2209" s="66">
        <f>(Таблица1[[#This Row],[σв/σт]]-SUMIF('Сводный отчет'!$B$7:$B$17,Таблица1[[#This Row],[Профиль / размер]],'Сводный отчет'!$L$7:$L$17))^2</f>
        <v>1.5019259579001962E-4</v>
      </c>
      <c r="K2209" s="63">
        <v>18.600000000000001</v>
      </c>
      <c r="L2209" s="64">
        <f>(Таблица1[[#This Row],[Относительное удлинение, %]]-SUMIF('Сводный отчет'!$B$7:$B$17,Таблица1[[#This Row],[Профиль / размер]],'Сводный отчет'!$O$7:$O$17))^2</f>
        <v>0.11567372448792142</v>
      </c>
      <c r="M2209" s="63">
        <v>9.6</v>
      </c>
      <c r="N220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0.23901234567900892</v>
      </c>
      <c r="O2209" s="67">
        <v>9.9</v>
      </c>
      <c r="P220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0.24140311836723014</v>
      </c>
      <c r="Q2209" s="69">
        <v>9.9000000000000005E-2</v>
      </c>
      <c r="R2209" s="70">
        <f>(Таблица1[[#This Row],[fr]]-SUMIF('Сводный отчет'!$B$7:$B$17,Таблица1[[#This Row],[Профиль / размер]],'Сводный отчет'!$X$7:$X$17))^2</f>
        <v>2.8031289429425536E-4</v>
      </c>
    </row>
    <row r="2210" spans="1:18" ht="11.25" customHeight="1" x14ac:dyDescent="0.25">
      <c r="A2210" s="62" t="s">
        <v>1700</v>
      </c>
      <c r="B2210" s="62" t="str">
        <f>LEFT(Таблица1[[#This Row],[Номер плавки]],7)</f>
        <v>2051083</v>
      </c>
      <c r="C2210" s="62" t="s">
        <v>66</v>
      </c>
      <c r="D2210" s="62" t="s">
        <v>72</v>
      </c>
      <c r="E2210" s="63">
        <v>552</v>
      </c>
      <c r="F2210" s="64">
        <f>(Таблица1[[#This Row],[Предел текучести, Н/мм²]]-SUMIF('Сводный отчет'!$B$7:$B$17,Таблица1[[#This Row],[Профиль / размер]],'Сводный отчет'!$F$7:$F$17))^2</f>
        <v>1.4478154537643961</v>
      </c>
      <c r="G2210" s="63">
        <v>640</v>
      </c>
      <c r="H2210" s="64">
        <f>(Таблица1[[#This Row],[Временное сопротивление, Н/мм²]]-SUMIF('Сводный отчет'!$B$7:$B$17,Таблица1[[#This Row],[Профиль / размер]],'Сводный отчет'!$I$7:$I$17))^2</f>
        <v>69.038535263400519</v>
      </c>
      <c r="I2210" s="65">
        <f>Таблица1[[#This Row],[Временное сопротивление, Н/мм²]]/Таблица1[[#This Row],[Предел текучести, Н/мм²]]</f>
        <v>1.1594202898550725</v>
      </c>
      <c r="J2210" s="66">
        <f>(Таблица1[[#This Row],[σв/σт]]-SUMIF('Сводный отчет'!$B$7:$B$17,Таблица1[[#This Row],[Профиль / размер]],'Сводный отчет'!$L$7:$L$17))^2</f>
        <v>3.1496664765502804E-4</v>
      </c>
      <c r="K2210" s="63">
        <v>16</v>
      </c>
      <c r="L2210" s="64">
        <f>(Таблица1[[#This Row],[Относительное удлинение, %]]-SUMIF('Сводный отчет'!$B$7:$B$17,Таблица1[[#This Row],[Профиль / размер]],'Сводный отчет'!$O$7:$O$17))^2</f>
        <v>8.644237410124779</v>
      </c>
      <c r="M2210" s="63">
        <v>9.6</v>
      </c>
      <c r="N221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0.23901234567900892</v>
      </c>
      <c r="O2210" s="67">
        <v>9.9</v>
      </c>
      <c r="P221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0.24140311836723014</v>
      </c>
      <c r="Q2210" s="69">
        <v>9.2999999999999999E-2</v>
      </c>
      <c r="R2210" s="70">
        <f>(Таблица1[[#This Row],[fr]]-SUMIF('Сводный отчет'!$B$7:$B$17,Таблица1[[#This Row],[Профиль / размер]],'Сводный отчет'!$X$7:$X$17))^2</f>
        <v>1.1540232518856391E-4</v>
      </c>
    </row>
    <row r="2211" spans="1:18" ht="11.25" customHeight="1" x14ac:dyDescent="0.25">
      <c r="A2211" s="62" t="s">
        <v>1700</v>
      </c>
      <c r="B2211" s="62" t="str">
        <f>LEFT(Таблица1[[#This Row],[Номер плавки]],7)</f>
        <v>2051083</v>
      </c>
      <c r="C2211" s="62" t="s">
        <v>66</v>
      </c>
      <c r="D2211" s="62" t="s">
        <v>72</v>
      </c>
      <c r="E2211" s="63">
        <v>553</v>
      </c>
      <c r="F2211" s="64">
        <f>(Таблица1[[#This Row],[Предел текучести, Н/мм²]]-SUMIF('Сводный отчет'!$B$7:$B$17,Таблица1[[#This Row],[Профиль / размер]],'Сводный отчет'!$F$7:$F$17))^2</f>
        <v>4.8543195188051316</v>
      </c>
      <c r="G2211" s="63">
        <v>639</v>
      </c>
      <c r="H2211" s="64">
        <f>(Таблица1[[#This Row],[Временное сопротивление, Н/мм²]]-SUMIF('Сводный отчет'!$B$7:$B$17,Таблица1[[#This Row],[Профиль / размер]],'Сводный отчет'!$I$7:$I$17))^2</f>
        <v>86.6564214422622</v>
      </c>
      <c r="I2211" s="65">
        <f>Таблица1[[#This Row],[Временное сопротивление, Н/мм²]]/Таблица1[[#This Row],[Предел текучести, Н/мм²]]</f>
        <v>1.1555153707052441</v>
      </c>
      <c r="J2211" s="66">
        <f>(Таблица1[[#This Row],[σв/σт]]-SUMIF('Сводный отчет'!$B$7:$B$17,Таблица1[[#This Row],[Профиль / размер]],'Сводный отчет'!$L$7:$L$17))^2</f>
        <v>4.6881858235725039E-4</v>
      </c>
      <c r="K2211" s="63">
        <v>16.100000000000001</v>
      </c>
      <c r="L2211" s="64">
        <f>(Таблица1[[#This Row],[Относительное удлинение, %]]-SUMIF('Сводный отчет'!$B$7:$B$17,Таблица1[[#This Row],[Профиль / размер]],'Сводный отчет'!$O$7:$O$17))^2</f>
        <v>8.0662157299079684</v>
      </c>
      <c r="M2211" s="63">
        <v>8.6999999999999993</v>
      </c>
      <c r="N221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1.9290123456790036</v>
      </c>
      <c r="O2211" s="67">
        <v>9</v>
      </c>
      <c r="P221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1.9357933622696759</v>
      </c>
      <c r="Q2211" s="69">
        <v>9.2999999999999999E-2</v>
      </c>
      <c r="R2211" s="70">
        <f>(Таблица1[[#This Row],[fr]]-SUMIF('Сводный отчет'!$B$7:$B$17,Таблица1[[#This Row],[Профиль / размер]],'Сводный отчет'!$X$7:$X$17))^2</f>
        <v>1.1540232518856391E-4</v>
      </c>
    </row>
    <row r="2212" spans="1:18" ht="11.25" customHeight="1" x14ac:dyDescent="0.25">
      <c r="A2212" s="62" t="s">
        <v>1700</v>
      </c>
      <c r="B2212" s="62" t="str">
        <f>LEFT(Таблица1[[#This Row],[Номер плавки]],7)</f>
        <v>2051083</v>
      </c>
      <c r="C2212" s="62" t="s">
        <v>66</v>
      </c>
      <c r="D2212" s="62" t="s">
        <v>72</v>
      </c>
      <c r="E2212" s="63">
        <v>551</v>
      </c>
      <c r="F2212" s="64">
        <f>(Таблица1[[#This Row],[Предел текучести, Н/мм²]]-SUMIF('Сводный отчет'!$B$7:$B$17,Таблица1[[#This Row],[Профиль / размер]],'Сводный отчет'!$F$7:$F$17))^2</f>
        <v>4.1311388723660615E-2</v>
      </c>
      <c r="G2212" s="63">
        <v>639</v>
      </c>
      <c r="H2212" s="64">
        <f>(Таблица1[[#This Row],[Временное сопротивление, Н/мм²]]-SUMIF('Сводный отчет'!$B$7:$B$17,Таблица1[[#This Row],[Профиль / размер]],'Сводный отчет'!$I$7:$I$17))^2</f>
        <v>86.6564214422622</v>
      </c>
      <c r="I2212" s="65">
        <f>Таблица1[[#This Row],[Временное сопротивление, Н/мм²]]/Таблица1[[#This Row],[Предел текучести, Н/мм²]]</f>
        <v>1.1597096188747731</v>
      </c>
      <c r="J2212" s="66">
        <f>(Таблица1[[#This Row],[σв/σт]]-SUMIF('Сводный отчет'!$B$7:$B$17,Таблица1[[#This Row],[Профиль / размер]],'Сводный отчет'!$L$7:$L$17))^2</f>
        <v>3.0478074127108091E-4</v>
      </c>
      <c r="K2212" s="63">
        <v>17.7</v>
      </c>
      <c r="L2212" s="64">
        <f>(Таблица1[[#This Row],[Относительное удлинение, %]]-SUMIF('Сводный отчет'!$B$7:$B$17,Таблица1[[#This Row],[Профиль / размер]],'Сводный отчет'!$O$7:$O$17))^2</f>
        <v>1.5378688464391437</v>
      </c>
      <c r="M2212" s="63">
        <v>9.6</v>
      </c>
      <c r="N221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0.23901234567900892</v>
      </c>
      <c r="O2212" s="67">
        <v>9.9</v>
      </c>
      <c r="P221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0.24140311836723014</v>
      </c>
      <c r="Q2212" s="69">
        <v>7.4999999999999997E-2</v>
      </c>
      <c r="R2212" s="70">
        <f>(Таблица1[[#This Row],[fr]]-SUMIF('Сводный отчет'!$B$7:$B$17,Таблица1[[#This Row],[Профиль / размер]],'Сводный отчет'!$X$7:$X$17))^2</f>
        <v>5.2670617871490146E-5</v>
      </c>
    </row>
    <row r="2213" spans="1:18" ht="11.25" customHeight="1" x14ac:dyDescent="0.25">
      <c r="A2213" s="62" t="s">
        <v>1701</v>
      </c>
      <c r="B2213" s="62" t="str">
        <f>LEFT(Таблица1[[#This Row],[Номер плавки]],7)</f>
        <v>2051084</v>
      </c>
      <c r="C2213" s="62" t="s">
        <v>66</v>
      </c>
      <c r="D2213" s="62" t="s">
        <v>72</v>
      </c>
      <c r="E2213" s="63">
        <v>560</v>
      </c>
      <c r="F2213" s="64">
        <f>(Таблица1[[#This Row],[Предел текучести, Н/мм²]]-SUMIF('Сводный отчет'!$B$7:$B$17,Таблица1[[#This Row],[Профиль / размер]],'Сводный отчет'!$F$7:$F$17))^2</f>
        <v>84.699847974090275</v>
      </c>
      <c r="G2213" s="63">
        <v>656</v>
      </c>
      <c r="H2213" s="64">
        <f>(Таблица1[[#This Row],[Временное сопротивление, Н/мм²]]-SUMIF('Сводный отчет'!$B$7:$B$17,Таблица1[[#This Row],[Профиль / размер]],'Сводный отчет'!$I$7:$I$17))^2</f>
        <v>59.152356401613623</v>
      </c>
      <c r="I2213" s="65">
        <f>Таблица1[[#This Row],[Временное сопротивление, Н/мм²]]/Таблица1[[#This Row],[Предел текучести, Н/мм²]]</f>
        <v>1.1714285714285715</v>
      </c>
      <c r="J2213" s="66">
        <f>(Таблица1[[#This Row],[σв/σт]]-SUMIF('Сводный отчет'!$B$7:$B$17,Таблица1[[#This Row],[Профиль / размер]],'Сводный отчет'!$L$7:$L$17))^2</f>
        <v>3.2936329384017231E-5</v>
      </c>
      <c r="K2213" s="63">
        <v>16.5</v>
      </c>
      <c r="L2213" s="64">
        <f>(Таблица1[[#This Row],[Относительное удлинение, %]]-SUMIF('Сводный отчет'!$B$7:$B$17,Таблица1[[#This Row],[Профиль / размер]],'Сводный отчет'!$O$7:$O$17))^2</f>
        <v>5.9541290090407681</v>
      </c>
      <c r="M2213" s="63">
        <v>8</v>
      </c>
      <c r="N221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4.3634567901234407</v>
      </c>
      <c r="O2213" s="67">
        <v>8.3000000000000007</v>
      </c>
      <c r="P221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4.3736524408604636</v>
      </c>
      <c r="Q2213" s="69">
        <v>8.1000000000000003E-2</v>
      </c>
      <c r="R2213" s="70">
        <f>(Таблица1[[#This Row],[fr]]-SUMIF('Сводный отчет'!$B$7:$B$17,Таблица1[[#This Row],[Профиль / размер]],'Сводный отчет'!$X$7:$X$17))^2</f>
        <v>1.5811869771813733E-6</v>
      </c>
    </row>
    <row r="2214" spans="1:18" ht="11.25" customHeight="1" x14ac:dyDescent="0.25">
      <c r="A2214" s="62" t="s">
        <v>1701</v>
      </c>
      <c r="B2214" s="62" t="str">
        <f>LEFT(Таблица1[[#This Row],[Номер плавки]],7)</f>
        <v>2051084</v>
      </c>
      <c r="C2214" s="62" t="s">
        <v>66</v>
      </c>
      <c r="D2214" s="62" t="s">
        <v>72</v>
      </c>
      <c r="E2214" s="63">
        <v>558</v>
      </c>
      <c r="F2214" s="64">
        <f>(Таблица1[[#This Row],[Предел текучести, Н/мм²]]-SUMIF('Сводный отчет'!$B$7:$B$17,Таблица1[[#This Row],[Профиль / размер]],'Сводный отчет'!$F$7:$F$17))^2</f>
        <v>51.886839844008811</v>
      </c>
      <c r="G2214" s="63">
        <v>655</v>
      </c>
      <c r="H2214" s="64">
        <f>(Таблица1[[#This Row],[Временное сопротивление, Н/мм²]]-SUMIF('Сводный отчет'!$B$7:$B$17,Таблица1[[#This Row],[Профиль / размер]],'Сводный отчет'!$I$7:$I$17))^2</f>
        <v>44.770242580475305</v>
      </c>
      <c r="I2214" s="65">
        <f>Таблица1[[#This Row],[Временное сопротивление, Н/мм²]]/Таблица1[[#This Row],[Предел текучести, Н/мм²]]</f>
        <v>1.1738351254480286</v>
      </c>
      <c r="J2214" s="66">
        <f>(Таблица1[[#This Row],[σв/σт]]-SUMIF('Сводный отчет'!$B$7:$B$17,Таблица1[[#This Row],[Профиль / размер]],'Сводный отчет'!$L$7:$L$17))^2</f>
        <v>1.1105317215026657E-5</v>
      </c>
      <c r="K2214" s="63">
        <v>16.399999999999999</v>
      </c>
      <c r="L2214" s="64">
        <f>(Таблица1[[#This Row],[Относительное удлинение, %]]-SUMIF('Сводный отчет'!$B$7:$B$17,Таблица1[[#This Row],[Профиль / размер]],'Сводный отчет'!$O$7:$O$17))^2</f>
        <v>6.4521506892575768</v>
      </c>
      <c r="M2214" s="63">
        <v>8.9</v>
      </c>
      <c r="N221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1.4134567901234467</v>
      </c>
      <c r="O2214" s="67">
        <v>9.1999999999999993</v>
      </c>
      <c r="P221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1.419262196958023</v>
      </c>
      <c r="Q2214" s="69">
        <v>7.2999999999999995E-2</v>
      </c>
      <c r="R2214" s="70">
        <f>(Таблица1[[#This Row],[fr]]-SUMIF('Сводный отчет'!$B$7:$B$17,Таблица1[[#This Row],[Профиль / размер]],'Сводный отчет'!$X$7:$X$17))^2</f>
        <v>8.5700428169593106E-5</v>
      </c>
    </row>
    <row r="2215" spans="1:18" ht="11.25" customHeight="1" x14ac:dyDescent="0.25">
      <c r="A2215" s="62" t="s">
        <v>1701</v>
      </c>
      <c r="B2215" s="62" t="str">
        <f>LEFT(Таблица1[[#This Row],[Номер плавки]],7)</f>
        <v>2051084</v>
      </c>
      <c r="C2215" s="62" t="s">
        <v>66</v>
      </c>
      <c r="D2215" s="62" t="s">
        <v>72</v>
      </c>
      <c r="E2215" s="63">
        <v>557</v>
      </c>
      <c r="F2215" s="64">
        <f>(Таблица1[[#This Row],[Предел текучести, Н/мм²]]-SUMIF('Сводный отчет'!$B$7:$B$17,Таблица1[[#This Row],[Профиль / размер]],'Сводный отчет'!$F$7:$F$17))^2</f>
        <v>38.480335778968076</v>
      </c>
      <c r="G2215" s="63">
        <v>655</v>
      </c>
      <c r="H2215" s="64">
        <f>(Таблица1[[#This Row],[Временное сопротивление, Н/мм²]]-SUMIF('Сводный отчет'!$B$7:$B$17,Таблица1[[#This Row],[Профиль / размер]],'Сводный отчет'!$I$7:$I$17))^2</f>
        <v>44.770242580475305</v>
      </c>
      <c r="I2215" s="65">
        <f>Таблица1[[#This Row],[Временное сопротивление, Н/мм²]]/Таблица1[[#This Row],[Предел текучести, Н/мм²]]</f>
        <v>1.1759425493716338</v>
      </c>
      <c r="J2215" s="66">
        <f>(Таблица1[[#This Row],[σв/σт]]-SUMIF('Сводный отчет'!$B$7:$B$17,Таблица1[[#This Row],[Профиль / размер]],'Сводный отчет'!$L$7:$L$17))^2</f>
        <v>1.5007235209919398E-6</v>
      </c>
      <c r="K2215" s="63">
        <v>16.5</v>
      </c>
      <c r="L2215" s="64">
        <f>(Таблица1[[#This Row],[Относительное удлинение, %]]-SUMIF('Сводный отчет'!$B$7:$B$17,Таблица1[[#This Row],[Профиль / размер]],'Сводный отчет'!$O$7:$O$17))^2</f>
        <v>5.9541290090407681</v>
      </c>
      <c r="M2215" s="63">
        <v>8.5</v>
      </c>
      <c r="N221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2.5245679012345557</v>
      </c>
      <c r="O2215" s="67">
        <v>8.8000000000000007</v>
      </c>
      <c r="P221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2.532324527581328</v>
      </c>
      <c r="Q2215" s="69">
        <v>9.5000000000000001E-2</v>
      </c>
      <c r="R2215" s="70">
        <f>(Таблица1[[#This Row],[fr]]-SUMIF('Сводный отчет'!$B$7:$B$17,Таблица1[[#This Row],[Профиль / размер]],'Сводный отчет'!$X$7:$X$17))^2</f>
        <v>1.6237251489046103E-4</v>
      </c>
    </row>
    <row r="2216" spans="1:18" ht="11.25" customHeight="1" x14ac:dyDescent="0.25">
      <c r="A2216" s="62" t="s">
        <v>1702</v>
      </c>
      <c r="B2216" s="62" t="str">
        <f>LEFT(Таблица1[[#This Row],[Номер плавки]],7)</f>
        <v>2051085</v>
      </c>
      <c r="C2216" s="62" t="s">
        <v>66</v>
      </c>
      <c r="D2216" s="62" t="s">
        <v>72</v>
      </c>
      <c r="E2216" s="63">
        <v>540</v>
      </c>
      <c r="F2216" s="64">
        <f>(Таблица1[[#This Row],[Предел текучести, Н/мм²]]-SUMIF('Сводный отчет'!$B$7:$B$17,Таблица1[[#This Row],[Профиль / размер]],'Сводный отчет'!$F$7:$F$17))^2</f>
        <v>116.56976667327557</v>
      </c>
      <c r="G2216" s="63">
        <v>661</v>
      </c>
      <c r="H2216" s="64">
        <f>(Таблица1[[#This Row],[Временное сопротивление, Н/мм²]]-SUMIF('Сводный отчет'!$B$7:$B$17,Таблица1[[#This Row],[Профиль / размер]],'Сводный отчет'!$I$7:$I$17))^2</f>
        <v>161.06292550730521</v>
      </c>
      <c r="I2216" s="65">
        <f>Таблица1[[#This Row],[Временное сопротивление, Н/мм²]]/Таблица1[[#This Row],[Предел текучести, Н/мм²]]</f>
        <v>1.2240740740740741</v>
      </c>
      <c r="J2216" s="66">
        <f>(Таблица1[[#This Row],[σв/σт]]-SUMIF('Сводный отчет'!$B$7:$B$17,Таблица1[[#This Row],[Профиль / размер]],'Сводный отчет'!$L$7:$L$17))^2</f>
        <v>2.2002182872528772E-3</v>
      </c>
      <c r="K2216" s="63">
        <v>16.899999999999999</v>
      </c>
      <c r="L2216" s="64">
        <f>(Таблица1[[#This Row],[Относительное удлинение, %]]-SUMIF('Сводный отчет'!$B$7:$B$17,Таблица1[[#This Row],[Профиль / размер]],'Сводный отчет'!$O$7:$O$17))^2</f>
        <v>4.1620422881735646</v>
      </c>
      <c r="M2216" s="63">
        <v>9.6999999999999993</v>
      </c>
      <c r="N221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0.1512345679012321</v>
      </c>
      <c r="O2216" s="67">
        <v>10</v>
      </c>
      <c r="P221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0.15313753571140321</v>
      </c>
      <c r="Q2216" s="69">
        <v>8.7999999999999995E-2</v>
      </c>
      <c r="R2216" s="70">
        <f>(Таблица1[[#This Row],[fr]]-SUMIF('Сводный отчет'!$B$7:$B$17,Таблица1[[#This Row],[Профиль / размер]],'Сводный отчет'!$X$7:$X$17))^2</f>
        <v>3.2976850933821138E-5</v>
      </c>
    </row>
    <row r="2217" spans="1:18" ht="11.25" customHeight="1" x14ac:dyDescent="0.25">
      <c r="A2217" s="62" t="s">
        <v>1702</v>
      </c>
      <c r="B2217" s="62" t="str">
        <f>LEFT(Таблица1[[#This Row],[Номер плавки]],7)</f>
        <v>2051085</v>
      </c>
      <c r="C2217" s="62" t="s">
        <v>66</v>
      </c>
      <c r="D2217" s="62" t="s">
        <v>72</v>
      </c>
      <c r="E2217" s="63">
        <v>542</v>
      </c>
      <c r="F2217" s="64">
        <f>(Таблица1[[#This Row],[Предел текучести, Н/мм²]]-SUMIF('Сводный отчет'!$B$7:$B$17,Таблица1[[#This Row],[Профиль / размер]],'Сводный отчет'!$F$7:$F$17))^2</f>
        <v>77.382774803357037</v>
      </c>
      <c r="G2217" s="63">
        <v>663</v>
      </c>
      <c r="H2217" s="64">
        <f>(Таблица1[[#This Row],[Временное сопротивление, Н/мм²]]-SUMIF('Сводный отчет'!$B$7:$B$17,Таблица1[[#This Row],[Профиль / размер]],'Сводный отчет'!$I$7:$I$17))^2</f>
        <v>215.82715314958185</v>
      </c>
      <c r="I2217" s="65">
        <f>Таблица1[[#This Row],[Временное сопротивление, Н/мм²]]/Таблица1[[#This Row],[Предел текучести, Н/мм²]]</f>
        <v>1.2232472324723247</v>
      </c>
      <c r="J2217" s="66">
        <f>(Таблица1[[#This Row],[σв/σт]]-SUMIF('Сводный отчет'!$B$7:$B$17,Таблица1[[#This Row],[Профиль / размер]],'Сводный отчет'!$L$7:$L$17))^2</f>
        <v>2.1233334887502259E-3</v>
      </c>
      <c r="K2217" s="63">
        <v>16.5</v>
      </c>
      <c r="L2217" s="64">
        <f>(Таблица1[[#This Row],[Относительное удлинение, %]]-SUMIF('Сводный отчет'!$B$7:$B$17,Таблица1[[#This Row],[Профиль / размер]],'Сводный отчет'!$O$7:$O$17))^2</f>
        <v>5.9541290090407681</v>
      </c>
      <c r="M2217" s="63">
        <v>9.6</v>
      </c>
      <c r="N221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0.23901234567900892</v>
      </c>
      <c r="O2217" s="67">
        <v>9.9</v>
      </c>
      <c r="P221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0.24140311836723014</v>
      </c>
      <c r="Q2217" s="69">
        <v>8.4000000000000005E-2</v>
      </c>
      <c r="R2217" s="70">
        <f>(Таблица1[[#This Row],[fr]]-SUMIF('Сводный отчет'!$B$7:$B$17,Таблица1[[#This Row],[Профиль / размер]],'Сводный отчет'!$X$7:$X$17))^2</f>
        <v>3.0364715300270338E-6</v>
      </c>
    </row>
    <row r="2218" spans="1:18" ht="11.25" customHeight="1" x14ac:dyDescent="0.25">
      <c r="A2218" s="62" t="s">
        <v>1703</v>
      </c>
      <c r="B2218" s="62" t="str">
        <f>LEFT(Таблица1[[#This Row],[Номер плавки]],7)</f>
        <v>2051086</v>
      </c>
      <c r="C2218" s="62" t="s">
        <v>66</v>
      </c>
      <c r="D2218" s="62" t="s">
        <v>72</v>
      </c>
      <c r="E2218" s="63">
        <v>551</v>
      </c>
      <c r="F2218" s="64">
        <f>(Таблица1[[#This Row],[Предел текучести, Н/мм²]]-SUMIF('Сводный отчет'!$B$7:$B$17,Таблица1[[#This Row],[Профиль / размер]],'Сводный отчет'!$F$7:$F$17))^2</f>
        <v>4.1311388723660615E-2</v>
      </c>
      <c r="G2218" s="63">
        <v>638</v>
      </c>
      <c r="H2218" s="64">
        <f>(Таблица1[[#This Row],[Временное сопротивление, Н/мм²]]-SUMIF('Сводный отчет'!$B$7:$B$17,Таблица1[[#This Row],[Профиль / размер]],'Сводный отчет'!$I$7:$I$17))^2</f>
        <v>106.27430762112388</v>
      </c>
      <c r="I2218" s="65">
        <f>Таблица1[[#This Row],[Временное сопротивление, Н/мм²]]/Таблица1[[#This Row],[Предел текучести, Н/мм²]]</f>
        <v>1.1578947368421053</v>
      </c>
      <c r="J2218" s="66">
        <f>(Таблица1[[#This Row],[σв/σт]]-SUMIF('Сводный отчет'!$B$7:$B$17,Таблица1[[#This Row],[Профиль / размер]],'Сводный отчет'!$L$7:$L$17))^2</f>
        <v>3.7144285279624723E-4</v>
      </c>
      <c r="K2218" s="63">
        <v>18.2</v>
      </c>
      <c r="L2218" s="64">
        <f>(Таблица1[[#This Row],[Относительное удлинение, %]]-SUMIF('Сводный отчет'!$B$7:$B$17,Таблица1[[#This Row],[Профиль / размер]],'Сводный отчет'!$O$7:$O$17))^2</f>
        <v>0.54776044535513213</v>
      </c>
      <c r="M2218" s="63">
        <v>8.8000000000000007</v>
      </c>
      <c r="N221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1.6612345679012228</v>
      </c>
      <c r="O2218" s="67">
        <v>9.1</v>
      </c>
      <c r="P221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1.6675277796138495</v>
      </c>
      <c r="Q2218" s="69">
        <v>8.2000000000000003E-2</v>
      </c>
      <c r="R2218" s="70">
        <f>(Таблица1[[#This Row],[fr]]-SUMIF('Сводный отчет'!$B$7:$B$17,Таблица1[[#This Row],[Профиль / размер]],'Сводный отчет'!$X$7:$X$17))^2</f>
        <v>6.6281828129923415E-8</v>
      </c>
    </row>
    <row r="2219" spans="1:18" ht="11.25" customHeight="1" x14ac:dyDescent="0.25">
      <c r="A2219" s="62" t="s">
        <v>1703</v>
      </c>
      <c r="B2219" s="62" t="str">
        <f>LEFT(Таблица1[[#This Row],[Номер плавки]],7)</f>
        <v>2051086</v>
      </c>
      <c r="C2219" s="62" t="s">
        <v>66</v>
      </c>
      <c r="D2219" s="62" t="s">
        <v>72</v>
      </c>
      <c r="E2219" s="63">
        <v>549</v>
      </c>
      <c r="F2219" s="64">
        <f>(Таблица1[[#This Row],[Предел текучести, Н/мм²]]-SUMIF('Сводный отчет'!$B$7:$B$17,Таблица1[[#This Row],[Профиль / размер]],'Сводный отчет'!$F$7:$F$17))^2</f>
        <v>3.2283032586421898</v>
      </c>
      <c r="G2219" s="63">
        <v>639</v>
      </c>
      <c r="H2219" s="64">
        <f>(Таблица1[[#This Row],[Временное сопротивление, Н/мм²]]-SUMIF('Сводный отчет'!$B$7:$B$17,Таблица1[[#This Row],[Профиль / размер]],'Сводный отчет'!$I$7:$I$17))^2</f>
        <v>86.6564214422622</v>
      </c>
      <c r="I2219" s="65">
        <f>Таблица1[[#This Row],[Временное сопротивление, Н/мм²]]/Таблица1[[#This Row],[Предел текучести, Н/мм²]]</f>
        <v>1.1639344262295082</v>
      </c>
      <c r="J2219" s="66">
        <f>(Таблица1[[#This Row],[σв/σт]]-SUMIF('Сводный отчет'!$B$7:$B$17,Таблица1[[#This Row],[Профиль / размер]],'Сводный отчет'!$L$7:$L$17))^2</f>
        <v>1.7511661235670263E-4</v>
      </c>
      <c r="K2219" s="63">
        <v>17.5</v>
      </c>
      <c r="L2219" s="64">
        <f>(Таблица1[[#This Row],[Относительное удлинение, %]]-SUMIF('Сводный отчет'!$B$7:$B$17,Таблица1[[#This Row],[Профиль / размер]],'Сводный отчет'!$O$7:$O$17))^2</f>
        <v>2.073912206872746</v>
      </c>
      <c r="M2219" s="63">
        <v>8.1999999999999993</v>
      </c>
      <c r="N221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3.5679012345678891</v>
      </c>
      <c r="O2219" s="67">
        <v>8.5</v>
      </c>
      <c r="P221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3.5771212755488122</v>
      </c>
      <c r="Q2219" s="69">
        <v>7.6999999999999999E-2</v>
      </c>
      <c r="R2219" s="70">
        <f>(Таблица1[[#This Row],[fr]]-SUMIF('Сводный отчет'!$B$7:$B$17,Таблица1[[#This Row],[Профиль / размер]],'Сводный отчет'!$X$7:$X$17))^2</f>
        <v>2.7640807573387208E-5</v>
      </c>
    </row>
    <row r="2220" spans="1:18" ht="11.25" customHeight="1" x14ac:dyDescent="0.25">
      <c r="A2220" s="62" t="s">
        <v>1703</v>
      </c>
      <c r="B2220" s="62" t="str">
        <f>LEFT(Таблица1[[#This Row],[Номер плавки]],7)</f>
        <v>2051086</v>
      </c>
      <c r="C2220" s="62" t="s">
        <v>66</v>
      </c>
      <c r="D2220" s="62" t="s">
        <v>72</v>
      </c>
      <c r="E2220" s="63">
        <v>552</v>
      </c>
      <c r="F2220" s="64">
        <f>(Таблица1[[#This Row],[Предел текучести, Н/мм²]]-SUMIF('Сводный отчет'!$B$7:$B$17,Таблица1[[#This Row],[Профиль / размер]],'Сводный отчет'!$F$7:$F$17))^2</f>
        <v>1.4478154537643961</v>
      </c>
      <c r="G2220" s="63">
        <v>639</v>
      </c>
      <c r="H2220" s="64">
        <f>(Таблица1[[#This Row],[Временное сопротивление, Н/мм²]]-SUMIF('Сводный отчет'!$B$7:$B$17,Таблица1[[#This Row],[Профиль / размер]],'Сводный отчет'!$I$7:$I$17))^2</f>
        <v>86.6564214422622</v>
      </c>
      <c r="I2220" s="65">
        <f>Таблица1[[#This Row],[Временное сопротивление, Н/мм²]]/Таблица1[[#This Row],[Предел текучести, Н/мм²]]</f>
        <v>1.1576086956521738</v>
      </c>
      <c r="J2220" s="66">
        <f>(Таблица1[[#This Row],[σв/σт]]-SUMIF('Сводный отчет'!$B$7:$B$17,Таблица1[[#This Row],[Профиль / размер]],'Сводный отчет'!$L$7:$L$17))^2</f>
        <v>3.8255033182170054E-4</v>
      </c>
      <c r="K2220" s="63">
        <v>17.7</v>
      </c>
      <c r="L2220" s="64">
        <f>(Таблица1[[#This Row],[Относительное удлинение, %]]-SUMIF('Сводный отчет'!$B$7:$B$17,Таблица1[[#This Row],[Профиль / размер]],'Сводный отчет'!$O$7:$O$17))^2</f>
        <v>1.5378688464391437</v>
      </c>
      <c r="M2220" s="63">
        <v>8.4</v>
      </c>
      <c r="N222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2.8523456790123314</v>
      </c>
      <c r="O2220" s="67">
        <v>8.6999999999999993</v>
      </c>
      <c r="P222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2.86059011023716</v>
      </c>
      <c r="Q2220" s="69">
        <v>7.6999999999999999E-2</v>
      </c>
      <c r="R2220" s="70">
        <f>(Таблица1[[#This Row],[fr]]-SUMIF('Сводный отчет'!$B$7:$B$17,Таблица1[[#This Row],[Профиль / размер]],'Сводный отчет'!$X$7:$X$17))^2</f>
        <v>2.7640807573387208E-5</v>
      </c>
    </row>
    <row r="2221" spans="1:18" ht="11.25" customHeight="1" x14ac:dyDescent="0.25">
      <c r="A2221" s="62" t="s">
        <v>1704</v>
      </c>
      <c r="B2221" s="62" t="str">
        <f>LEFT(Таблица1[[#This Row],[Номер плавки]],7)</f>
        <v>2051087</v>
      </c>
      <c r="C2221" s="62" t="s">
        <v>66</v>
      </c>
      <c r="D2221" s="62" t="s">
        <v>72</v>
      </c>
      <c r="E2221" s="63">
        <v>561</v>
      </c>
      <c r="F2221" s="64">
        <f>(Таблица1[[#This Row],[Предел текучести, Н/мм²]]-SUMIF('Сводный отчет'!$B$7:$B$17,Таблица1[[#This Row],[Профиль / размер]],'Сводный отчет'!$F$7:$F$17))^2</f>
        <v>104.10635203913101</v>
      </c>
      <c r="G2221" s="63">
        <v>649</v>
      </c>
      <c r="H2221" s="64">
        <f>(Таблица1[[#This Row],[Временное сопротивление, Н/мм²]]-SUMIF('Сводный отчет'!$B$7:$B$17,Таблица1[[#This Row],[Профиль / размер]],'Сводный отчет'!$I$7:$I$17))^2</f>
        <v>0.47755965364539105</v>
      </c>
      <c r="I2221" s="65">
        <f>Таблица1[[#This Row],[Временное сопротивление, Н/мм²]]/Таблица1[[#This Row],[Предел текучести, Н/мм²]]</f>
        <v>1.1568627450980393</v>
      </c>
      <c r="J2221" s="66">
        <f>(Таблица1[[#This Row],[σв/σт]]-SUMIF('Сводный отчет'!$B$7:$B$17,Таблица1[[#This Row],[Профиль / размер]],'Сводный отчет'!$L$7:$L$17))^2</f>
        <v>4.1228670958376023E-4</v>
      </c>
      <c r="K2221" s="63">
        <v>17.600000000000001</v>
      </c>
      <c r="L2221" s="64">
        <f>(Таблица1[[#This Row],[Относительное удлинение, %]]-SUMIF('Сводный отчет'!$B$7:$B$17,Таблица1[[#This Row],[Профиль / размер]],'Сводный отчет'!$O$7:$O$17))^2</f>
        <v>1.7958905266559402</v>
      </c>
      <c r="M2221" s="63">
        <v>8.8000000000000007</v>
      </c>
      <c r="N222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1.6612345679012228</v>
      </c>
      <c r="O2221" s="67">
        <v>9.1</v>
      </c>
      <c r="P222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1.6675277796138495</v>
      </c>
      <c r="Q2221" s="69">
        <v>9.4E-2</v>
      </c>
      <c r="R2221" s="70">
        <f>(Таблица1[[#This Row],[fr]]-SUMIF('Сводный отчет'!$B$7:$B$17,Таблица1[[#This Row],[Профиль / размер]],'Сводный отчет'!$X$7:$X$17))^2</f>
        <v>1.3788742003951248E-4</v>
      </c>
    </row>
    <row r="2222" spans="1:18" ht="11.25" customHeight="1" x14ac:dyDescent="0.25">
      <c r="A2222" s="62" t="s">
        <v>1704</v>
      </c>
      <c r="B2222" s="62" t="str">
        <f>LEFT(Таблица1[[#This Row],[Номер плавки]],7)</f>
        <v>2051087</v>
      </c>
      <c r="C2222" s="62" t="s">
        <v>66</v>
      </c>
      <c r="D2222" s="62" t="s">
        <v>72</v>
      </c>
      <c r="E2222" s="63">
        <v>561</v>
      </c>
      <c r="F2222" s="64">
        <f>(Таблица1[[#This Row],[Предел текучести, Н/мм²]]-SUMIF('Сводный отчет'!$B$7:$B$17,Таблица1[[#This Row],[Профиль / размер]],'Сводный отчет'!$F$7:$F$17))^2</f>
        <v>104.10635203913101</v>
      </c>
      <c r="G2222" s="63">
        <v>650</v>
      </c>
      <c r="H2222" s="64">
        <f>(Таблица1[[#This Row],[Временное сопротивление, Н/мм²]]-SUMIF('Сводный отчет'!$B$7:$B$17,Таблица1[[#This Row],[Профиль / размер]],'Сводный отчет'!$I$7:$I$17))^2</f>
        <v>2.8596734747837096</v>
      </c>
      <c r="I2222" s="65">
        <f>Таблица1[[#This Row],[Временное сопротивление, Н/мм²]]/Таблица1[[#This Row],[Предел текучести, Н/мм²]]</f>
        <v>1.1586452762923352</v>
      </c>
      <c r="J2222" s="66">
        <f>(Таблица1[[#This Row],[σв/σт]]-SUMIF('Сводный отчет'!$B$7:$B$17,Таблица1[[#This Row],[Профиль / размер]],'Сводный отчет'!$L$7:$L$17))^2</f>
        <v>3.4307608966063872E-4</v>
      </c>
      <c r="K2222" s="63">
        <v>18.7</v>
      </c>
      <c r="L2222" s="64">
        <f>(Таблица1[[#This Row],[Относительное удлинение, %]]-SUMIF('Сводный отчет'!$B$7:$B$17,Таблица1[[#This Row],[Профиль / размер]],'Сводный отчет'!$O$7:$O$17))^2</f>
        <v>5.7652044271120556E-2</v>
      </c>
      <c r="M2222" s="63">
        <v>10</v>
      </c>
      <c r="N222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7.9012345679005461E-3</v>
      </c>
      <c r="O2222" s="67">
        <v>10.3</v>
      </c>
      <c r="P222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8.3407877439213105E-3</v>
      </c>
      <c r="Q2222" s="69">
        <v>9.9000000000000005E-2</v>
      </c>
      <c r="R2222" s="70">
        <f>(Таблица1[[#This Row],[fr]]-SUMIF('Сводный отчет'!$B$7:$B$17,Таблица1[[#This Row],[Профиль / размер]],'Сводный отчет'!$X$7:$X$17))^2</f>
        <v>2.8031289429425536E-4</v>
      </c>
    </row>
    <row r="2223" spans="1:18" ht="11.25" customHeight="1" x14ac:dyDescent="0.25">
      <c r="A2223" s="62" t="s">
        <v>1704</v>
      </c>
      <c r="B2223" s="62" t="str">
        <f>LEFT(Таблица1[[#This Row],[Номер плавки]],7)</f>
        <v>2051087</v>
      </c>
      <c r="C2223" s="62" t="s">
        <v>66</v>
      </c>
      <c r="D2223" s="62" t="s">
        <v>72</v>
      </c>
      <c r="E2223" s="63">
        <v>554</v>
      </c>
      <c r="F2223" s="64">
        <f>(Таблица1[[#This Row],[Предел текучести, Н/мм²]]-SUMIF('Сводный отчет'!$B$7:$B$17,Таблица1[[#This Row],[Профиль / размер]],'Сводный отчет'!$F$7:$F$17))^2</f>
        <v>10.260823583845866</v>
      </c>
      <c r="G2223" s="63">
        <v>650</v>
      </c>
      <c r="H2223" s="64">
        <f>(Таблица1[[#This Row],[Временное сопротивление, Н/мм²]]-SUMIF('Сводный отчет'!$B$7:$B$17,Таблица1[[#This Row],[Профиль / размер]],'Сводный отчет'!$I$7:$I$17))^2</f>
        <v>2.8596734747837096</v>
      </c>
      <c r="I2223" s="65">
        <f>Таблица1[[#This Row],[Временное сопротивление, Н/мм²]]/Таблица1[[#This Row],[Предел текучести, Н/мм²]]</f>
        <v>1.1732851985559567</v>
      </c>
      <c r="J2223" s="66">
        <f>(Таблица1[[#This Row],[σв/σт]]-SUMIF('Сводный отчет'!$B$7:$B$17,Таблица1[[#This Row],[Профиль / размер]],'Сводный отчет'!$L$7:$L$17))^2</f>
        <v>1.507296009170809E-5</v>
      </c>
      <c r="K2223" s="63">
        <v>16.2</v>
      </c>
      <c r="L2223" s="64">
        <f>(Таблица1[[#This Row],[Относительное удлинение, %]]-SUMIF('Сводный отчет'!$B$7:$B$17,Таблица1[[#This Row],[Профиль / размер]],'Сводный отчет'!$O$7:$O$17))^2</f>
        <v>7.5081940496911779</v>
      </c>
      <c r="M2223" s="63">
        <v>9.4</v>
      </c>
      <c r="N222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0.47456790123456211</v>
      </c>
      <c r="O2223" s="67">
        <v>9.6999999999999993</v>
      </c>
      <c r="P222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0.47793428367888596</v>
      </c>
      <c r="Q2223" s="69">
        <v>6.9000000000000006E-2</v>
      </c>
      <c r="R2223" s="70">
        <f>(Таблица1[[#This Row],[fr]]-SUMIF('Сводный отчет'!$B$7:$B$17,Таблица1[[#This Row],[Профиль / размер]],'Сводный отчет'!$X$7:$X$17))^2</f>
        <v>1.7576004876579868E-4</v>
      </c>
    </row>
    <row r="2224" spans="1:18" ht="11.25" customHeight="1" x14ac:dyDescent="0.25">
      <c r="A2224" s="62" t="s">
        <v>1705</v>
      </c>
      <c r="B2224" s="62" t="str">
        <f>LEFT(Таблица1[[#This Row],[Номер плавки]],7)</f>
        <v>2051088</v>
      </c>
      <c r="C2224" s="62" t="s">
        <v>66</v>
      </c>
      <c r="D2224" s="62" t="s">
        <v>72</v>
      </c>
      <c r="E2224" s="63">
        <v>565</v>
      </c>
      <c r="F2224" s="64">
        <f>(Таблица1[[#This Row],[Предел текучести, Н/мм²]]-SUMIF('Сводный отчет'!$B$7:$B$17,Таблица1[[#This Row],[Профиль / размер]],'Сводный отчет'!$F$7:$F$17))^2</f>
        <v>201.73236829929397</v>
      </c>
      <c r="G2224" s="63">
        <v>663</v>
      </c>
      <c r="H2224" s="64">
        <f>(Таблица1[[#This Row],[Временное сопротивление, Н/мм²]]-SUMIF('Сводный отчет'!$B$7:$B$17,Таблица1[[#This Row],[Профиль / размер]],'Сводный отчет'!$I$7:$I$17))^2</f>
        <v>215.82715314958185</v>
      </c>
      <c r="I2224" s="65">
        <f>Таблица1[[#This Row],[Временное сопротивление, Н/мм²]]/Таблица1[[#This Row],[Предел текучести, Н/мм²]]</f>
        <v>1.1734513274336282</v>
      </c>
      <c r="J2224" s="66">
        <f>(Таблица1[[#This Row],[σв/σт]]-SUMIF('Сводный отчет'!$B$7:$B$17,Таблица1[[#This Row],[Профиль / размер]],'Сводный отчет'!$L$7:$L$17))^2</f>
        <v>1.3810604367487837E-5</v>
      </c>
      <c r="K2224" s="63">
        <v>16.2</v>
      </c>
      <c r="L2224" s="64">
        <f>(Таблица1[[#This Row],[Относительное удлинение, %]]-SUMIF('Сводный отчет'!$B$7:$B$17,Таблица1[[#This Row],[Профиль / размер]],'Сводный отчет'!$O$7:$O$17))^2</f>
        <v>7.5081940496911779</v>
      </c>
      <c r="M2224" s="63">
        <v>8</v>
      </c>
      <c r="N222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4.3634567901234407</v>
      </c>
      <c r="O2224" s="67">
        <v>8.3000000000000007</v>
      </c>
      <c r="P222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4.3736524408604636</v>
      </c>
      <c r="Q2224" s="69">
        <v>6.5000000000000002E-2</v>
      </c>
      <c r="R2224" s="70">
        <f>(Таблица1[[#This Row],[fr]]-SUMIF('Сводный отчет'!$B$7:$B$17,Таблица1[[#This Row],[Профиль / размер]],'Сводный отчет'!$X$7:$X$17))^2</f>
        <v>2.9781966936200457E-4</v>
      </c>
    </row>
    <row r="2225" spans="1:18" ht="11.25" customHeight="1" x14ac:dyDescent="0.25">
      <c r="A2225" s="62" t="s">
        <v>1706</v>
      </c>
      <c r="B2225" s="62" t="str">
        <f>LEFT(Таблица1[[#This Row],[Номер плавки]],7)</f>
        <v>2051092</v>
      </c>
      <c r="C2225" s="62" t="s">
        <v>66</v>
      </c>
      <c r="D2225" s="62" t="s">
        <v>82</v>
      </c>
      <c r="E2225" s="63">
        <v>554</v>
      </c>
      <c r="F2225" s="64">
        <f>(Таблица1[[#This Row],[Предел текучести, Н/мм²]]-SUMIF('Сводный отчет'!$B$7:$B$17,Таблица1[[#This Row],[Профиль / размер]],'Сводный отчет'!$F$7:$F$17))^2</f>
        <v>45.081632653060574</v>
      </c>
      <c r="G2225" s="63">
        <v>657</v>
      </c>
      <c r="H2225" s="64">
        <f>(Таблица1[[#This Row],[Временное сопротивление, Н/мм²]]-SUMIF('Сводный отчет'!$B$7:$B$17,Таблица1[[#This Row],[Профиль / размер]],'Сводный отчет'!$I$7:$I$17))^2</f>
        <v>83.442632236568784</v>
      </c>
      <c r="I2225" s="65">
        <f>Таблица1[[#This Row],[Временное сопротивление, Н/мм²]]/Таблица1[[#This Row],[Предел текучести, Н/мм²]]</f>
        <v>1.1859205776173285</v>
      </c>
      <c r="J2225" s="66">
        <f>(Таблица1[[#This Row],[σв/σт]]-SUMIF('Сводный отчет'!$B$7:$B$17,Таблица1[[#This Row],[Профиль / размер]],'Сводный отчет'!$L$7:$L$17))^2</f>
        <v>3.1347778213818335E-6</v>
      </c>
      <c r="K2225" s="63">
        <v>18</v>
      </c>
      <c r="L2225" s="64">
        <f>(Таблица1[[#This Row],[Относительное удлинение, %]]-SUMIF('Сводный отчет'!$B$7:$B$17,Таблица1[[#This Row],[Профиль / размер]],'Сводный отчет'!$O$7:$O$17))^2</f>
        <v>0.47300708038318534</v>
      </c>
      <c r="M2225" s="63">
        <v>9.6</v>
      </c>
      <c r="N222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0.35706722199083296</v>
      </c>
      <c r="O2225" s="67">
        <v>9.9</v>
      </c>
      <c r="P222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0.36442165764265844</v>
      </c>
      <c r="Q2225" s="69">
        <v>9.2999999999999999E-2</v>
      </c>
      <c r="R2225" s="70">
        <f>(Таблица1[[#This Row],[fr]]-SUMIF('Сводный отчет'!$B$7:$B$17,Таблица1[[#This Row],[Профиль / размер]],'Сводный отчет'!$X$7:$X$17))^2</f>
        <v>1.0680589754269004E-4</v>
      </c>
    </row>
    <row r="2226" spans="1:18" ht="11.25" customHeight="1" x14ac:dyDescent="0.25">
      <c r="A2226" s="62" t="s">
        <v>1706</v>
      </c>
      <c r="B2226" s="62" t="str">
        <f>LEFT(Таблица1[[#This Row],[Номер плавки]],7)</f>
        <v>2051092</v>
      </c>
      <c r="C2226" s="62" t="s">
        <v>66</v>
      </c>
      <c r="D2226" s="62" t="s">
        <v>82</v>
      </c>
      <c r="E2226" s="63">
        <v>560</v>
      </c>
      <c r="F2226" s="64">
        <f>(Таблица1[[#This Row],[Предел текучести, Н/мм²]]-SUMIF('Сводный отчет'!$B$7:$B$17,Таблица1[[#This Row],[Профиль / размер]],'Сводный отчет'!$F$7:$F$17))^2</f>
        <v>161.65306122448857</v>
      </c>
      <c r="G2226" s="63">
        <v>660</v>
      </c>
      <c r="H2226" s="64">
        <f>(Таблица1[[#This Row],[Временное сопротивление, Н/мм²]]-SUMIF('Сводный отчет'!$B$7:$B$17,Таблица1[[#This Row],[Профиль / размер]],'Сводный отчет'!$I$7:$I$17))^2</f>
        <v>147.25079550187513</v>
      </c>
      <c r="I2226" s="65">
        <f>Таблица1[[#This Row],[Временное сопротивление, Н/мм²]]/Таблица1[[#This Row],[Предел текучести, Н/мм²]]</f>
        <v>1.1785714285714286</v>
      </c>
      <c r="J2226" s="66">
        <f>(Таблица1[[#This Row],[σв/σт]]-SUMIF('Сводный отчет'!$B$7:$B$17,Таблица1[[#This Row],[Профиль / размер]],'Сводный отчет'!$L$7:$L$17))^2</f>
        <v>3.1120986235662405E-5</v>
      </c>
      <c r="K2226" s="63">
        <v>18.8</v>
      </c>
      <c r="L2226" s="64">
        <f>(Таблица1[[#This Row],[Относительное удлинение, %]]-SUMIF('Сводный отчет'!$B$7:$B$17,Таблица1[[#This Row],[Профиль / размер]],'Сводный отчет'!$O$7:$O$17))^2</f>
        <v>1.2598917117865814E-2</v>
      </c>
      <c r="M2226" s="63">
        <v>9.4</v>
      </c>
      <c r="N222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0.63608763015409575</v>
      </c>
      <c r="O2226" s="67">
        <v>9.6999999999999993</v>
      </c>
      <c r="P222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0.64589104539776532</v>
      </c>
      <c r="Q2226" s="69">
        <v>6.9000000000000006E-2</v>
      </c>
      <c r="R2226" s="70">
        <f>(Таблица1[[#This Row],[fr]]-SUMIF('Сводный отчет'!$B$7:$B$17,Таблица1[[#This Row],[Профиль / размер]],'Сводный отчет'!$X$7:$X$17))^2</f>
        <v>1.8674059142024206E-4</v>
      </c>
    </row>
    <row r="2227" spans="1:18" ht="11.25" customHeight="1" x14ac:dyDescent="0.25">
      <c r="A2227" s="62" t="s">
        <v>1706</v>
      </c>
      <c r="B2227" s="62" t="str">
        <f>LEFT(Таблица1[[#This Row],[Номер плавки]],7)</f>
        <v>2051092</v>
      </c>
      <c r="C2227" s="62" t="s">
        <v>66</v>
      </c>
      <c r="D2227" s="62" t="s">
        <v>82</v>
      </c>
      <c r="E2227" s="63">
        <v>551</v>
      </c>
      <c r="F2227" s="64">
        <f>(Таблица1[[#This Row],[Предел текучести, Н/мм²]]-SUMIF('Сводный отчет'!$B$7:$B$17,Таблица1[[#This Row],[Профиль / размер]],'Сводный отчет'!$F$7:$F$17))^2</f>
        <v>13.795918367346577</v>
      </c>
      <c r="G2227" s="63">
        <v>652</v>
      </c>
      <c r="H2227" s="64">
        <f>(Таблица1[[#This Row],[Временное сопротивление, Н/мм²]]-SUMIF('Сводный отчет'!$B$7:$B$17,Таблица1[[#This Row],[Профиль / размер]],'Сводный отчет'!$I$7:$I$17))^2</f>
        <v>17.095693461058204</v>
      </c>
      <c r="I2227" s="65">
        <f>Таблица1[[#This Row],[Временное сопротивление, Н/мм²]]/Таблица1[[#This Row],[Предел текучести, Н/мм²]]</f>
        <v>1.1833030852994555</v>
      </c>
      <c r="J2227" s="66">
        <f>(Таблица1[[#This Row],[σв/σт]]-SUMIF('Сводный отчет'!$B$7:$B$17,Таблица1[[#This Row],[Профиль / размер]],'Сводный отчет'!$L$7:$L$17))^2</f>
        <v>7.1734452665536215E-7</v>
      </c>
      <c r="K2227" s="63">
        <v>18.7</v>
      </c>
      <c r="L2227" s="64">
        <f>(Таблица1[[#This Row],[Относительное удлинение, %]]-SUMIF('Сводный отчет'!$B$7:$B$17,Таблица1[[#This Row],[Профиль / размер]],'Сводный отчет'!$O$7:$O$17))^2</f>
        <v>1.4993752603059571E-4</v>
      </c>
      <c r="M2227" s="63">
        <v>9.5</v>
      </c>
      <c r="N222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0.48657742607246446</v>
      </c>
      <c r="O2227" s="67">
        <v>9.8000000000000007</v>
      </c>
      <c r="P222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0.49515635152021054</v>
      </c>
      <c r="Q2227" s="69">
        <v>6.7000000000000004E-2</v>
      </c>
      <c r="R2227" s="70">
        <f>(Таблица1[[#This Row],[fr]]-SUMIF('Сводный отчет'!$B$7:$B$17,Таблица1[[#This Row],[Профиль / размер]],'Сводный отчет'!$X$7:$X$17))^2</f>
        <v>2.4540181591003812E-4</v>
      </c>
    </row>
    <row r="2228" spans="1:18" ht="11.25" customHeight="1" x14ac:dyDescent="0.25">
      <c r="A2228" s="62" t="s">
        <v>1707</v>
      </c>
      <c r="B2228" s="62" t="str">
        <f>LEFT(Таблица1[[#This Row],[Номер плавки]],7)</f>
        <v>2051093</v>
      </c>
      <c r="C2228" s="62" t="s">
        <v>66</v>
      </c>
      <c r="D2228" s="62" t="s">
        <v>82</v>
      </c>
      <c r="E2228" s="63">
        <v>546</v>
      </c>
      <c r="F2228" s="64">
        <f>(Таблица1[[#This Row],[Предел текучести, Н/мм²]]-SUMIF('Сводный отчет'!$B$7:$B$17,Таблица1[[#This Row],[Профиль / размер]],'Сводный отчет'!$F$7:$F$17))^2</f>
        <v>1.6530612244899212</v>
      </c>
      <c r="G2228" s="63">
        <v>636</v>
      </c>
      <c r="H2228" s="64">
        <f>(Таблица1[[#This Row],[Временное сопротивление, Н/мм²]]-SUMIF('Сводный отчет'!$B$7:$B$17,Таблица1[[#This Row],[Профиль / размер]],'Сводный отчет'!$I$7:$I$17))^2</f>
        <v>140.78548937942435</v>
      </c>
      <c r="I2228" s="65">
        <f>Таблица1[[#This Row],[Временное сопротивление, Н/мм²]]/Таблица1[[#This Row],[Предел текучести, Н/мм²]]</f>
        <v>1.1648351648351649</v>
      </c>
      <c r="J2228" s="66">
        <f>(Таблица1[[#This Row],[σв/σт]]-SUMIF('Сводный отчет'!$B$7:$B$17,Таблица1[[#This Row],[Профиль / размер]],'Сводный отчет'!$L$7:$L$17))^2</f>
        <v>3.7306468226527508E-4</v>
      </c>
      <c r="K2228" s="63">
        <v>17.100000000000001</v>
      </c>
      <c r="L2228" s="64">
        <f>(Таблица1[[#This Row],[Относительное удлинение, %]]-SUMIF('Сводный отчет'!$B$7:$B$17,Таблица1[[#This Row],[Профиль / размер]],'Сводный отчет'!$O$7:$O$17))^2</f>
        <v>2.5209662640566655</v>
      </c>
      <c r="M2228" s="63">
        <v>8.6</v>
      </c>
      <c r="N222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2.5521692628071526</v>
      </c>
      <c r="O2228" s="67">
        <v>8.9</v>
      </c>
      <c r="P222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2.5717685964181847</v>
      </c>
      <c r="Q2228" s="69">
        <v>8.7999999999999995E-2</v>
      </c>
      <c r="R2228" s="70">
        <f>(Таблица1[[#This Row],[fr]]-SUMIF('Сводный отчет'!$B$7:$B$17,Таблица1[[#This Row],[Профиль / размер]],'Сводный отчет'!$X$7:$X$17))^2</f>
        <v>2.8458958767180036E-5</v>
      </c>
    </row>
    <row r="2229" spans="1:18" ht="11.25" customHeight="1" x14ac:dyDescent="0.25">
      <c r="A2229" s="62" t="s">
        <v>1707</v>
      </c>
      <c r="B2229" s="62" t="str">
        <f>LEFT(Таблица1[[#This Row],[Номер плавки]],7)</f>
        <v>2051093</v>
      </c>
      <c r="C2229" s="62" t="s">
        <v>66</v>
      </c>
      <c r="D2229" s="62" t="s">
        <v>82</v>
      </c>
      <c r="E2229" s="63">
        <v>547</v>
      </c>
      <c r="F2229" s="64">
        <f>(Таблица1[[#This Row],[Предел текучести, Н/мм²]]-SUMIF('Сводный отчет'!$B$7:$B$17,Таблица1[[#This Row],[Профиль / размер]],'Сводный отчет'!$F$7:$F$17))^2</f>
        <v>8.1632653061252336E-2</v>
      </c>
      <c r="G2229" s="63">
        <v>636</v>
      </c>
      <c r="H2229" s="64">
        <f>(Таблица1[[#This Row],[Временное сопротивление, Н/мм²]]-SUMIF('Сводный отчет'!$B$7:$B$17,Таблица1[[#This Row],[Профиль / размер]],'Сводный отчет'!$I$7:$I$17))^2</f>
        <v>140.78548937942435</v>
      </c>
      <c r="I2229" s="65">
        <f>Таблица1[[#This Row],[Временное сопротивление, Н/мм²]]/Таблица1[[#This Row],[Предел текучести, Н/мм²]]</f>
        <v>1.1627056672760512</v>
      </c>
      <c r="J2229" s="66">
        <f>(Таблица1[[#This Row],[σв/σт]]-SUMIF('Сводный отчет'!$B$7:$B$17,Таблица1[[#This Row],[Профиль / размер]],'Сводный отчет'!$L$7:$L$17))^2</f>
        <v>4.5986143198565823E-4</v>
      </c>
      <c r="K2229" s="63">
        <v>17.100000000000001</v>
      </c>
      <c r="L2229" s="64">
        <f>(Таблица1[[#This Row],[Относительное удлинение, %]]-SUMIF('Сводный отчет'!$B$7:$B$17,Таблица1[[#This Row],[Профиль / размер]],'Сводный отчет'!$O$7:$O$17))^2</f>
        <v>2.5209662640566655</v>
      </c>
      <c r="M2229" s="63">
        <v>7.9</v>
      </c>
      <c r="N222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5.278740691378573</v>
      </c>
      <c r="O2229" s="67">
        <v>8.1999999999999993</v>
      </c>
      <c r="P222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5.3069114535610575</v>
      </c>
      <c r="Q2229" s="69">
        <v>8.5000000000000006E-2</v>
      </c>
      <c r="R2229" s="70">
        <f>(Таблица1[[#This Row],[fr]]-SUMIF('Сводный отчет'!$B$7:$B$17,Таблица1[[#This Row],[Профиль / размер]],'Сводный отчет'!$X$7:$X$17))^2</f>
        <v>5.4507955018741372E-6</v>
      </c>
    </row>
    <row r="2230" spans="1:18" ht="11.25" customHeight="1" x14ac:dyDescent="0.25">
      <c r="A2230" s="62" t="s">
        <v>1707</v>
      </c>
      <c r="B2230" s="62" t="str">
        <f>LEFT(Таблица1[[#This Row],[Номер плавки]],7)</f>
        <v>2051093</v>
      </c>
      <c r="C2230" s="62" t="s">
        <v>66</v>
      </c>
      <c r="D2230" s="62" t="s">
        <v>82</v>
      </c>
      <c r="E2230" s="63">
        <v>549</v>
      </c>
      <c r="F2230" s="64">
        <f>(Таблица1[[#This Row],[Предел текучести, Н/мм²]]-SUMIF('Сводный отчет'!$B$7:$B$17,Таблица1[[#This Row],[Профиль / размер]],'Сводный отчет'!$F$7:$F$17))^2</f>
        <v>2.9387755102039144</v>
      </c>
      <c r="G2230" s="63">
        <v>637</v>
      </c>
      <c r="H2230" s="64">
        <f>(Таблица1[[#This Row],[Временное сопротивление, Н/мм²]]-SUMIF('Сводный отчет'!$B$7:$B$17,Таблица1[[#This Row],[Профиль / размер]],'Сводный отчет'!$I$7:$I$17))^2</f>
        <v>118.05487713452646</v>
      </c>
      <c r="I2230" s="65">
        <f>Таблица1[[#This Row],[Временное сопротивление, Н/мм²]]/Таблица1[[#This Row],[Предел текучести, Н/мм²]]</f>
        <v>1.1602914389799637</v>
      </c>
      <c r="J2230" s="66">
        <f>(Таблица1[[#This Row],[σв/σт]]-SUMIF('Сводный отчет'!$B$7:$B$17,Таблица1[[#This Row],[Профиль / размер]],'Сводный отчет'!$L$7:$L$17))^2</f>
        <v>5.6923318804740592E-4</v>
      </c>
      <c r="K2230" s="63">
        <v>17</v>
      </c>
      <c r="L2230" s="64">
        <f>(Таблица1[[#This Row],[Относительное удлинение, %]]-SUMIF('Сводный отчет'!$B$7:$B$17,Таблица1[[#This Row],[Профиль / размер]],'Сводный отчет'!$O$7:$O$17))^2</f>
        <v>2.848517284464835</v>
      </c>
      <c r="M2230" s="63">
        <v>8</v>
      </c>
      <c r="N223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4.8292304872969423</v>
      </c>
      <c r="O2230" s="67">
        <v>8.3000000000000007</v>
      </c>
      <c r="P223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4.8561767596834988</v>
      </c>
      <c r="Q2230" s="69">
        <v>6.8000000000000005E-2</v>
      </c>
      <c r="R2230" s="70">
        <f>(Таблица1[[#This Row],[fr]]-SUMIF('Сводный отчет'!$B$7:$B$17,Таблица1[[#This Row],[Профиль / размер]],'Сводный отчет'!$X$7:$X$17))^2</f>
        <v>2.1507120366514007E-4</v>
      </c>
    </row>
    <row r="2231" spans="1:18" ht="11.25" customHeight="1" x14ac:dyDescent="0.25">
      <c r="A2231" s="62" t="s">
        <v>1708</v>
      </c>
      <c r="B2231" s="62" t="str">
        <f>LEFT(Таблица1[[#This Row],[Номер плавки]],7)</f>
        <v>2051094</v>
      </c>
      <c r="C2231" s="62" t="s">
        <v>66</v>
      </c>
      <c r="D2231" s="62" t="s">
        <v>82</v>
      </c>
      <c r="E2231" s="63">
        <v>534</v>
      </c>
      <c r="F2231" s="64">
        <f>(Таблица1[[#This Row],[Предел текучести, Н/мм²]]-SUMIF('Сводный отчет'!$B$7:$B$17,Таблица1[[#This Row],[Профиль / размер]],'Сводный отчет'!$F$7:$F$17))^2</f>
        <v>176.51020408163396</v>
      </c>
      <c r="G2231" s="63">
        <v>637</v>
      </c>
      <c r="H2231" s="64">
        <f>(Таблица1[[#This Row],[Временное сопротивление, Н/мм²]]-SUMIF('Сводный отчет'!$B$7:$B$17,Таблица1[[#This Row],[Профиль / размер]],'Сводный отчет'!$I$7:$I$17))^2</f>
        <v>118.05487713452646</v>
      </c>
      <c r="I2231" s="65">
        <f>Таблица1[[#This Row],[Временное сопротивление, Н/мм²]]/Таблица1[[#This Row],[Предел текучести, Н/мм²]]</f>
        <v>1.1928838951310861</v>
      </c>
      <c r="J2231" s="66">
        <f>(Таблица1[[#This Row],[σв/σт]]-SUMIF('Сводный отчет'!$B$7:$B$17,Таблица1[[#This Row],[Профиль / размер]],'Сводный отчет'!$L$7:$L$17))^2</f>
        <v>7.6280099006031463E-5</v>
      </c>
      <c r="K2231" s="63">
        <v>16.2</v>
      </c>
      <c r="L2231" s="64">
        <f>(Таблица1[[#This Row],[Относительное удлинение, %]]-SUMIF('Сводный отчет'!$B$7:$B$17,Таблица1[[#This Row],[Профиль / размер]],'Сводный отчет'!$O$7:$O$17))^2</f>
        <v>6.1889254477301581</v>
      </c>
      <c r="M2231" s="63">
        <v>8.1</v>
      </c>
      <c r="N223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4.3997202832153119</v>
      </c>
      <c r="O2231" s="67">
        <v>8.4</v>
      </c>
      <c r="P223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4.4254420658059477</v>
      </c>
      <c r="Q2231" s="69">
        <v>7.2999999999999995E-2</v>
      </c>
      <c r="R2231" s="70">
        <f>(Таблица1[[#This Row],[fr]]-SUMIF('Сводный отчет'!$B$7:$B$17,Таблица1[[#This Row],[Профиль / размер]],'Сводный отчет'!$X$7:$X$17))^2</f>
        <v>9.3418142440650277E-5</v>
      </c>
    </row>
    <row r="2232" spans="1:18" ht="11.25" customHeight="1" x14ac:dyDescent="0.25">
      <c r="A2232" s="62" t="s">
        <v>1708</v>
      </c>
      <c r="B2232" s="62" t="str">
        <f>LEFT(Таблица1[[#This Row],[Номер плавки]],7)</f>
        <v>2051094</v>
      </c>
      <c r="C2232" s="62" t="s">
        <v>66</v>
      </c>
      <c r="D2232" s="62" t="s">
        <v>82</v>
      </c>
      <c r="E2232" s="63">
        <v>534</v>
      </c>
      <c r="F2232" s="64">
        <f>(Таблица1[[#This Row],[Предел текучести, Н/мм²]]-SUMIF('Сводный отчет'!$B$7:$B$17,Таблица1[[#This Row],[Профиль / размер]],'Сводный отчет'!$F$7:$F$17))^2</f>
        <v>176.51020408163396</v>
      </c>
      <c r="G2232" s="63">
        <v>637</v>
      </c>
      <c r="H2232" s="64">
        <f>(Таблица1[[#This Row],[Временное сопротивление, Н/мм²]]-SUMIF('Сводный отчет'!$B$7:$B$17,Таблица1[[#This Row],[Профиль / размер]],'Сводный отчет'!$I$7:$I$17))^2</f>
        <v>118.05487713452646</v>
      </c>
      <c r="I2232" s="65">
        <f>Таблица1[[#This Row],[Временное сопротивление, Н/мм²]]/Таблица1[[#This Row],[Предел текучести, Н/мм²]]</f>
        <v>1.1928838951310861</v>
      </c>
      <c r="J2232" s="66">
        <f>(Таблица1[[#This Row],[σв/σт]]-SUMIF('Сводный отчет'!$B$7:$B$17,Таблица1[[#This Row],[Профиль / размер]],'Сводный отчет'!$L$7:$L$17))^2</f>
        <v>7.6280099006031463E-5</v>
      </c>
      <c r="K2232" s="63">
        <v>16.899999999999999</v>
      </c>
      <c r="L2232" s="64">
        <f>(Таблица1[[#This Row],[Относительное удлинение, %]]-SUMIF('Сводный отчет'!$B$7:$B$17,Таблица1[[#This Row],[Профиль / размер]],'Сводный отчет'!$O$7:$O$17))^2</f>
        <v>3.196068304873005</v>
      </c>
      <c r="M2232" s="63">
        <v>9.1999999999999993</v>
      </c>
      <c r="N223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0.9951080383173615</v>
      </c>
      <c r="O2232" s="67">
        <v>9.5</v>
      </c>
      <c r="P223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1.0073604331528696</v>
      </c>
      <c r="Q2232" s="69">
        <v>6.9000000000000006E-2</v>
      </c>
      <c r="R2232" s="70">
        <f>(Таблица1[[#This Row],[fr]]-SUMIF('Сводный отчет'!$B$7:$B$17,Таблица1[[#This Row],[Профиль / размер]],'Сводный отчет'!$X$7:$X$17))^2</f>
        <v>1.8674059142024206E-4</v>
      </c>
    </row>
    <row r="2233" spans="1:18" ht="11.25" customHeight="1" x14ac:dyDescent="0.25">
      <c r="A2233" s="62" t="s">
        <v>1708</v>
      </c>
      <c r="B2233" s="62" t="str">
        <f>LEFT(Таблица1[[#This Row],[Номер плавки]],7)</f>
        <v>2051094</v>
      </c>
      <c r="C2233" s="62" t="s">
        <v>66</v>
      </c>
      <c r="D2233" s="62" t="s">
        <v>82</v>
      </c>
      <c r="E2233" s="63">
        <v>533</v>
      </c>
      <c r="F2233" s="64">
        <f>(Таблица1[[#This Row],[Предел текучести, Н/мм²]]-SUMIF('Сводный отчет'!$B$7:$B$17,Таблица1[[#This Row],[Профиль / размер]],'Сводный отчет'!$F$7:$F$17))^2</f>
        <v>204.08163265306263</v>
      </c>
      <c r="G2233" s="63">
        <v>638</v>
      </c>
      <c r="H2233" s="64">
        <f>(Таблица1[[#This Row],[Временное сопротивление, Н/мм²]]-SUMIF('Сводный отчет'!$B$7:$B$17,Таблица1[[#This Row],[Профиль / размер]],'Сводный отчет'!$I$7:$I$17))^2</f>
        <v>97.32426488962858</v>
      </c>
      <c r="I2233" s="65">
        <f>Таблица1[[#This Row],[Временное сопротивление, Н/мм²]]/Таблица1[[#This Row],[Предел текучести, Н/мм²]]</f>
        <v>1.1969981238273921</v>
      </c>
      <c r="J2233" s="66">
        <f>(Таблица1[[#This Row],[σв/σт]]-SUMIF('Сводный отчет'!$B$7:$B$17,Таблица1[[#This Row],[Профиль / размер]],'Сводный отчет'!$L$7:$L$17))^2</f>
        <v>1.6507307202697901E-4</v>
      </c>
      <c r="K2233" s="63">
        <v>17.399999999999999</v>
      </c>
      <c r="L2233" s="64">
        <f>(Таблица1[[#This Row],[Относительное удлинение, %]]-SUMIF('Сводный отчет'!$B$7:$B$17,Таблица1[[#This Row],[Профиль / размер]],'Сводный отчет'!$O$7:$O$17))^2</f>
        <v>1.6583132028321788</v>
      </c>
      <c r="M2233" s="63">
        <v>9.1</v>
      </c>
      <c r="N223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1.2046182423989928</v>
      </c>
      <c r="O2233" s="67">
        <v>9.4</v>
      </c>
      <c r="P223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1.2180951270304214</v>
      </c>
      <c r="Q2233" s="69">
        <v>8.3000000000000004E-2</v>
      </c>
      <c r="R2233" s="70">
        <f>(Таблица1[[#This Row],[fr]]-SUMIF('Сводный отчет'!$B$7:$B$17,Таблица1[[#This Row],[Профиль / размер]],'Сводный отчет'!$X$7:$X$17))^2</f>
        <v>1.1201999167012452E-7</v>
      </c>
    </row>
    <row r="2234" spans="1:18" ht="11.25" customHeight="1" x14ac:dyDescent="0.25">
      <c r="A2234" s="62" t="s">
        <v>1709</v>
      </c>
      <c r="B2234" s="62" t="str">
        <f>LEFT(Таблица1[[#This Row],[Номер плавки]],7)</f>
        <v>2051096</v>
      </c>
      <c r="C2234" s="62" t="s">
        <v>66</v>
      </c>
      <c r="D2234" s="62" t="s">
        <v>82</v>
      </c>
      <c r="E2234" s="63">
        <v>535</v>
      </c>
      <c r="F2234" s="64">
        <f>(Таблица1[[#This Row],[Предел текучести, Н/мм²]]-SUMIF('Сводный отчет'!$B$7:$B$17,Таблица1[[#This Row],[Профиль / размер]],'Сводный отчет'!$F$7:$F$17))^2</f>
        <v>150.93877551020529</v>
      </c>
      <c r="G2234" s="63">
        <v>638</v>
      </c>
      <c r="H2234" s="64">
        <f>(Таблица1[[#This Row],[Временное сопротивление, Н/мм²]]-SUMIF('Сводный отчет'!$B$7:$B$17,Таблица1[[#This Row],[Профиль / размер]],'Сводный отчет'!$I$7:$I$17))^2</f>
        <v>97.32426488962858</v>
      </c>
      <c r="I2234" s="65">
        <f>Таблица1[[#This Row],[Временное сопротивление, Н/мм²]]/Таблица1[[#This Row],[Предел текучести, Н/мм²]]</f>
        <v>1.1925233644859814</v>
      </c>
      <c r="J2234" s="66">
        <f>(Таблица1[[#This Row],[σв/σт]]-SUMIF('Сводный отчет'!$B$7:$B$17,Таблица1[[#This Row],[Профиль / размер]],'Сводный отчет'!$L$7:$L$17))^2</f>
        <v>7.0112441722369032E-5</v>
      </c>
      <c r="K2234" s="63">
        <v>18.3</v>
      </c>
      <c r="L2234" s="64">
        <f>(Таблица1[[#This Row],[Относительное удлинение, %]]-SUMIF('Сводный отчет'!$B$7:$B$17,Таблица1[[#This Row],[Профиль / размер]],'Сводный отчет'!$O$7:$O$17))^2</f>
        <v>0.1503540191586899</v>
      </c>
      <c r="M2234" s="63">
        <v>9.5</v>
      </c>
      <c r="N223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0.48657742607246446</v>
      </c>
      <c r="O2234" s="67">
        <v>9.8000000000000007</v>
      </c>
      <c r="P223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0.49515635152021054</v>
      </c>
      <c r="Q2234" s="69">
        <v>8.1000000000000003E-2</v>
      </c>
      <c r="R2234" s="70">
        <f>(Таблица1[[#This Row],[fr]]-SUMIF('Сводный отчет'!$B$7:$B$17,Таблица1[[#This Row],[Профиль / размер]],'Сводный отчет'!$X$7:$X$17))^2</f>
        <v>2.7732444814661259E-6</v>
      </c>
    </row>
    <row r="2235" spans="1:18" ht="11.25" customHeight="1" x14ac:dyDescent="0.25">
      <c r="A2235" s="62" t="s">
        <v>1709</v>
      </c>
      <c r="B2235" s="62" t="str">
        <f>LEFT(Таблица1[[#This Row],[Номер плавки]],7)</f>
        <v>2051096</v>
      </c>
      <c r="C2235" s="62" t="s">
        <v>66</v>
      </c>
      <c r="D2235" s="62" t="s">
        <v>82</v>
      </c>
      <c r="E2235" s="63">
        <v>534</v>
      </c>
      <c r="F2235" s="64">
        <f>(Таблица1[[#This Row],[Предел текучести, Н/мм²]]-SUMIF('Сводный отчет'!$B$7:$B$17,Таблица1[[#This Row],[Профиль / размер]],'Сводный отчет'!$F$7:$F$17))^2</f>
        <v>176.51020408163396</v>
      </c>
      <c r="G2235" s="63">
        <v>638</v>
      </c>
      <c r="H2235" s="64">
        <f>(Таблица1[[#This Row],[Временное сопротивление, Н/мм²]]-SUMIF('Сводный отчет'!$B$7:$B$17,Таблица1[[#This Row],[Профиль / размер]],'Сводный отчет'!$I$7:$I$17))^2</f>
        <v>97.32426488962858</v>
      </c>
      <c r="I2235" s="65">
        <f>Таблица1[[#This Row],[Временное сопротивление, Н/мм²]]/Таблица1[[#This Row],[Предел текучести, Н/мм²]]</f>
        <v>1.1947565543071161</v>
      </c>
      <c r="J2235" s="66">
        <f>(Таблица1[[#This Row],[σв/σт]]-SUMIF('Сводный отчет'!$B$7:$B$17,Таблица1[[#This Row],[Профиль / размер]],'Сводный отчет'!$L$7:$L$17))^2</f>
        <v>1.1249799219077674E-4</v>
      </c>
      <c r="K2235" s="63">
        <v>17.100000000000001</v>
      </c>
      <c r="L2235" s="64">
        <f>(Таблица1[[#This Row],[Относительное удлинение, %]]-SUMIF('Сводный отчет'!$B$7:$B$17,Таблица1[[#This Row],[Профиль / размер]],'Сводный отчет'!$O$7:$O$17))^2</f>
        <v>2.5209662640566655</v>
      </c>
      <c r="M2235" s="63">
        <v>9.6</v>
      </c>
      <c r="N223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0.35706722199083296</v>
      </c>
      <c r="O2235" s="67">
        <v>9.9</v>
      </c>
      <c r="P223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0.36442165764265844</v>
      </c>
      <c r="Q2235" s="69">
        <v>7.5999999999999998E-2</v>
      </c>
      <c r="R2235" s="70">
        <f>(Таблица1[[#This Row],[fr]]-SUMIF('Сводный отчет'!$B$7:$B$17,Таблица1[[#This Row],[Профиль / размер]],'Сводный отчет'!$X$7:$X$17))^2</f>
        <v>4.4426305705956193E-5</v>
      </c>
    </row>
    <row r="2236" spans="1:18" ht="11.25" customHeight="1" x14ac:dyDescent="0.25">
      <c r="A2236" s="62" t="s">
        <v>1710</v>
      </c>
      <c r="B2236" s="62" t="str">
        <f>LEFT(Таблица1[[#This Row],[Номер плавки]],7)</f>
        <v>2074134</v>
      </c>
      <c r="C2236" s="62" t="s">
        <v>66</v>
      </c>
      <c r="D2236" s="62" t="s">
        <v>90</v>
      </c>
      <c r="E2236" s="63">
        <v>588</v>
      </c>
      <c r="F2236" s="64">
        <f>(Таблица1[[#This Row],[Предел текучести, Н/мм²]]-SUMIF('Сводный отчет'!$B$7:$B$17,Таблица1[[#This Row],[Профиль / размер]],'Сводный отчет'!$F$7:$F$17))^2</f>
        <v>2679.6419581652722</v>
      </c>
      <c r="G2236" s="63">
        <v>737</v>
      </c>
      <c r="H2236" s="64">
        <f>(Таблица1[[#This Row],[Временное сопротивление, Н/мм²]]-SUMIF('Сводный отчет'!$B$7:$B$17,Таблица1[[#This Row],[Профиль / размер]],'Сводный отчет'!$I$7:$I$17))^2</f>
        <v>7670.6346844761902</v>
      </c>
      <c r="I2236" s="65">
        <f>Таблица1[[#This Row],[Временное сопротивление, Н/мм²]]/Таблица1[[#This Row],[Предел текучести, Н/мм²]]</f>
        <v>1.2534013605442176</v>
      </c>
      <c r="J2236" s="66">
        <f>(Таблица1[[#This Row],[σв/σт]]-SUMIF('Сводный отчет'!$B$7:$B$17,Таблица1[[#This Row],[Профиль / размер]],'Сводный отчет'!$L$7:$L$17))^2</f>
        <v>1.7886325097857753E-3</v>
      </c>
      <c r="K2236" s="63">
        <v>16.2</v>
      </c>
      <c r="L2236" s="64">
        <f>(Таблица1[[#This Row],[Относительное удлинение, %]]-SUMIF('Сводный отчет'!$B$7:$B$17,Таблица1[[#This Row],[Профиль / размер]],'Сводный отчет'!$O$7:$O$17))^2</f>
        <v>5.7656351804096273</v>
      </c>
      <c r="M2236" s="63">
        <v>10.3</v>
      </c>
      <c r="N223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8.1677466992870814E-3</v>
      </c>
      <c r="O2236" s="67">
        <v>10.7</v>
      </c>
      <c r="P223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7.9349335449040194E-6</v>
      </c>
      <c r="Q2236" s="69">
        <v>7.9000000000000001E-2</v>
      </c>
      <c r="R2236" s="70">
        <f>(Таблица1[[#This Row],[fr]]-SUMIF('Сводный отчет'!$B$7:$B$17,Таблица1[[#This Row],[Профиль / размер]],'Сводный отчет'!$X$7:$X$17))^2</f>
        <v>1.9976283365293672E-5</v>
      </c>
    </row>
    <row r="2237" spans="1:18" ht="11.25" customHeight="1" x14ac:dyDescent="0.25">
      <c r="A2237" s="62" t="s">
        <v>1711</v>
      </c>
      <c r="B2237" s="62" t="str">
        <f>LEFT(Таблица1[[#This Row],[Номер плавки]],7)</f>
        <v>2051098</v>
      </c>
      <c r="C2237" s="62" t="s">
        <v>66</v>
      </c>
      <c r="D2237" s="62" t="s">
        <v>90</v>
      </c>
      <c r="E2237" s="63">
        <v>537</v>
      </c>
      <c r="F2237" s="64">
        <f>(Таблица1[[#This Row],[Предел текучести, Н/мм²]]-SUMIF('Сводный отчет'!$B$7:$B$17,Таблица1[[#This Row],[Профиль / размер]],'Сводный отчет'!$F$7:$F$17))^2</f>
        <v>0.5856201370980928</v>
      </c>
      <c r="G2237" s="63">
        <v>677</v>
      </c>
      <c r="H2237" s="64">
        <f>(Таблица1[[#This Row],[Временное сопротивление, Н/мм²]]-SUMIF('Сводный отчет'!$B$7:$B$17,Таблица1[[#This Row],[Профиль / размер]],'Сводный отчет'!$I$7:$I$17))^2</f>
        <v>760.7755295466086</v>
      </c>
      <c r="I2237" s="65">
        <f>Таблица1[[#This Row],[Временное сопротивление, Н/мм²]]/Таблица1[[#This Row],[Предел текучести, Н/мм²]]</f>
        <v>1.2607076350093109</v>
      </c>
      <c r="J2237" s="66">
        <f>(Таблица1[[#This Row],[σв/σт]]-SUMIF('Сводный отчет'!$B$7:$B$17,Таблица1[[#This Row],[Профиль / размер]],'Сводный отчет'!$L$7:$L$17))^2</f>
        <v>2.4600114005518948E-3</v>
      </c>
      <c r="K2237" s="63">
        <v>16.8</v>
      </c>
      <c r="L2237" s="64">
        <f>(Таблица1[[#This Row],[Относительное удлинение, %]]-SUMIF('Сводный отчет'!$B$7:$B$17,Таблица1[[#This Row],[Профиль / размер]],'Сводный отчет'!$O$7:$O$17))^2</f>
        <v>3.2442267297053724</v>
      </c>
      <c r="M2237" s="63">
        <v>11.5</v>
      </c>
      <c r="N223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1.2312663382485942</v>
      </c>
      <c r="O2237" s="67">
        <v>11.8</v>
      </c>
      <c r="P223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1.2162051180321289</v>
      </c>
      <c r="Q2237" s="69">
        <v>7.2999999999999995E-2</v>
      </c>
      <c r="R2237" s="70">
        <f>(Таблица1[[#This Row],[fr]]-SUMIF('Сводный отчет'!$B$7:$B$17,Таблица1[[#This Row],[Профиль / размер]],'Сводный отчет'!$X$7:$X$17))^2</f>
        <v>1.0961008618219546E-4</v>
      </c>
    </row>
    <row r="2238" spans="1:18" ht="11.25" customHeight="1" x14ac:dyDescent="0.25">
      <c r="A2238" s="62" t="s">
        <v>1711</v>
      </c>
      <c r="B2238" s="62" t="str">
        <f>LEFT(Таблица1[[#This Row],[Номер плавки]],7)</f>
        <v>2051098</v>
      </c>
      <c r="C2238" s="62" t="s">
        <v>66</v>
      </c>
      <c r="D2238" s="62" t="s">
        <v>90</v>
      </c>
      <c r="E2238" s="63">
        <v>597</v>
      </c>
      <c r="F2238" s="64">
        <f>(Таблица1[[#This Row],[Предел текучести, Н/мм²]]-SUMIF('Сводный отчет'!$B$7:$B$17,Таблица1[[#This Row],[Профиль / размер]],'Сводный отчет'!$F$7:$F$17))^2</f>
        <v>3692.4166060525968</v>
      </c>
      <c r="G2238" s="63">
        <v>768</v>
      </c>
      <c r="H2238" s="64">
        <f>(Таблица1[[#This Row],[Временное сопротивление, Н/мм²]]-SUMIF('Сводный отчет'!$B$7:$B$17,Таблица1[[#This Row],[Профиль / размер]],'Сводный отчет'!$I$7:$I$17))^2</f>
        <v>14061.728581189807</v>
      </c>
      <c r="I2238" s="65">
        <f>Таблица1[[#This Row],[Временное сопротивление, Н/мм²]]/Таблица1[[#This Row],[Предел текучести, Н/мм²]]</f>
        <v>1.2864321608040201</v>
      </c>
      <c r="J2238" s="66">
        <f>(Таблица1[[#This Row],[σв/σт]]-SUMIF('Сводный отчет'!$B$7:$B$17,Таблица1[[#This Row],[Профиль / размер]],'Сводный отчет'!$L$7:$L$17))^2</f>
        <v>5.6735585160226504E-3</v>
      </c>
      <c r="K2238" s="63">
        <v>16.399999999999999</v>
      </c>
      <c r="L2238" s="64">
        <f>(Таблица1[[#This Row],[Относительное удлинение, %]]-SUMIF('Сводный отчет'!$B$7:$B$17,Таблица1[[#This Row],[Профиль / размер]],'Сводный отчет'!$O$7:$O$17))^2</f>
        <v>4.8451656968415469</v>
      </c>
      <c r="M2238" s="63">
        <v>9.9</v>
      </c>
      <c r="N223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0.24046821618285116</v>
      </c>
      <c r="O2238" s="67">
        <v>10.3</v>
      </c>
      <c r="P223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0.15775441380678712</v>
      </c>
      <c r="Q2238" s="69">
        <v>8.8999999999999996E-2</v>
      </c>
      <c r="R2238" s="70">
        <f>(Таблица1[[#This Row],[fr]]-SUMIF('Сводный отчет'!$B$7:$B$17,Таблица1[[#This Row],[Профиль / размер]],'Сводный отчет'!$X$7:$X$17))^2</f>
        <v>3.0586612003790841E-5</v>
      </c>
    </row>
    <row r="2239" spans="1:18" ht="11.25" customHeight="1" x14ac:dyDescent="0.25">
      <c r="A2239" s="62" t="s">
        <v>1712</v>
      </c>
      <c r="B2239" s="62" t="str">
        <f>LEFT(Таблица1[[#This Row],[Номер плавки]],7)</f>
        <v>2051100</v>
      </c>
      <c r="C2239" s="62" t="s">
        <v>66</v>
      </c>
      <c r="D2239" s="62" t="s">
        <v>90</v>
      </c>
      <c r="E2239" s="63">
        <v>518</v>
      </c>
      <c r="F2239" s="64">
        <f>(Таблица1[[#This Row],[Предел текучести, Н/мм²]]-SUMIF('Сводный отчет'!$B$7:$B$17,Таблица1[[#This Row],[Профиль / размер]],'Сводный отчет'!$F$7:$F$17))^2</f>
        <v>332.50580793052347</v>
      </c>
      <c r="G2239" s="63">
        <v>631</v>
      </c>
      <c r="H2239" s="64">
        <f>(Таблица1[[#This Row],[Временное сопротивление, Н/мм²]]-SUMIF('Сводный отчет'!$B$7:$B$17,Таблица1[[#This Row],[Профиль / размер]],'Сводный отчет'!$I$7:$I$17))^2</f>
        <v>339.21684410059606</v>
      </c>
      <c r="I2239" s="65">
        <f>Таблица1[[#This Row],[Временное сопротивление, Н/мм²]]/Таблица1[[#This Row],[Предел текучести, Н/мм²]]</f>
        <v>1.218146718146718</v>
      </c>
      <c r="J2239" s="66">
        <f>(Таблица1[[#This Row],[σв/σт]]-SUMIF('Сводный отчет'!$B$7:$B$17,Таблица1[[#This Row],[Профиль / размер]],'Сводный отчет'!$L$7:$L$17))^2</f>
        <v>4.9527604553184005E-5</v>
      </c>
      <c r="K2239" s="63">
        <v>17.8</v>
      </c>
      <c r="L2239" s="64">
        <f>(Таблица1[[#This Row],[Относительное удлинение, %]]-SUMIF('Сводный отчет'!$B$7:$B$17,Таблица1[[#This Row],[Профиль / размер]],'Сводный отчет'!$O$7:$O$17))^2</f>
        <v>0.64187931186495972</v>
      </c>
      <c r="M2239" s="63">
        <v>12.3</v>
      </c>
      <c r="N223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3.6466653992814684</v>
      </c>
      <c r="O2239" s="67">
        <v>12.6</v>
      </c>
      <c r="P223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3.6207121602856405</v>
      </c>
      <c r="Q2239" s="69">
        <v>9.8000000000000004E-2</v>
      </c>
      <c r="R2239" s="70">
        <f>(Таблица1[[#This Row],[fr]]-SUMIF('Сводный отчет'!$B$7:$B$17,Таблица1[[#This Row],[Профиль / размер]],'Сводный отчет'!$X$7:$X$17))^2</f>
        <v>2.1113590777843848E-4</v>
      </c>
    </row>
    <row r="2240" spans="1:18" ht="11.25" customHeight="1" x14ac:dyDescent="0.25">
      <c r="A2240" s="62" t="s">
        <v>1712</v>
      </c>
      <c r="B2240" s="62" t="str">
        <f>LEFT(Таблица1[[#This Row],[Номер плавки]],7)</f>
        <v>2051100</v>
      </c>
      <c r="C2240" s="62" t="s">
        <v>66</v>
      </c>
      <c r="D2240" s="62" t="s">
        <v>90</v>
      </c>
      <c r="E2240" s="63">
        <v>517</v>
      </c>
      <c r="F2240" s="64">
        <f>(Таблица1[[#This Row],[Предел текучести, Н/мм²]]-SUMIF('Сводный отчет'!$B$7:$B$17,Таблица1[[#This Row],[Профиль / размер]],'Сводный отчет'!$F$7:$F$17))^2</f>
        <v>369.97529149859849</v>
      </c>
      <c r="G2240" s="63">
        <v>633</v>
      </c>
      <c r="H2240" s="64">
        <f>(Таблица1[[#This Row],[Временное сопротивление, Н/мм²]]-SUMIF('Сводный отчет'!$B$7:$B$17,Таблица1[[#This Row],[Профиль / размер]],'Сводный отчет'!$I$7:$I$17))^2</f>
        <v>269.54548259824878</v>
      </c>
      <c r="I2240" s="65">
        <f>Таблица1[[#This Row],[Временное сопротивление, Н/мм²]]/Таблица1[[#This Row],[Предел текучести, Н/мм²]]</f>
        <v>1.2243713733075434</v>
      </c>
      <c r="J2240" s="66">
        <f>(Таблица1[[#This Row],[σв/σт]]-SUMIF('Сводный отчет'!$B$7:$B$17,Таблица1[[#This Row],[Профиль / размер]],'Сводный отчет'!$L$7:$L$17))^2</f>
        <v>1.758870177034325E-4</v>
      </c>
      <c r="K2240" s="63">
        <v>16.600000000000001</v>
      </c>
      <c r="L2240" s="64">
        <f>(Таблица1[[#This Row],[Относительное удлинение, %]]-SUMIF('Сводный отчет'!$B$7:$B$17,Таблица1[[#This Row],[Профиль / размер]],'Сводный отчет'!$O$7:$O$17))^2</f>
        <v>4.0046962132734523</v>
      </c>
      <c r="M2240" s="63">
        <v>11.5</v>
      </c>
      <c r="N224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1.2312663382485942</v>
      </c>
      <c r="O2240" s="67">
        <v>11.8</v>
      </c>
      <c r="P224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1.2162051180321289</v>
      </c>
      <c r="Q2240" s="69">
        <v>8.5999999999999993E-2</v>
      </c>
      <c r="R2240" s="70">
        <f>(Таблица1[[#This Row],[fr]]-SUMIF('Сводный отчет'!$B$7:$B$17,Таблица1[[#This Row],[Профиль / размер]],'Сводный отчет'!$X$7:$X$17))^2</f>
        <v>6.4035134122416921E-6</v>
      </c>
    </row>
    <row r="2241" spans="1:18" ht="11.25" customHeight="1" x14ac:dyDescent="0.25">
      <c r="A2241" s="62" t="s">
        <v>1713</v>
      </c>
      <c r="B2241" s="62" t="str">
        <f>LEFT(Таблица1[[#This Row],[Номер плавки]],7)</f>
        <v>2051101</v>
      </c>
      <c r="C2241" s="62" t="s">
        <v>66</v>
      </c>
      <c r="D2241" s="62" t="s">
        <v>90</v>
      </c>
      <c r="E2241" s="63">
        <v>528</v>
      </c>
      <c r="F2241" s="64">
        <f>(Таблица1[[#This Row],[Предел текучести, Н/мм²]]-SUMIF('Сводный отчет'!$B$7:$B$17,Таблица1[[#This Row],[Профиль / размер]],'Сводный отчет'!$F$7:$F$17))^2</f>
        <v>67.810972249773272</v>
      </c>
      <c r="G2241" s="63">
        <v>641</v>
      </c>
      <c r="H2241" s="64">
        <f>(Таблица1[[#This Row],[Временное сопротивление, Н/мм²]]-SUMIF('Сводный отчет'!$B$7:$B$17,Таблица1[[#This Row],[Профиль / размер]],'Сводный отчет'!$I$7:$I$17))^2</f>
        <v>70.860036588859657</v>
      </c>
      <c r="I2241" s="65">
        <f>Таблица1[[#This Row],[Временное сопротивление, Н/мм²]]/Таблица1[[#This Row],[Предел текучести, Н/мм²]]</f>
        <v>1.2140151515151516</v>
      </c>
      <c r="J2241" s="66">
        <f>(Таблица1[[#This Row],[σв/σт]]-SUMIF('Сводный отчет'!$B$7:$B$17,Таблица1[[#This Row],[Профиль / размер]],'Сводный отчет'!$L$7:$L$17))^2</f>
        <v>8.444943550891686E-6</v>
      </c>
      <c r="K2241" s="63">
        <v>17.399999999999999</v>
      </c>
      <c r="L2241" s="64">
        <f>(Таблица1[[#This Row],[Относительное удлинение, %]]-SUMIF('Сводный отчет'!$B$7:$B$17,Таблица1[[#This Row],[Профиль / размер]],'Сводный отчет'!$O$7:$O$17))^2</f>
        <v>1.4428182790011299</v>
      </c>
      <c r="M2241" s="63">
        <v>10.6</v>
      </c>
      <c r="N224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4.3942394586613823E-2</v>
      </c>
      <c r="O2241" s="67">
        <v>10.9</v>
      </c>
      <c r="P224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4.1134695496923661E-2</v>
      </c>
      <c r="Q2241" s="69">
        <v>9.9000000000000005E-2</v>
      </c>
      <c r="R2241" s="70">
        <f>(Таблица1[[#This Row],[fr]]-SUMIF('Сводный отчет'!$B$7:$B$17,Таблица1[[#This Row],[Профиль / размер]],'Сводный отчет'!$X$7:$X$17))^2</f>
        <v>2.4119694064228824E-4</v>
      </c>
    </row>
    <row r="2242" spans="1:18" ht="11.25" customHeight="1" x14ac:dyDescent="0.25">
      <c r="A2242" s="62" t="s">
        <v>1713</v>
      </c>
      <c r="B2242" s="62" t="str">
        <f>LEFT(Таблица1[[#This Row],[Номер плавки]],7)</f>
        <v>2051101</v>
      </c>
      <c r="C2242" s="62" t="s">
        <v>66</v>
      </c>
      <c r="D2242" s="62" t="s">
        <v>90</v>
      </c>
      <c r="E2242" s="63">
        <v>526</v>
      </c>
      <c r="F2242" s="64">
        <f>(Таблица1[[#This Row],[Предел текучести, Н/мм²]]-SUMIF('Сводный отчет'!$B$7:$B$17,Таблица1[[#This Row],[Профиль / размер]],'Сводный отчет'!$F$7:$F$17))^2</f>
        <v>104.74993938592331</v>
      </c>
      <c r="G2242" s="63">
        <v>638</v>
      </c>
      <c r="H2242" s="64">
        <f>(Таблица1[[#This Row],[Временное сопротивление, Н/мм²]]-SUMIF('Сводный отчет'!$B$7:$B$17,Таблица1[[#This Row],[Профиль / размер]],'Сводный отчет'!$I$7:$I$17))^2</f>
        <v>130.36707884238058</v>
      </c>
      <c r="I2242" s="65">
        <f>Таблица1[[#This Row],[Временное сопротивление, Н/мм²]]/Таблица1[[#This Row],[Предел текучести, Н/мм²]]</f>
        <v>1.2129277566539924</v>
      </c>
      <c r="J2242" s="66">
        <f>(Таблица1[[#This Row],[σв/σт]]-SUMIF('Сводный отчет'!$B$7:$B$17,Таблица1[[#This Row],[Профиль / размер]],'Сводный отчет'!$L$7:$L$17))^2</f>
        <v>3.3073919576172895E-6</v>
      </c>
      <c r="K2242" s="63">
        <v>16.899999999999999</v>
      </c>
      <c r="L2242" s="64">
        <f>(Таблица1[[#This Row],[Относительное удлинение, %]]-SUMIF('Сводный отчет'!$B$7:$B$17,Таблица1[[#This Row],[Профиль / размер]],'Сводный отчет'!$O$7:$O$17))^2</f>
        <v>2.8939919879213387</v>
      </c>
      <c r="M2242" s="63">
        <v>11.6</v>
      </c>
      <c r="N224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1.4631912208777023</v>
      </c>
      <c r="O2242" s="67">
        <v>11.9</v>
      </c>
      <c r="P224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1.4467684983138174</v>
      </c>
      <c r="Q2242" s="69">
        <v>8.5000000000000006E-2</v>
      </c>
      <c r="R2242" s="70">
        <f>(Таблица1[[#This Row],[fr]]-SUMIF('Сводный отчет'!$B$7:$B$17,Таблица1[[#This Row],[Профиль / размер]],'Сводный отчет'!$X$7:$X$17))^2</f>
        <v>2.3424805483920244E-6</v>
      </c>
    </row>
    <row r="2243" spans="1:18" ht="11.25" customHeight="1" x14ac:dyDescent="0.25">
      <c r="A2243" s="62" t="s">
        <v>1714</v>
      </c>
      <c r="B2243" s="62" t="str">
        <f>LEFT(Таблица1[[#This Row],[Номер плавки]],7)</f>
        <v>2051102</v>
      </c>
      <c r="C2243" s="62" t="s">
        <v>66</v>
      </c>
      <c r="D2243" s="62" t="s">
        <v>90</v>
      </c>
      <c r="E2243" s="63">
        <v>514</v>
      </c>
      <c r="F2243" s="64">
        <f>(Таблица1[[#This Row],[Предел текучести, Н/мм²]]-SUMIF('Сводный отчет'!$B$7:$B$17,Таблица1[[#This Row],[Профиль / размер]],'Сводный отчет'!$F$7:$F$17))^2</f>
        <v>494.38374220282356</v>
      </c>
      <c r="G2243" s="63">
        <v>628</v>
      </c>
      <c r="H2243" s="64">
        <f>(Таблица1[[#This Row],[Временное сопротивление, Н/мм²]]-SUMIF('Сводный отчет'!$B$7:$B$17,Таблица1[[#This Row],[Профиль / размер]],'Сводный отчет'!$I$7:$I$17))^2</f>
        <v>458.72388635411698</v>
      </c>
      <c r="I2243" s="65">
        <f>Таблица1[[#This Row],[Временное сопротивление, Н/мм²]]/Таблица1[[#This Row],[Предел текучести, Н/мм²]]</f>
        <v>1.2217898832684826</v>
      </c>
      <c r="J2243" s="66">
        <f>(Таблица1[[#This Row],[σв/σт]]-SUMIF('Сводный отчет'!$B$7:$B$17,Таблица1[[#This Row],[Профиль / размер]],'Сводный отчет'!$L$7:$L$17))^2</f>
        <v>1.1407842607896027E-4</v>
      </c>
      <c r="K2243" s="63">
        <v>16.2</v>
      </c>
      <c r="L2243" s="64">
        <f>(Таблица1[[#This Row],[Относительное удлинение, %]]-SUMIF('Сводный отчет'!$B$7:$B$17,Таблица1[[#This Row],[Профиль / размер]],'Сводный отчет'!$O$7:$O$17))^2</f>
        <v>5.7656351804096273</v>
      </c>
      <c r="M2243" s="63">
        <v>9.6</v>
      </c>
      <c r="N224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0.62469356829552536</v>
      </c>
      <c r="O2243" s="67">
        <v>9.9</v>
      </c>
      <c r="P224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0.63550089268002985</v>
      </c>
      <c r="Q2243" s="69">
        <v>7.8E-2</v>
      </c>
      <c r="R2243" s="70">
        <f>(Таблица1[[#This Row],[fr]]-SUMIF('Сводный отчет'!$B$7:$B$17,Таблица1[[#This Row],[Профиль / размер]],'Сводный отчет'!$X$7:$X$17))^2</f>
        <v>2.991525050144396E-5</v>
      </c>
    </row>
    <row r="2244" spans="1:18" ht="11.25" customHeight="1" x14ac:dyDescent="0.25">
      <c r="A2244" s="62" t="s">
        <v>1714</v>
      </c>
      <c r="B2244" s="62" t="str">
        <f>LEFT(Таблица1[[#This Row],[Номер плавки]],7)</f>
        <v>2051102</v>
      </c>
      <c r="C2244" s="62" t="s">
        <v>66</v>
      </c>
      <c r="D2244" s="62" t="s">
        <v>90</v>
      </c>
      <c r="E2244" s="63">
        <v>538</v>
      </c>
      <c r="F2244" s="64">
        <f>(Таблица1[[#This Row],[Предел текучести, Н/мм²]]-SUMIF('Сводный отчет'!$B$7:$B$17,Таблица1[[#This Row],[Профиль / размер]],'Сводный отчет'!$F$7:$F$17))^2</f>
        <v>3.1161365690230727</v>
      </c>
      <c r="G2244" s="63">
        <v>645</v>
      </c>
      <c r="H2244" s="64">
        <f>(Таблица1[[#This Row],[Временное сопротивление, Н/мм²]]-SUMIF('Сводный отчет'!$B$7:$B$17,Таблица1[[#This Row],[Профиль / размер]],'Сводный отчет'!$I$7:$I$17))^2</f>
        <v>19.517313584165098</v>
      </c>
      <c r="I2244" s="65">
        <f>Таблица1[[#This Row],[Временное сопротивление, Н/мм²]]/Таблица1[[#This Row],[Предел текучести, Н/мм²]]</f>
        <v>1.1988847583643123</v>
      </c>
      <c r="J2244" s="66">
        <f>(Таблица1[[#This Row],[σв/σт]]-SUMIF('Сводный отчет'!$B$7:$B$17,Таблица1[[#This Row],[Профиль / размер]],'Сводный отчет'!$L$7:$L$17))^2</f>
        <v>1.4943533548398733E-4</v>
      </c>
      <c r="K2244" s="63">
        <v>19.8</v>
      </c>
      <c r="L2244" s="64">
        <f>(Таблица1[[#This Row],[Относительное удлинение, %]]-SUMIF('Сводный отчет'!$B$7:$B$17,Таблица1[[#This Row],[Профиль / размер]],'Сводный отчет'!$O$7:$O$17))^2</f>
        <v>1.4371844761841339</v>
      </c>
      <c r="M2244" s="63">
        <v>11.6</v>
      </c>
      <c r="N224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1.4631912208777023</v>
      </c>
      <c r="O2244" s="67">
        <v>11.9</v>
      </c>
      <c r="P224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1.4467684983138174</v>
      </c>
      <c r="Q2244" s="69">
        <v>7.8E-2</v>
      </c>
      <c r="R2244" s="70">
        <f>(Таблица1[[#This Row],[fr]]-SUMIF('Сводный отчет'!$B$7:$B$17,Таблица1[[#This Row],[Профиль / размер]],'Сводный отчет'!$X$7:$X$17))^2</f>
        <v>2.991525050144396E-5</v>
      </c>
    </row>
    <row r="2245" spans="1:18" ht="11.25" customHeight="1" x14ac:dyDescent="0.25">
      <c r="A2245" s="62" t="s">
        <v>1715</v>
      </c>
      <c r="B2245" s="62" t="str">
        <f>LEFT(Таблица1[[#This Row],[Номер плавки]],7)</f>
        <v>2004649</v>
      </c>
      <c r="C2245" s="62" t="s">
        <v>66</v>
      </c>
      <c r="D2245" s="62" t="s">
        <v>90</v>
      </c>
      <c r="E2245" s="63">
        <v>529</v>
      </c>
      <c r="F2245" s="64">
        <f>(Таблица1[[#This Row],[Предел текучести, Н/мм²]]-SUMIF('Сводный отчет'!$B$7:$B$17,Таблица1[[#This Row],[Профиль / размер]],'Сводный отчет'!$F$7:$F$17))^2</f>
        <v>52.341488681698252</v>
      </c>
      <c r="G2245" s="63">
        <v>638</v>
      </c>
      <c r="H2245" s="64">
        <f>(Таблица1[[#This Row],[Временное сопротивление, Н/мм²]]-SUMIF('Сводный отчет'!$B$7:$B$17,Таблица1[[#This Row],[Профиль / размер]],'Сводный отчет'!$I$7:$I$17))^2</f>
        <v>130.36707884238058</v>
      </c>
      <c r="I2245" s="65">
        <f>Таблица1[[#This Row],[Временное сопротивление, Н/мм²]]/Таблица1[[#This Row],[Предел текучести, Н/мм²]]</f>
        <v>1.2060491493383743</v>
      </c>
      <c r="J2245" s="66">
        <f>(Таблица1[[#This Row],[σв/σт]]-SUMIF('Сводный отчет'!$B$7:$B$17,Таблица1[[#This Row],[Профиль / размер]],'Сводный отчет'!$L$7:$L$17))^2</f>
        <v>2.5603434759542635E-5</v>
      </c>
      <c r="K2245" s="63">
        <v>17.100000000000001</v>
      </c>
      <c r="L2245" s="64">
        <f>(Таблица1[[#This Row],[Относительное удлинение, %]]-SUMIF('Сводный отчет'!$B$7:$B$17,Таблица1[[#This Row],[Профиль / размер]],'Сводный отчет'!$O$7:$O$17))^2</f>
        <v>2.2535225043532465</v>
      </c>
      <c r="M2245" s="63">
        <v>9.8000000000000007</v>
      </c>
      <c r="N224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0.34854333355374179</v>
      </c>
      <c r="O2245" s="67">
        <v>10.1</v>
      </c>
      <c r="P224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0.3566276532434095</v>
      </c>
      <c r="Q2245" s="69">
        <v>9.0999999999999998E-2</v>
      </c>
      <c r="R2245" s="70">
        <f>(Таблица1[[#This Row],[fr]]-SUMIF('Сводный отчет'!$B$7:$B$17,Таблица1[[#This Row],[Профиль / размер]],'Сводный отчет'!$X$7:$X$17))^2</f>
        <v>5.6708677731490293E-5</v>
      </c>
    </row>
    <row r="2246" spans="1:18" ht="11.25" customHeight="1" x14ac:dyDescent="0.25">
      <c r="A2246" s="62" t="s">
        <v>1715</v>
      </c>
      <c r="B2246" s="62" t="str">
        <f>LEFT(Таблица1[[#This Row],[Номер плавки]],7)</f>
        <v>2004649</v>
      </c>
      <c r="C2246" s="62" t="s">
        <v>66</v>
      </c>
      <c r="D2246" s="62" t="s">
        <v>90</v>
      </c>
      <c r="E2246" s="63">
        <v>534</v>
      </c>
      <c r="F2246" s="64">
        <f>(Таблица1[[#This Row],[Предел текучести, Н/мм²]]-SUMIF('Сводный отчет'!$B$7:$B$17,Таблица1[[#This Row],[Профиль / размер]],'Сводный отчет'!$F$7:$F$17))^2</f>
        <v>4.9940708413231532</v>
      </c>
      <c r="G2246" s="63">
        <v>641</v>
      </c>
      <c r="H2246" s="64">
        <f>(Таблица1[[#This Row],[Временное сопротивление, Н/мм²]]-SUMIF('Сводный отчет'!$B$7:$B$17,Таблица1[[#This Row],[Профиль / размер]],'Сводный отчет'!$I$7:$I$17))^2</f>
        <v>70.860036588859657</v>
      </c>
      <c r="I2246" s="65">
        <f>Таблица1[[#This Row],[Временное сопротивление, Н/мм²]]/Таблица1[[#This Row],[Предел текучести, Н/мм²]]</f>
        <v>1.2003745318352059</v>
      </c>
      <c r="J2246" s="66">
        <f>(Таблица1[[#This Row],[σв/σт]]-SUMIF('Сводный отчет'!$B$7:$B$17,Таблица1[[#This Row],[Профиль / размер]],'Сводный отчет'!$L$7:$L$17))^2</f>
        <v>1.1523166238703175E-4</v>
      </c>
      <c r="K2246" s="63">
        <v>18.399999999999999</v>
      </c>
      <c r="L2246" s="64">
        <f>(Таблица1[[#This Row],[Относительное удлинение, %]]-SUMIF('Сводный отчет'!$B$7:$B$17,Таблица1[[#This Row],[Профиль / размер]],'Сводный отчет'!$O$7:$O$17))^2</f>
        <v>4.0470861160712808E-2</v>
      </c>
      <c r="M2246" s="63">
        <v>10.4</v>
      </c>
      <c r="N224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9.2629328396138689E-5</v>
      </c>
      <c r="O2246" s="67">
        <v>10.7</v>
      </c>
      <c r="P224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7.9349335449040194E-6</v>
      </c>
      <c r="Q2246" s="69">
        <v>7.6999999999999999E-2</v>
      </c>
      <c r="R2246" s="70">
        <f>(Таблица1[[#This Row],[fr]]-SUMIF('Сводный отчет'!$B$7:$B$17,Таблица1[[#This Row],[Профиль / размер]],'Сводный отчет'!$X$7:$X$17))^2</f>
        <v>4.1854217637594249E-5</v>
      </c>
    </row>
    <row r="2247" spans="1:18" ht="11.25" customHeight="1" x14ac:dyDescent="0.25">
      <c r="A2247" s="62" t="s">
        <v>1716</v>
      </c>
      <c r="B2247" s="62" t="str">
        <f>LEFT(Таблица1[[#This Row],[Номер плавки]],7)</f>
        <v>2051103</v>
      </c>
      <c r="C2247" s="62" t="s">
        <v>66</v>
      </c>
      <c r="D2247" s="62" t="s">
        <v>90</v>
      </c>
      <c r="E2247" s="63">
        <v>511</v>
      </c>
      <c r="F2247" s="64">
        <f>(Таблица1[[#This Row],[Предел текучести, Н/мм²]]-SUMIF('Сводный отчет'!$B$7:$B$17,Таблица1[[#This Row],[Профиль / размер]],'Сводный отчет'!$F$7:$F$17))^2</f>
        <v>636.79219290704862</v>
      </c>
      <c r="G2247" s="63">
        <v>628</v>
      </c>
      <c r="H2247" s="64">
        <f>(Таблица1[[#This Row],[Временное сопротивление, Н/мм²]]-SUMIF('Сводный отчет'!$B$7:$B$17,Таблица1[[#This Row],[Профиль / размер]],'Сводный отчет'!$I$7:$I$17))^2</f>
        <v>458.72388635411698</v>
      </c>
      <c r="I2247" s="65">
        <f>Таблица1[[#This Row],[Временное сопротивление, Н/мм²]]/Таблица1[[#This Row],[Предел текучести, Н/мм²]]</f>
        <v>1.2289628180039138</v>
      </c>
      <c r="J2247" s="66">
        <f>(Таблица1[[#This Row],[σв/σт]]-SUMIF('Сводный отчет'!$B$7:$B$17,Таблица1[[#This Row],[Профиль / размер]],'Сводный отчет'!$L$7:$L$17))^2</f>
        <v>3.1875406785335253E-4</v>
      </c>
      <c r="K2247" s="63">
        <v>16.8</v>
      </c>
      <c r="L2247" s="64">
        <f>(Таблица1[[#This Row],[Относительное удлинение, %]]-SUMIF('Сводный отчет'!$B$7:$B$17,Таблица1[[#This Row],[Профиль / размер]],'Сводный отчет'!$O$7:$O$17))^2</f>
        <v>3.2442267297053724</v>
      </c>
      <c r="M2247" s="63">
        <v>10.8</v>
      </c>
      <c r="N224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0.16779215984483239</v>
      </c>
      <c r="O2247" s="67">
        <v>11.1</v>
      </c>
      <c r="P224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0.16226145606030185</v>
      </c>
      <c r="Q2247" s="69">
        <v>6.9000000000000006E-2</v>
      </c>
      <c r="R2247" s="70">
        <f>(Таблица1[[#This Row],[fr]]-SUMIF('Сводный отчет'!$B$7:$B$17,Таблица1[[#This Row],[Профиль / размер]],'Сводный отчет'!$X$7:$X$17))^2</f>
        <v>2.093659547267963E-4</v>
      </c>
    </row>
    <row r="2248" spans="1:18" ht="11.25" customHeight="1" x14ac:dyDescent="0.25">
      <c r="A2248" s="62" t="s">
        <v>1716</v>
      </c>
      <c r="B2248" s="62" t="str">
        <f>LEFT(Таблица1[[#This Row],[Номер плавки]],7)</f>
        <v>2051103</v>
      </c>
      <c r="C2248" s="62" t="s">
        <v>66</v>
      </c>
      <c r="D2248" s="62" t="s">
        <v>90</v>
      </c>
      <c r="E2248" s="63">
        <v>520</v>
      </c>
      <c r="F2248" s="64">
        <f>(Таблица1[[#This Row],[Предел текучести, Н/мм²]]-SUMIF('Сводный отчет'!$B$7:$B$17,Таблица1[[#This Row],[Профиль / размер]],'Сводный отчет'!$F$7:$F$17))^2</f>
        <v>263.56684079437343</v>
      </c>
      <c r="G2248" s="63">
        <v>636</v>
      </c>
      <c r="H2248" s="64">
        <f>(Таблица1[[#This Row],[Временное сопротивление, Н/мм²]]-SUMIF('Сводный отчет'!$B$7:$B$17,Таблица1[[#This Row],[Профиль / размер]],'Сводный отчет'!$I$7:$I$17))^2</f>
        <v>180.03844034472786</v>
      </c>
      <c r="I2248" s="65">
        <f>Таблица1[[#This Row],[Временное сопротивление, Н/мм²]]/Таблица1[[#This Row],[Предел текучести, Н/мм²]]</f>
        <v>1.2230769230769232</v>
      </c>
      <c r="J2248" s="66">
        <f>(Таблица1[[#This Row],[σв/σт]]-SUMIF('Сводный отчет'!$B$7:$B$17,Таблица1[[#This Row],[Профиль / размер]],'Сводный отчет'!$L$7:$L$17))^2</f>
        <v>1.4322799908021285E-4</v>
      </c>
      <c r="K2248" s="63">
        <v>18.8</v>
      </c>
      <c r="L2248" s="64">
        <f>(Таблица1[[#This Row],[Относительное удлинение, %]]-SUMIF('Сводный отчет'!$B$7:$B$17,Таблица1[[#This Row],[Профиль / размер]],'Сводный отчет'!$O$7:$O$17))^2</f>
        <v>3.9531894024546793E-2</v>
      </c>
      <c r="M2248" s="63">
        <v>10.8</v>
      </c>
      <c r="N224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0.16779215984483239</v>
      </c>
      <c r="O2248" s="67">
        <v>11.1</v>
      </c>
      <c r="P224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0.16226145606030185</v>
      </c>
      <c r="Q2248" s="69">
        <v>7.0999999999999994E-2</v>
      </c>
      <c r="R2248" s="70">
        <f>(Таблица1[[#This Row],[fr]]-SUMIF('Сводный отчет'!$B$7:$B$17,Таблица1[[#This Row],[Профиль / размер]],'Сводный отчет'!$X$7:$X$17))^2</f>
        <v>1.5548802045449607E-4</v>
      </c>
    </row>
    <row r="2249" spans="1:18" ht="11.25" customHeight="1" x14ac:dyDescent="0.25">
      <c r="A2249" s="62" t="s">
        <v>1716</v>
      </c>
      <c r="B2249" s="62" t="str">
        <f>LEFT(Таблица1[[#This Row],[Номер плавки]],7)</f>
        <v>2051103</v>
      </c>
      <c r="C2249" s="62" t="s">
        <v>66</v>
      </c>
      <c r="D2249" s="62" t="s">
        <v>90</v>
      </c>
      <c r="E2249" s="63">
        <v>519</v>
      </c>
      <c r="F2249" s="64">
        <f>(Таблица1[[#This Row],[Предел текучести, Н/мм²]]-SUMIF('Сводный отчет'!$B$7:$B$17,Таблица1[[#This Row],[Профиль / размер]],'Сводный отчет'!$F$7:$F$17))^2</f>
        <v>297.03632436244845</v>
      </c>
      <c r="G2249" s="63">
        <v>634</v>
      </c>
      <c r="H2249" s="64">
        <f>(Таблица1[[#This Row],[Временное сопротивление, Н/мм²]]-SUMIF('Сводный отчет'!$B$7:$B$17,Таблица1[[#This Row],[Профиль / размер]],'Сводный отчет'!$I$7:$I$17))^2</f>
        <v>237.70980184707514</v>
      </c>
      <c r="I2249" s="65">
        <f>Таблица1[[#This Row],[Временное сопротивление, Н/мм²]]/Таблица1[[#This Row],[Предел текучести, Н/мм²]]</f>
        <v>1.2215799614643545</v>
      </c>
      <c r="J2249" s="66">
        <f>(Таблица1[[#This Row],[σв/σт]]-SUMIF('Сводный отчет'!$B$7:$B$17,Таблица1[[#This Row],[Профиль / размер]],'Сводный отчет'!$L$7:$L$17))^2</f>
        <v>1.0963824851550571E-4</v>
      </c>
      <c r="K2249" s="63">
        <v>17.3</v>
      </c>
      <c r="L2249" s="64">
        <f>(Таблица1[[#This Row],[Относительное удлинение, %]]-SUMIF('Сводный отчет'!$B$7:$B$17,Таблица1[[#This Row],[Профиль / размер]],'Сводный отчет'!$O$7:$O$17))^2</f>
        <v>1.6930530207851662</v>
      </c>
      <c r="M2249" s="63">
        <v>10.4</v>
      </c>
      <c r="N224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9.2629328396138689E-5</v>
      </c>
      <c r="O2249" s="67">
        <v>10.7</v>
      </c>
      <c r="P224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7.9349335449040194E-6</v>
      </c>
      <c r="Q2249" s="69">
        <v>0.08</v>
      </c>
      <c r="R2249" s="70">
        <f>(Таблица1[[#This Row],[fr]]-SUMIF('Сводный отчет'!$B$7:$B$17,Таблица1[[#This Row],[Профиль / размер]],'Сводный отчет'!$X$7:$X$17))^2</f>
        <v>1.2037316229143389E-5</v>
      </c>
    </row>
    <row r="2250" spans="1:18" ht="11.25" customHeight="1" x14ac:dyDescent="0.25">
      <c r="A2250" s="62" t="s">
        <v>1717</v>
      </c>
      <c r="B2250" s="62" t="str">
        <f>LEFT(Таблица1[[#This Row],[Номер плавки]],7)</f>
        <v>2051104</v>
      </c>
      <c r="C2250" s="62" t="s">
        <v>66</v>
      </c>
      <c r="D2250" s="62" t="s">
        <v>90</v>
      </c>
      <c r="E2250" s="63">
        <v>537</v>
      </c>
      <c r="F2250" s="64">
        <f>(Таблица1[[#This Row],[Предел текучести, Н/мм²]]-SUMIF('Сводный отчет'!$B$7:$B$17,Таблица1[[#This Row],[Профиль / размер]],'Сводный отчет'!$F$7:$F$17))^2</f>
        <v>0.5856201370980928</v>
      </c>
      <c r="G2250" s="63">
        <v>650</v>
      </c>
      <c r="H2250" s="64">
        <f>(Таблица1[[#This Row],[Временное сопротивление, Н/мм²]]-SUMIF('Сводный отчет'!$B$7:$B$17,Таблица1[[#This Row],[Профиль / размер]],'Сводный отчет'!$I$7:$I$17))^2</f>
        <v>0.33890982829689448</v>
      </c>
      <c r="I2250" s="65">
        <f>Таблица1[[#This Row],[Временное сопротивление, Н/мм²]]/Таблица1[[#This Row],[Предел текучести, Н/мм²]]</f>
        <v>1.2104283054003724</v>
      </c>
      <c r="J2250" s="66">
        <f>(Таблица1[[#This Row],[σв/σт]]-SUMIF('Сводный отчет'!$B$7:$B$17,Таблица1[[#This Row],[Профиль / размер]],'Сводный отчет'!$L$7:$L$17))^2</f>
        <v>4.63526234357343E-7</v>
      </c>
      <c r="K2250" s="63">
        <v>17.7</v>
      </c>
      <c r="L2250" s="64">
        <f>(Таблица1[[#This Row],[Относительное удлинение, %]]-SUMIF('Сводный отчет'!$B$7:$B$17,Таблица1[[#This Row],[Профиль / размер]],'Сводный отчет'!$O$7:$O$17))^2</f>
        <v>0.81211405364900358</v>
      </c>
      <c r="M2250" s="63">
        <v>10.6</v>
      </c>
      <c r="N225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4.3942394586613823E-2</v>
      </c>
      <c r="O2250" s="67">
        <v>10.9</v>
      </c>
      <c r="P225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4.1134695496923661E-2</v>
      </c>
      <c r="Q2250" s="69">
        <v>8.7999999999999995E-2</v>
      </c>
      <c r="R2250" s="70">
        <f>(Таблица1[[#This Row],[fr]]-SUMIF('Сводный отчет'!$B$7:$B$17,Таблица1[[#This Row],[Профиль / размер]],'Сводный отчет'!$X$7:$X$17))^2</f>
        <v>2.0525579139941123E-5</v>
      </c>
    </row>
    <row r="2251" spans="1:18" ht="11.25" customHeight="1" x14ac:dyDescent="0.25">
      <c r="A2251" s="62" t="s">
        <v>1717</v>
      </c>
      <c r="B2251" s="62" t="str">
        <f>LEFT(Таблица1[[#This Row],[Номер плавки]],7)</f>
        <v>2051104</v>
      </c>
      <c r="C2251" s="62" t="s">
        <v>66</v>
      </c>
      <c r="D2251" s="62" t="s">
        <v>90</v>
      </c>
      <c r="E2251" s="63">
        <v>530</v>
      </c>
      <c r="F2251" s="64">
        <f>(Таблица1[[#This Row],[Предел текучести, Н/мм²]]-SUMIF('Сводный отчет'!$B$7:$B$17,Таблица1[[#This Row],[Профиль / размер]],'Сводный отчет'!$F$7:$F$17))^2</f>
        <v>38.872005113623231</v>
      </c>
      <c r="G2251" s="63">
        <v>645</v>
      </c>
      <c r="H2251" s="64">
        <f>(Таблица1[[#This Row],[Временное сопротивление, Н/мм²]]-SUMIF('Сводный отчет'!$B$7:$B$17,Таблица1[[#This Row],[Профиль / размер]],'Сводный отчет'!$I$7:$I$17))^2</f>
        <v>19.517313584165098</v>
      </c>
      <c r="I2251" s="65">
        <f>Таблица1[[#This Row],[Временное сопротивление, Н/мм²]]/Таблица1[[#This Row],[Предел текучести, Н/мм²]]</f>
        <v>1.2169811320754718</v>
      </c>
      <c r="J2251" s="66">
        <f>(Таблица1[[#This Row],[σв/σт]]-SUMIF('Сводный отчет'!$B$7:$B$17,Таблица1[[#This Row],[Профиль / размер]],'Сводный отчет'!$L$7:$L$17))^2</f>
        <v>3.4480373022088778E-5</v>
      </c>
      <c r="K2251" s="63">
        <v>16.5</v>
      </c>
      <c r="L2251" s="64">
        <f>(Таблица1[[#This Row],[Относительное удлинение, %]]-SUMIF('Сводный отчет'!$B$7:$B$17,Таблица1[[#This Row],[Профиль / размер]],'Сводный отчет'!$O$7:$O$17))^2</f>
        <v>4.4149309550574998</v>
      </c>
      <c r="M2251" s="63">
        <v>9.5</v>
      </c>
      <c r="N225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0.79276868566641578</v>
      </c>
      <c r="O2251" s="67">
        <v>9.8000000000000007</v>
      </c>
      <c r="P225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0.80493751239833988</v>
      </c>
      <c r="Q2251" s="69">
        <v>9.6000000000000002E-2</v>
      </c>
      <c r="R2251" s="70">
        <f>(Таблица1[[#This Row],[fr]]-SUMIF('Сводный отчет'!$B$7:$B$17,Таблица1[[#This Row],[Профиль / размер]],'Сводный отчет'!$X$7:$X$17))^2</f>
        <v>1.5701384205073899E-4</v>
      </c>
    </row>
    <row r="2252" spans="1:18" ht="11.25" customHeight="1" x14ac:dyDescent="0.25">
      <c r="A2252" s="62" t="s">
        <v>1718</v>
      </c>
      <c r="B2252" s="62" t="str">
        <f>LEFT(Таблица1[[#This Row],[Номер плавки]],7)</f>
        <v>2051105</v>
      </c>
      <c r="C2252" s="62" t="s">
        <v>66</v>
      </c>
      <c r="D2252" s="62" t="s">
        <v>90</v>
      </c>
      <c r="E2252" s="63">
        <v>538</v>
      </c>
      <c r="F2252" s="64">
        <f>(Таблица1[[#This Row],[Предел текучести, Н/мм²]]-SUMIF('Сводный отчет'!$B$7:$B$17,Таблица1[[#This Row],[Профиль / размер]],'Сводный отчет'!$F$7:$F$17))^2</f>
        <v>3.1161365690230727</v>
      </c>
      <c r="G2252" s="63">
        <v>652</v>
      </c>
      <c r="H2252" s="64">
        <f>(Таблица1[[#This Row],[Временное сопротивление, Н/мм²]]-SUMIF('Сводный отчет'!$B$7:$B$17,Таблица1[[#This Row],[Профиль / размер]],'Сводный отчет'!$I$7:$I$17))^2</f>
        <v>6.6675483259496131</v>
      </c>
      <c r="I2252" s="65">
        <f>Таблица1[[#This Row],[Временное сопротивление, Н/мм²]]/Таблица1[[#This Row],[Предел текучести, Н/мм²]]</f>
        <v>1.2118959107806691</v>
      </c>
      <c r="J2252" s="66">
        <f>(Таблица1[[#This Row],[σв/σт]]-SUMIF('Сводный отчет'!$B$7:$B$17,Таблица1[[#This Row],[Профиль / размер]],'Сводный отчет'!$L$7:$L$17))^2</f>
        <v>6.1901926004212476E-7</v>
      </c>
      <c r="K2252" s="63">
        <v>17.899999999999999</v>
      </c>
      <c r="L2252" s="64">
        <f>(Таблица1[[#This Row],[Относительное удлинение, %]]-SUMIF('Сводный отчет'!$B$7:$B$17,Таблица1[[#This Row],[Профиль / размер]],'Сводный отчет'!$O$7:$O$17))^2</f>
        <v>0.49164457008092138</v>
      </c>
      <c r="M2252" s="63">
        <v>9.1</v>
      </c>
      <c r="N225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1.665069155149981</v>
      </c>
      <c r="O2252" s="67">
        <v>9.4</v>
      </c>
      <c r="P225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1.682683991271583</v>
      </c>
      <c r="Q2252" s="69">
        <v>7.3999999999999996E-2</v>
      </c>
      <c r="R2252" s="70">
        <f>(Таблица1[[#This Row],[fr]]-SUMIF('Сводный отчет'!$B$7:$B$17,Таблица1[[#This Row],[Профиль / размер]],'Сводный отчет'!$X$7:$X$17))^2</f>
        <v>8.9671119046045146E-5</v>
      </c>
    </row>
    <row r="2253" spans="1:18" ht="11.25" customHeight="1" x14ac:dyDescent="0.25">
      <c r="A2253" s="62" t="s">
        <v>1719</v>
      </c>
      <c r="B2253" s="62" t="str">
        <f>LEFT(Таблица1[[#This Row],[Номер плавки]],7)</f>
        <v>2064668</v>
      </c>
      <c r="C2253" s="62" t="s">
        <v>66</v>
      </c>
      <c r="D2253" s="62" t="s">
        <v>90</v>
      </c>
      <c r="E2253" s="63">
        <v>536</v>
      </c>
      <c r="F2253" s="64">
        <f>(Таблица1[[#This Row],[Предел текучести, Н/мм²]]-SUMIF('Сводный отчет'!$B$7:$B$17,Таблица1[[#This Row],[Профиль / размер]],'Сводный отчет'!$F$7:$F$17))^2</f>
        <v>5.5103705173113041E-2</v>
      </c>
      <c r="G2253" s="63">
        <v>652</v>
      </c>
      <c r="H2253" s="64">
        <f>(Таблица1[[#This Row],[Временное сопротивление, Н/мм²]]-SUMIF('Сводный отчет'!$B$7:$B$17,Таблица1[[#This Row],[Профиль / размер]],'Сводный отчет'!$I$7:$I$17))^2</f>
        <v>6.6675483259496131</v>
      </c>
      <c r="I2253" s="65">
        <f>Таблица1[[#This Row],[Временное сопротивление, Н/мм²]]/Таблица1[[#This Row],[Предел текучести, Н/мм²]]</f>
        <v>1.2164179104477613</v>
      </c>
      <c r="J2253" s="66">
        <f>(Таблица1[[#This Row],[σв/σт]]-SUMIF('Сводный отчет'!$B$7:$B$17,Таблица1[[#This Row],[Профиль / размер]],'Сводный отчет'!$L$7:$L$17))^2</f>
        <v>2.8183117881140353E-5</v>
      </c>
      <c r="K2253" s="63">
        <v>16.2</v>
      </c>
      <c r="L2253" s="64">
        <f>(Таблица1[[#This Row],[Относительное удлинение, %]]-SUMIF('Сводный отчет'!$B$7:$B$17,Таблица1[[#This Row],[Профиль / размер]],'Сводный отчет'!$O$7:$O$17))^2</f>
        <v>5.7656351804096273</v>
      </c>
      <c r="M2253" s="63">
        <v>10</v>
      </c>
      <c r="N225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0.15239309881196045</v>
      </c>
      <c r="O2253" s="67">
        <v>10.3</v>
      </c>
      <c r="P225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0.15775441380678712</v>
      </c>
      <c r="Q2253" s="69">
        <v>7.5999999999999998E-2</v>
      </c>
      <c r="R2253" s="70">
        <f>(Таблица1[[#This Row],[fr]]-SUMIF('Сводный отчет'!$B$7:$B$17,Таблица1[[#This Row],[Профиль / размер]],'Сводный отчет'!$X$7:$X$17))^2</f>
        <v>5.5793184773744549E-5</v>
      </c>
    </row>
    <row r="2254" spans="1:18" ht="11.25" customHeight="1" x14ac:dyDescent="0.25">
      <c r="A2254" s="62" t="s">
        <v>1720</v>
      </c>
      <c r="B2254" s="62" t="str">
        <f>LEFT(Таблица1[[#This Row],[Номер плавки]],7)</f>
        <v>2051106</v>
      </c>
      <c r="C2254" s="62" t="s">
        <v>66</v>
      </c>
      <c r="D2254" s="62" t="s">
        <v>90</v>
      </c>
      <c r="E2254" s="63">
        <v>535</v>
      </c>
      <c r="F2254" s="64">
        <f>(Таблица1[[#This Row],[Предел текучести, Н/мм²]]-SUMIF('Сводный отчет'!$B$7:$B$17,Таблица1[[#This Row],[Профиль / размер]],'Сводный отчет'!$F$7:$F$17))^2</f>
        <v>1.5245872732481334</v>
      </c>
      <c r="G2254" s="63">
        <v>649</v>
      </c>
      <c r="H2254" s="64">
        <f>(Таблица1[[#This Row],[Временное сопротивление, Н/мм²]]-SUMIF('Сводный отчет'!$B$7:$B$17,Таблица1[[#This Row],[Профиль / размер]],'Сводный отчет'!$I$7:$I$17))^2</f>
        <v>0.17459057947053505</v>
      </c>
      <c r="I2254" s="65">
        <f>Таблица1[[#This Row],[Временное сопротивление, Н/мм²]]/Таблица1[[#This Row],[Предел текучести, Н/мм²]]</f>
        <v>1.2130841121495326</v>
      </c>
      <c r="J2254" s="66">
        <f>(Таблица1[[#This Row],[σв/σт]]-SUMIF('Сводный отчет'!$B$7:$B$17,Таблица1[[#This Row],[Профиль / размер]],'Сводный отчет'!$L$7:$L$17))^2</f>
        <v>3.9005426006429951E-6</v>
      </c>
      <c r="K2254" s="63">
        <v>16.399999999999999</v>
      </c>
      <c r="L2254" s="64">
        <f>(Таблица1[[#This Row],[Относительное удлинение, %]]-SUMIF('Сводный отчет'!$B$7:$B$17,Таблица1[[#This Row],[Профиль / размер]],'Сводный отчет'!$O$7:$O$17))^2</f>
        <v>4.8451656968415469</v>
      </c>
      <c r="M2254" s="63">
        <v>10.4</v>
      </c>
      <c r="N225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9.2629328396138689E-5</v>
      </c>
      <c r="O2254" s="67">
        <v>10.7</v>
      </c>
      <c r="P225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7.9349335449040194E-6</v>
      </c>
      <c r="Q2254" s="69">
        <v>9.8000000000000004E-2</v>
      </c>
      <c r="R2254" s="70">
        <f>(Таблица1[[#This Row],[fr]]-SUMIF('Сводный отчет'!$B$7:$B$17,Таблица1[[#This Row],[Профиль / размер]],'Сводный отчет'!$X$7:$X$17))^2</f>
        <v>2.1113590777843848E-4</v>
      </c>
    </row>
    <row r="2255" spans="1:18" ht="11.25" customHeight="1" x14ac:dyDescent="0.25">
      <c r="A2255" s="62" t="s">
        <v>1721</v>
      </c>
      <c r="B2255" s="62" t="str">
        <f>LEFT(Таблица1[[#This Row],[Номер плавки]],7)</f>
        <v>2004668</v>
      </c>
      <c r="C2255" s="62" t="s">
        <v>66</v>
      </c>
      <c r="D2255" s="62" t="s">
        <v>90</v>
      </c>
      <c r="E2255" s="63">
        <v>532</v>
      </c>
      <c r="F2255" s="64">
        <f>(Таблица1[[#This Row],[Предел текучести, Н/мм²]]-SUMIF('Сводный отчет'!$B$7:$B$17,Таблица1[[#This Row],[Профиль / размер]],'Сводный отчет'!$F$7:$F$17))^2</f>
        <v>17.933037977473195</v>
      </c>
      <c r="G2255" s="63">
        <v>645</v>
      </c>
      <c r="H2255" s="64">
        <f>(Таблица1[[#This Row],[Временное сопротивление, Н/мм²]]-SUMIF('Сводный отчет'!$B$7:$B$17,Таблица1[[#This Row],[Профиль / размер]],'Сводный отчет'!$I$7:$I$17))^2</f>
        <v>19.517313584165098</v>
      </c>
      <c r="I2255" s="65">
        <f>Таблица1[[#This Row],[Временное сопротивление, Н/мм²]]/Таблица1[[#This Row],[Предел текучести, Н/мм²]]</f>
        <v>1.2124060150375939</v>
      </c>
      <c r="J2255" s="66">
        <f>(Таблица1[[#This Row],[σв/σт]]-SUMIF('Сводный отчет'!$B$7:$B$17,Таблица1[[#This Row],[Профиль / размер]],'Сводный отчет'!$L$7:$L$17))^2</f>
        <v>1.6819029928749916E-6</v>
      </c>
      <c r="K2255" s="63">
        <v>18.100000000000001</v>
      </c>
      <c r="L2255" s="64">
        <f>(Таблица1[[#This Row],[Относительное удлинение, %]]-SUMIF('Сводный отчет'!$B$7:$B$17,Таблица1[[#This Row],[Профиль / размер]],'Сводный отчет'!$O$7:$O$17))^2</f>
        <v>0.2511750865128351</v>
      </c>
      <c r="M2255" s="63">
        <v>11.8</v>
      </c>
      <c r="N225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1.9870409861359231</v>
      </c>
      <c r="O2255" s="67">
        <v>12.1</v>
      </c>
      <c r="P225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1.9678952588771941</v>
      </c>
      <c r="Q2255" s="69">
        <v>9.2999999999999999E-2</v>
      </c>
      <c r="R2255" s="70">
        <f>(Таблица1[[#This Row],[fr]]-SUMIF('Сводный отчет'!$B$7:$B$17,Таблица1[[#This Row],[Профиль / размер]],'Сводный отчет'!$X$7:$X$17))^2</f>
        <v>9.0830743459189756E-5</v>
      </c>
    </row>
    <row r="2256" spans="1:18" ht="11.25" customHeight="1" x14ac:dyDescent="0.25">
      <c r="A2256" s="62" t="s">
        <v>1721</v>
      </c>
      <c r="B2256" s="62" t="str">
        <f>LEFT(Таблица1[[#This Row],[Номер плавки]],7)</f>
        <v>2004668</v>
      </c>
      <c r="C2256" s="62" t="s">
        <v>66</v>
      </c>
      <c r="D2256" s="62" t="s">
        <v>90</v>
      </c>
      <c r="E2256" s="63">
        <v>514</v>
      </c>
      <c r="F2256" s="64">
        <f>(Таблица1[[#This Row],[Предел текучести, Н/мм²]]-SUMIF('Сводный отчет'!$B$7:$B$17,Таблица1[[#This Row],[Профиль / размер]],'Сводный отчет'!$F$7:$F$17))^2</f>
        <v>494.38374220282356</v>
      </c>
      <c r="G2256" s="63">
        <v>632</v>
      </c>
      <c r="H2256" s="64">
        <f>(Таблица1[[#This Row],[Временное сопротивление, Н/мм²]]-SUMIF('Сводный отчет'!$B$7:$B$17,Таблица1[[#This Row],[Профиль / размер]],'Сводный отчет'!$I$7:$I$17))^2</f>
        <v>303.38116334942242</v>
      </c>
      <c r="I2256" s="65">
        <f>Таблица1[[#This Row],[Временное сопротивление, Н/мм²]]/Таблица1[[#This Row],[Предел текучести, Н/мм²]]</f>
        <v>1.2295719844357977</v>
      </c>
      <c r="J2256" s="66">
        <f>(Таблица1[[#This Row],[σв/σт]]-SUMIF('Сводный отчет'!$B$7:$B$17,Таблица1[[#This Row],[Профиль / размер]],'Сводный отчет'!$L$7:$L$17))^2</f>
        <v>3.4087688276223857E-4</v>
      </c>
      <c r="K2256" s="63">
        <v>16.8</v>
      </c>
      <c r="L2256" s="64">
        <f>(Таблица1[[#This Row],[Относительное удлинение, %]]-SUMIF('Сводный отчет'!$B$7:$B$17,Таблица1[[#This Row],[Профиль / размер]],'Сводный отчет'!$O$7:$O$17))^2</f>
        <v>3.2442267297053724</v>
      </c>
      <c r="M2256" s="63">
        <v>9</v>
      </c>
      <c r="N225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1.9331442725208712</v>
      </c>
      <c r="O2256" s="67">
        <v>9.3000000000000007</v>
      </c>
      <c r="P225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1.9521206109898928</v>
      </c>
      <c r="Q2256" s="69">
        <v>7.4999999999999997E-2</v>
      </c>
      <c r="R2256" s="70">
        <f>(Таблица1[[#This Row],[fr]]-SUMIF('Сводный отчет'!$B$7:$B$17,Таблица1[[#This Row],[Профиль / размер]],'Сводный отчет'!$X$7:$X$17))^2</f>
        <v>7.1732151909894844E-5</v>
      </c>
    </row>
    <row r="2257" spans="1:18" ht="11.25" customHeight="1" x14ac:dyDescent="0.25">
      <c r="A2257" s="62" t="s">
        <v>1722</v>
      </c>
      <c r="B2257" s="62" t="str">
        <f>LEFT(Таблица1[[#This Row],[Номер плавки]],7)</f>
        <v>2064678</v>
      </c>
      <c r="C2257" s="62" t="s">
        <v>66</v>
      </c>
      <c r="D2257" s="62" t="s">
        <v>183</v>
      </c>
      <c r="E2257" s="63">
        <v>530</v>
      </c>
      <c r="F2257" s="64">
        <f>(Таблица1[[#This Row],[Предел текучести, Н/мм²]]-SUMIF('Сводный отчет'!$B$7:$B$17,Таблица1[[#This Row],[Профиль / размер]],'Сводный отчет'!$F$7:$F$17))^2</f>
        <v>138.59710743801605</v>
      </c>
      <c r="G2257" s="63">
        <v>628</v>
      </c>
      <c r="H2257" s="64">
        <f>(Таблица1[[#This Row],[Временное сопротивление, Н/мм²]]-SUMIF('Сводный отчет'!$B$7:$B$17,Таблица1[[#This Row],[Профиль / размер]],'Сводный отчет'!$I$7:$I$17))^2</f>
        <v>627.84413739669162</v>
      </c>
      <c r="I2257" s="65">
        <f>Таблица1[[#This Row],[Временное сопротивление, Н/мм²]]/Таблица1[[#This Row],[Предел текучести, Н/мм²]]</f>
        <v>1.1849056603773584</v>
      </c>
      <c r="J2257" s="66">
        <f>(Таблица1[[#This Row],[σв/σт]]-SUMIF('Сводный отчет'!$B$7:$B$17,Таблица1[[#This Row],[Профиль / размер]],'Сводный отчет'!$L$7:$L$17))^2</f>
        <v>4.3402236053377926E-4</v>
      </c>
      <c r="K2257" s="63">
        <v>19.3</v>
      </c>
      <c r="L2257" s="64">
        <f>(Таблица1[[#This Row],[Относительное удлинение, %]]-SUMIF('Сводный отчет'!$B$7:$B$17,Таблица1[[#This Row],[Профиль / размер]],'Сводный отчет'!$O$7:$O$17))^2</f>
        <v>1.3172778925619686</v>
      </c>
      <c r="M2257" s="63">
        <v>10.5</v>
      </c>
      <c r="N225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1.2913223140504677E-4</v>
      </c>
      <c r="O2257" s="67">
        <v>10.8</v>
      </c>
      <c r="P225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2.1823347107429811E-4</v>
      </c>
      <c r="Q2257" s="69">
        <v>7.1999999999999995E-2</v>
      </c>
      <c r="R2257" s="70">
        <f>(Таблица1[[#This Row],[fr]]-SUMIF('Сводный отчет'!$B$7:$B$17,Таблица1[[#This Row],[Профиль / размер]],'Сводный отчет'!$X$7:$X$17))^2</f>
        <v>8.1409607438016654E-5</v>
      </c>
    </row>
    <row r="2258" spans="1:18" ht="11.25" customHeight="1" x14ac:dyDescent="0.25">
      <c r="A2258" s="62" t="s">
        <v>1724</v>
      </c>
      <c r="B2258" s="62" t="str">
        <f>LEFT(Таблица1[[#This Row],[Номер плавки]],7)</f>
        <v>2051107</v>
      </c>
      <c r="C2258" s="62" t="s">
        <v>66</v>
      </c>
      <c r="D2258" s="62" t="s">
        <v>183</v>
      </c>
      <c r="E2258" s="63">
        <v>522</v>
      </c>
      <c r="F2258" s="64">
        <f>(Таблица1[[#This Row],[Предел текучести, Н/мм²]]-SUMIF('Сводный отчет'!$B$7:$B$17,Таблица1[[#This Row],[Профиль / размер]],'Сводный отчет'!$F$7:$F$17))^2</f>
        <v>390.96074380165209</v>
      </c>
      <c r="G2258" s="63">
        <v>636</v>
      </c>
      <c r="H2258" s="64">
        <f>(Таблица1[[#This Row],[Временное сопротивление, Н/мм²]]-SUMIF('Сводный отчет'!$B$7:$B$17,Таблица1[[#This Row],[Профиль / размер]],'Сводный отчет'!$I$7:$I$17))^2</f>
        <v>290.93504648760154</v>
      </c>
      <c r="I2258" s="65">
        <f>Таблица1[[#This Row],[Временное сопротивление, Н/мм²]]/Таблица1[[#This Row],[Предел текучести, Н/мм²]]</f>
        <v>1.2183908045977012</v>
      </c>
      <c r="J2258" s="66">
        <f>(Таблица1[[#This Row],[σв/σт]]-SUMIF('Сводный отчет'!$B$7:$B$17,Таблица1[[#This Row],[Профиль / размер]],'Сводный отчет'!$L$7:$L$17))^2</f>
        <v>1.6007160856925621E-4</v>
      </c>
      <c r="K2258" s="63">
        <v>17.600000000000001</v>
      </c>
      <c r="L2258" s="64">
        <f>(Таблица1[[#This Row],[Относительное удлинение, %]]-SUMIF('Сводный отчет'!$B$7:$B$17,Таблица1[[#This Row],[Профиль / размер]],'Сводный отчет'!$O$7:$O$17))^2</f>
        <v>0.30500516528926253</v>
      </c>
      <c r="M2258" s="63">
        <v>11.1</v>
      </c>
      <c r="N225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0.34649276859503636</v>
      </c>
      <c r="O2258" s="67">
        <v>11.4</v>
      </c>
      <c r="P225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0.34249096074380447</v>
      </c>
      <c r="Q2258" s="69">
        <v>0.1</v>
      </c>
      <c r="R2258" s="70">
        <f>(Таблица1[[#This Row],[fr]]-SUMIF('Сводный отчет'!$B$7:$B$17,Таблица1[[#This Row],[Профиль / размер]],'Сводный отчет'!$X$7:$X$17))^2</f>
        <v>3.6013688016528944E-4</v>
      </c>
    </row>
    <row r="2259" spans="1:18" ht="11.25" customHeight="1" x14ac:dyDescent="0.25">
      <c r="A2259" s="62" t="s">
        <v>1724</v>
      </c>
      <c r="B2259" s="62" t="str">
        <f>LEFT(Таблица1[[#This Row],[Номер плавки]],7)</f>
        <v>2051107</v>
      </c>
      <c r="C2259" s="62" t="s">
        <v>66</v>
      </c>
      <c r="D2259" s="62" t="s">
        <v>183</v>
      </c>
      <c r="E2259" s="63">
        <v>522</v>
      </c>
      <c r="F2259" s="64">
        <f>(Таблица1[[#This Row],[Предел текучести, Н/мм²]]-SUMIF('Сводный отчет'!$B$7:$B$17,Таблица1[[#This Row],[Профиль / размер]],'Сводный отчет'!$F$7:$F$17))^2</f>
        <v>390.96074380165209</v>
      </c>
      <c r="G2259" s="63">
        <v>637</v>
      </c>
      <c r="H2259" s="64">
        <f>(Таблица1[[#This Row],[Временное сопротивление, Н/мм²]]-SUMIF('Сводный отчет'!$B$7:$B$17,Таблица1[[#This Row],[Профиль / размер]],'Сводный отчет'!$I$7:$I$17))^2</f>
        <v>257.82141012396528</v>
      </c>
      <c r="I2259" s="65">
        <f>Таблица1[[#This Row],[Временное сопротивление, Н/мм²]]/Таблица1[[#This Row],[Предел текучести, Н/мм²]]</f>
        <v>1.2203065134099618</v>
      </c>
      <c r="J2259" s="66">
        <f>(Таблица1[[#This Row],[σв/σт]]-SUMIF('Сводный отчет'!$B$7:$B$17,Таблица1[[#This Row],[Профиль / размер]],'Сводный отчет'!$L$7:$L$17))^2</f>
        <v>2.1221641817615843E-4</v>
      </c>
      <c r="K2259" s="63">
        <v>17.5</v>
      </c>
      <c r="L2259" s="64">
        <f>(Таблица1[[#This Row],[Относительное удлинение, %]]-SUMIF('Сводный отчет'!$B$7:$B$17,Таблица1[[#This Row],[Профиль / размер]],'Сводный отчет'!$O$7:$O$17))^2</f>
        <v>0.425459710743811</v>
      </c>
      <c r="M2259" s="63">
        <v>10.7</v>
      </c>
      <c r="N225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3.5583677685948681E-2</v>
      </c>
      <c r="O2259" s="67">
        <v>11</v>
      </c>
      <c r="P225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3.4309142561984238E-2</v>
      </c>
      <c r="Q2259" s="69">
        <v>7.9000000000000001E-2</v>
      </c>
      <c r="R2259" s="70">
        <f>(Таблица1[[#This Row],[fr]]-SUMIF('Сводный отчет'!$B$7:$B$17,Таблица1[[#This Row],[Профиль / размер]],'Сводный отчет'!$X$7:$X$17))^2</f>
        <v>4.0914256198347131E-6</v>
      </c>
    </row>
    <row r="2260" spans="1:18" ht="11.25" customHeight="1" x14ac:dyDescent="0.25">
      <c r="A2260" s="62" t="s">
        <v>1724</v>
      </c>
      <c r="B2260" s="62" t="str">
        <f>LEFT(Таблица1[[#This Row],[Номер плавки]],7)</f>
        <v>2051107</v>
      </c>
      <c r="C2260" s="62" t="s">
        <v>66</v>
      </c>
      <c r="D2260" s="62" t="s">
        <v>183</v>
      </c>
      <c r="E2260" s="63">
        <v>525</v>
      </c>
      <c r="F2260" s="64">
        <f>(Таблица1[[#This Row],[Предел текучести, Н/мм²]]-SUMIF('Сводный отчет'!$B$7:$B$17,Таблица1[[#This Row],[Профиль / размер]],'Сводный отчет'!$F$7:$F$17))^2</f>
        <v>281.32438016528857</v>
      </c>
      <c r="G2260" s="63">
        <v>638</v>
      </c>
      <c r="H2260" s="64">
        <f>(Таблица1[[#This Row],[Временное сопротивление, Н/мм²]]-SUMIF('Сводный отчет'!$B$7:$B$17,Таблица1[[#This Row],[Профиль / размер]],'Сводный отчет'!$I$7:$I$17))^2</f>
        <v>226.70777376032902</v>
      </c>
      <c r="I2260" s="65">
        <f>Таблица1[[#This Row],[Временное сопротивление, Н/мм²]]/Таблица1[[#This Row],[Предел текучести, Н/мм²]]</f>
        <v>1.2152380952380952</v>
      </c>
      <c r="J2260" s="66">
        <f>(Таблица1[[#This Row],[σв/σт]]-SUMIF('Сводный отчет'!$B$7:$B$17,Таблица1[[#This Row],[Профиль / размер]],'Сводный отчет'!$L$7:$L$17))^2</f>
        <v>9.0235399882165079E-5</v>
      </c>
      <c r="K2260" s="63">
        <v>16.7</v>
      </c>
      <c r="L2260" s="64">
        <f>(Таблица1[[#This Row],[Относительное удлинение, %]]-SUMIF('Сводный отчет'!$B$7:$B$17,Таблица1[[#This Row],[Профиль / размер]],'Сводный отчет'!$O$7:$O$17))^2</f>
        <v>2.1090960743801883</v>
      </c>
      <c r="M2260" s="63">
        <v>10.6</v>
      </c>
      <c r="N226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7.8564049586769356E-3</v>
      </c>
      <c r="O2260" s="67">
        <v>10.9</v>
      </c>
      <c r="P226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7.2636880165293386E-3</v>
      </c>
      <c r="Q2260" s="69">
        <v>6.9000000000000006E-2</v>
      </c>
      <c r="R2260" s="70">
        <f>(Таблица1[[#This Row],[fr]]-SUMIF('Сводный отчет'!$B$7:$B$17,Таблица1[[#This Row],[Профиль / размер]],'Сводный отчет'!$X$7:$X$17))^2</f>
        <v>1.4454597107438005E-4</v>
      </c>
    </row>
    <row r="2261" spans="1:18" ht="11.25" customHeight="1" x14ac:dyDescent="0.25">
      <c r="A2261" s="62" t="s">
        <v>1723</v>
      </c>
      <c r="B2261" s="62" t="str">
        <f>LEFT(Таблица1[[#This Row],[Номер плавки]],7)</f>
        <v>2064679</v>
      </c>
      <c r="C2261" s="62" t="s">
        <v>66</v>
      </c>
      <c r="D2261" s="62" t="s">
        <v>183</v>
      </c>
      <c r="E2261" s="63">
        <v>530</v>
      </c>
      <c r="F2261" s="64">
        <f>(Таблица1[[#This Row],[Предел текучести, Н/мм²]]-SUMIF('Сводный отчет'!$B$7:$B$17,Таблица1[[#This Row],[Профиль / размер]],'Сводный отчет'!$F$7:$F$17))^2</f>
        <v>138.59710743801605</v>
      </c>
      <c r="G2261" s="63">
        <v>627</v>
      </c>
      <c r="H2261" s="64">
        <f>(Таблица1[[#This Row],[Временное сопротивление, Н/мм²]]-SUMIF('Сводный отчет'!$B$7:$B$17,Таблица1[[#This Row],[Профиль / размер]],'Сводный отчет'!$I$7:$I$17))^2</f>
        <v>678.95777376032788</v>
      </c>
      <c r="I2261" s="65">
        <f>Таблица1[[#This Row],[Временное сопротивление, Н/мм²]]/Таблица1[[#This Row],[Предел текучести, Н/мм²]]</f>
        <v>1.1830188679245284</v>
      </c>
      <c r="J2261" s="66">
        <f>(Таблица1[[#This Row],[σв/σт]]-SUMIF('Сводный отчет'!$B$7:$B$17,Таблица1[[#This Row],[Профиль / размер]],'Сводный отчет'!$L$7:$L$17))^2</f>
        <v>5.1619820787523378E-4</v>
      </c>
      <c r="K2261" s="63">
        <v>18.5</v>
      </c>
      <c r="L2261" s="64">
        <f>(Таблица1[[#This Row],[Относительное удлинение, %]]-SUMIF('Сводный отчет'!$B$7:$B$17,Таблица1[[#This Row],[Профиль / размер]],'Сводный отчет'!$O$7:$O$17))^2</f>
        <v>0.12091425619834212</v>
      </c>
      <c r="M2261" s="63">
        <v>11.4</v>
      </c>
      <c r="N226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0.7896745867768532</v>
      </c>
      <c r="O2261" s="67">
        <v>11.7</v>
      </c>
      <c r="P226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0.78362732438016769</v>
      </c>
      <c r="Q2261" s="69">
        <v>8.5999999999999993E-2</v>
      </c>
      <c r="R2261" s="70">
        <f>(Таблица1[[#This Row],[fr]]-SUMIF('Сводный отчет'!$B$7:$B$17,Таблица1[[#This Row],[Профиль / размер]],'Сводный отчет'!$X$7:$X$17))^2</f>
        <v>2.4773243801652811E-5</v>
      </c>
    </row>
    <row r="2262" spans="1:18" ht="11.25" customHeight="1" x14ac:dyDescent="0.25">
      <c r="A2262" s="62" t="s">
        <v>1723</v>
      </c>
      <c r="B2262" s="62" t="str">
        <f>LEFT(Таблица1[[#This Row],[Номер плавки]],7)</f>
        <v>2064679</v>
      </c>
      <c r="C2262" s="62" t="s">
        <v>66</v>
      </c>
      <c r="D2262" s="62" t="s">
        <v>183</v>
      </c>
      <c r="E2262" s="63">
        <v>532</v>
      </c>
      <c r="F2262" s="64">
        <f>(Таблица1[[#This Row],[Предел текучести, Н/мм²]]-SUMIF('Сводный отчет'!$B$7:$B$17,Таблица1[[#This Row],[Профиль / размер]],'Сводный отчет'!$F$7:$F$17))^2</f>
        <v>95.506198347107031</v>
      </c>
      <c r="G2262" s="63">
        <v>628</v>
      </c>
      <c r="H2262" s="64">
        <f>(Таблица1[[#This Row],[Временное сопротивление, Н/мм²]]-SUMIF('Сводный отчет'!$B$7:$B$17,Таблица1[[#This Row],[Профиль / размер]],'Сводный отчет'!$I$7:$I$17))^2</f>
        <v>627.84413739669162</v>
      </c>
      <c r="I2262" s="65">
        <f>Таблица1[[#This Row],[Временное сопротивление, Н/мм²]]/Таблица1[[#This Row],[Предел текучести, Н/мм²]]</f>
        <v>1.1804511278195489</v>
      </c>
      <c r="J2262" s="66">
        <f>(Таблица1[[#This Row],[σв/σт]]-SUMIF('Сводный отчет'!$B$7:$B$17,Таблица1[[#This Row],[Профиль / размер]],'Сводный отчет'!$L$7:$L$17))^2</f>
        <v>6.3946958577890806E-4</v>
      </c>
      <c r="K2262" s="63">
        <v>16.8</v>
      </c>
      <c r="L2262" s="64">
        <f>(Таблица1[[#This Row],[Относительное удлинение, %]]-SUMIF('Сводный отчет'!$B$7:$B$17,Таблица1[[#This Row],[Профиль / размер]],'Сводный отчет'!$O$7:$O$17))^2</f>
        <v>1.8286415289256372</v>
      </c>
      <c r="M2262" s="63">
        <v>10.4</v>
      </c>
      <c r="N226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1.2401859504133016E-2</v>
      </c>
      <c r="O2262" s="67">
        <v>10.7</v>
      </c>
      <c r="P226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1.3172778925619523E-2</v>
      </c>
      <c r="Q2262" s="69">
        <v>9.2999999999999999E-2</v>
      </c>
      <c r="R2262" s="70">
        <f>(Таблица1[[#This Row],[fr]]-SUMIF('Сводный отчет'!$B$7:$B$17,Таблица1[[#This Row],[Профиль / размер]],'Сводный отчет'!$X$7:$X$17))^2</f>
        <v>1.4345506198347102E-4</v>
      </c>
    </row>
    <row r="2263" spans="1:18" ht="11.25" customHeight="1" x14ac:dyDescent="0.25">
      <c r="A2263" s="62" t="s">
        <v>1718</v>
      </c>
      <c r="B2263" s="62" t="str">
        <f>LEFT(Таблица1[[#This Row],[Номер плавки]],7)</f>
        <v>2051105</v>
      </c>
      <c r="C2263" s="62" t="s">
        <v>66</v>
      </c>
      <c r="D2263" s="62" t="s">
        <v>90</v>
      </c>
      <c r="E2263" s="63">
        <v>538</v>
      </c>
      <c r="F2263" s="64">
        <f>(Таблица1[[#This Row],[Предел текучести, Н/мм²]]-SUMIF('Сводный отчет'!$B$7:$B$17,Таблица1[[#This Row],[Профиль / размер]],'Сводный отчет'!$F$7:$F$17))^2</f>
        <v>3.1161365690230727</v>
      </c>
      <c r="G2263" s="63">
        <v>650</v>
      </c>
      <c r="H2263" s="64">
        <f>(Таблица1[[#This Row],[Временное сопротивление, Н/мм²]]-SUMIF('Сводный отчет'!$B$7:$B$17,Таблица1[[#This Row],[Профиль / размер]],'Сводный отчет'!$I$7:$I$17))^2</f>
        <v>0.33890982829689448</v>
      </c>
      <c r="I2263" s="65">
        <f>Таблица1[[#This Row],[Временное сопротивление, Н/мм²]]/Таблица1[[#This Row],[Предел текучести, Н/мм²]]</f>
        <v>1.20817843866171</v>
      </c>
      <c r="J2263" s="66">
        <f>(Таблица1[[#This Row],[σв/σт]]-SUMIF('Сводный отчет'!$B$7:$B$17,Таблица1[[#This Row],[Профиль / размер]],'Сводный отчет'!$L$7:$L$17))^2</f>
        <v>8.5889693645023927E-6</v>
      </c>
      <c r="K2263" s="63">
        <v>17.3</v>
      </c>
      <c r="L2263" s="64">
        <f>(Таблица1[[#This Row],[Относительное удлинение, %]]-SUMIF('Сводный отчет'!$B$7:$B$17,Таблица1[[#This Row],[Профиль / размер]],'Сводный отчет'!$O$7:$O$17))^2</f>
        <v>1.6930530207851662</v>
      </c>
      <c r="M2263" s="63">
        <v>10</v>
      </c>
      <c r="N226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0.15239309881196045</v>
      </c>
      <c r="O2263" s="67">
        <v>10.3</v>
      </c>
      <c r="P226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0.15775441380678712</v>
      </c>
      <c r="Q2263" s="69">
        <v>7.1999999999999995E-2</v>
      </c>
      <c r="R2263" s="70">
        <f>(Таблица1[[#This Row],[fr]]-SUMIF('Сводный отчет'!$B$7:$B$17,Таблица1[[#This Row],[Профиль / размер]],'Сводный отчет'!$X$7:$X$17))^2</f>
        <v>1.3154905331834576E-4</v>
      </c>
    </row>
    <row r="2264" spans="1:18" ht="11.25" customHeight="1" x14ac:dyDescent="0.25">
      <c r="A2264" s="62" t="s">
        <v>1718</v>
      </c>
      <c r="B2264" s="62" t="str">
        <f>LEFT(Таблица1[[#This Row],[Номер плавки]],7)</f>
        <v>2051105</v>
      </c>
      <c r="C2264" s="62" t="s">
        <v>66</v>
      </c>
      <c r="D2264" s="62" t="s">
        <v>90</v>
      </c>
      <c r="E2264" s="63">
        <v>529</v>
      </c>
      <c r="F2264" s="64">
        <f>(Таблица1[[#This Row],[Предел текучести, Н/мм²]]-SUMIF('Сводный отчет'!$B$7:$B$17,Таблица1[[#This Row],[Профиль / размер]],'Сводный отчет'!$F$7:$F$17))^2</f>
        <v>52.341488681698252</v>
      </c>
      <c r="G2264" s="63">
        <v>640</v>
      </c>
      <c r="H2264" s="64">
        <f>(Таблица1[[#This Row],[Временное сопротивление, Н/мм²]]-SUMIF('Сводный отчет'!$B$7:$B$17,Таблица1[[#This Row],[Профиль / размер]],'Сводный отчет'!$I$7:$I$17))^2</f>
        <v>88.695717340033298</v>
      </c>
      <c r="I2264" s="65">
        <f>Таблица1[[#This Row],[Временное сопротивление, Н/мм²]]/Таблица1[[#This Row],[Предел текучести, Н/мм²]]</f>
        <v>1.2098298676748582</v>
      </c>
      <c r="J2264" s="66">
        <f>(Таблица1[[#This Row],[σв/σт]]-SUMIF('Сводный отчет'!$B$7:$B$17,Таблица1[[#This Row],[Профиль / размер]],'Сводный отчет'!$L$7:$L$17))^2</f>
        <v>1.6365197983081078E-6</v>
      </c>
      <c r="K2264" s="63">
        <v>16.5</v>
      </c>
      <c r="L2264" s="64">
        <f>(Таблица1[[#This Row],[Относительное удлинение, %]]-SUMIF('Сводный отчет'!$B$7:$B$17,Таблица1[[#This Row],[Профиль / размер]],'Сводный отчет'!$O$7:$O$17))^2</f>
        <v>4.4149309550574998</v>
      </c>
      <c r="M2264" s="63">
        <v>9.1999999999999993</v>
      </c>
      <c r="N226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1.4169940377790908</v>
      </c>
      <c r="O2264" s="67">
        <v>9.5</v>
      </c>
      <c r="P226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1.4332473715532732</v>
      </c>
      <c r="Q2264" s="69">
        <v>6.7000000000000004E-2</v>
      </c>
      <c r="R2264" s="70">
        <f>(Таблица1[[#This Row],[fr]]-SUMIF('Сводный отчет'!$B$7:$B$17,Таблица1[[#This Row],[Профиль / размер]],'Сводный отчет'!$X$7:$X$17))^2</f>
        <v>2.7124388899909689E-4</v>
      </c>
    </row>
    <row r="2265" spans="1:18" ht="11.25" customHeight="1" x14ac:dyDescent="0.25">
      <c r="A2265" s="62" t="s">
        <v>1725</v>
      </c>
      <c r="B2265" s="62" t="str">
        <f>LEFT(Таблица1[[#This Row],[Номер плавки]],7)</f>
        <v>2004642</v>
      </c>
      <c r="C2265" s="62" t="s">
        <v>66</v>
      </c>
      <c r="D2265" s="62" t="s">
        <v>82</v>
      </c>
      <c r="E2265" s="63">
        <v>523</v>
      </c>
      <c r="F2265" s="64">
        <f>(Таблица1[[#This Row],[Предел текучести, Н/мм²]]-SUMIF('Сводный отчет'!$B$7:$B$17,Таблица1[[#This Row],[Профиль / размер]],'Сводный отчет'!$F$7:$F$17))^2</f>
        <v>589.79591836734926</v>
      </c>
      <c r="G2265" s="63">
        <v>621</v>
      </c>
      <c r="H2265" s="64">
        <f>(Таблица1[[#This Row],[Временное сопротивление, Н/мм²]]-SUMIF('Сводный отчет'!$B$7:$B$17,Таблица1[[#This Row],[Профиль / размер]],'Сводный отчет'!$I$7:$I$17))^2</f>
        <v>721.74467305289261</v>
      </c>
      <c r="I2265" s="65">
        <f>Таблица1[[#This Row],[Временное сопротивление, Н/мм²]]/Таблица1[[#This Row],[Предел текучести, Н/мм²]]</f>
        <v>1.1873804971319311</v>
      </c>
      <c r="J2265" s="66">
        <f>(Таблица1[[#This Row],[σв/σт]]-SUMIF('Сводный отчет'!$B$7:$B$17,Таблица1[[#This Row],[Профиль / размер]],'Сводный отчет'!$L$7:$L$17))^2</f>
        <v>1.0435806512193878E-5</v>
      </c>
      <c r="K2265" s="63">
        <v>19.5</v>
      </c>
      <c r="L2265" s="64">
        <f>(Таблица1[[#This Row],[Относительное удлинение, %]]-SUMIF('Сводный отчет'!$B$7:$B$17,Таблица1[[#This Row],[Профиль / размер]],'Сводный отчет'!$O$7:$O$17))^2</f>
        <v>0.6597417742607109</v>
      </c>
      <c r="M2265" s="63">
        <v>9.6999999999999993</v>
      </c>
      <c r="N226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0.24755701790920137</v>
      </c>
      <c r="O2265" s="67">
        <v>10</v>
      </c>
      <c r="P226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0.25368696376510619</v>
      </c>
      <c r="Q2265" s="69">
        <v>9.5000000000000001E-2</v>
      </c>
      <c r="R2265" s="70">
        <f>(Таблица1[[#This Row],[fr]]-SUMIF('Сводный отчет'!$B$7:$B$17,Таблица1[[#This Row],[Профиль / размер]],'Сводный отчет'!$X$7:$X$17))^2</f>
        <v>1.5214467305289407E-4</v>
      </c>
    </row>
    <row r="2266" spans="1:18" ht="11.25" customHeight="1" x14ac:dyDescent="0.25">
      <c r="A2266" s="62" t="s">
        <v>1725</v>
      </c>
      <c r="B2266" s="62" t="str">
        <f>LEFT(Таблица1[[#This Row],[Номер плавки]],7)</f>
        <v>2004642</v>
      </c>
      <c r="C2266" s="62" t="s">
        <v>66</v>
      </c>
      <c r="D2266" s="62" t="s">
        <v>82</v>
      </c>
      <c r="E2266" s="63">
        <v>525</v>
      </c>
      <c r="F2266" s="64">
        <f>(Таблица1[[#This Row],[Предел текучести, Н/мм²]]-SUMIF('Сводный отчет'!$B$7:$B$17,Таблица1[[#This Row],[Профиль / размер]],'Сводный отчет'!$F$7:$F$17))^2</f>
        <v>496.65306122449198</v>
      </c>
      <c r="G2266" s="63">
        <v>622</v>
      </c>
      <c r="H2266" s="64">
        <f>(Таблица1[[#This Row],[Временное сопротивление, Н/мм²]]-SUMIF('Сводный отчет'!$B$7:$B$17,Таблица1[[#This Row],[Профиль / размер]],'Сводный отчет'!$I$7:$I$17))^2</f>
        <v>669.01406080799472</v>
      </c>
      <c r="I2266" s="65">
        <f>Таблица1[[#This Row],[Временное сопротивление, Н/мм²]]/Таблица1[[#This Row],[Предел текучести, Н/мм²]]</f>
        <v>1.1847619047619047</v>
      </c>
      <c r="J2266" s="66">
        <f>(Таблица1[[#This Row],[σв/σт]]-SUMIF('Сводный отчет'!$B$7:$B$17,Таблица1[[#This Row],[Профиль / размер]],'Сводный отчет'!$L$7:$L$17))^2</f>
        <v>3.7436962861075058E-7</v>
      </c>
      <c r="K2266" s="63">
        <v>16.8</v>
      </c>
      <c r="L2266" s="64">
        <f>(Таблица1[[#This Row],[Относительное удлинение, %]]-SUMIF('Сводный отчет'!$B$7:$B$17,Таблица1[[#This Row],[Профиль / размер]],'Сводный отчет'!$O$7:$O$17))^2</f>
        <v>3.5636193252811621</v>
      </c>
      <c r="M2266" s="63">
        <v>10.4</v>
      </c>
      <c r="N226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4.0985589337777628E-2</v>
      </c>
      <c r="O2266" s="67">
        <v>10.7</v>
      </c>
      <c r="P226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3.8544106622237208E-2</v>
      </c>
      <c r="Q2266" s="69">
        <v>0.1</v>
      </c>
      <c r="R2266" s="70">
        <f>(Таблица1[[#This Row],[fr]]-SUMIF('Сводный отчет'!$B$7:$B$17,Таблица1[[#This Row],[Профиль / размер]],'Сводный отчет'!$X$7:$X$17))^2</f>
        <v>3.0049161182840419E-4</v>
      </c>
    </row>
    <row r="2267" spans="1:18" ht="11.25" customHeight="1" x14ac:dyDescent="0.25">
      <c r="A2267" s="62" t="s">
        <v>1726</v>
      </c>
      <c r="B2267" s="62" t="str">
        <f>LEFT(Таблица1[[#This Row],[Номер плавки]],7)</f>
        <v>2004641</v>
      </c>
      <c r="C2267" s="62" t="s">
        <v>66</v>
      </c>
      <c r="D2267" s="62" t="s">
        <v>82</v>
      </c>
      <c r="E2267" s="63">
        <v>527</v>
      </c>
      <c r="F2267" s="64">
        <f>(Таблица1[[#This Row],[Предел текучести, Н/мм²]]-SUMIF('Сводный отчет'!$B$7:$B$17,Таблица1[[#This Row],[Профиль / размер]],'Сводный отчет'!$F$7:$F$17))^2</f>
        <v>411.51020408163464</v>
      </c>
      <c r="G2267" s="63">
        <v>637</v>
      </c>
      <c r="H2267" s="64">
        <f>(Таблица1[[#This Row],[Временное сопротивление, Н/мм²]]-SUMIF('Сводный отчет'!$B$7:$B$17,Таблица1[[#This Row],[Профиль / размер]],'Сводный отчет'!$I$7:$I$17))^2</f>
        <v>118.05487713452646</v>
      </c>
      <c r="I2267" s="65">
        <f>Таблица1[[#This Row],[Временное сопротивление, Н/мм²]]/Таблица1[[#This Row],[Предел текучести, Н/мм²]]</f>
        <v>1.2087286527514232</v>
      </c>
      <c r="J2267" s="66">
        <f>(Таблица1[[#This Row],[σв/σт]]-SUMIF('Сводный отчет'!$B$7:$B$17,Таблица1[[#This Row],[Профиль / размер]],'Сводный отчет'!$L$7:$L$17))^2</f>
        <v>6.04107848946393E-4</v>
      </c>
      <c r="K2267" s="63">
        <v>22</v>
      </c>
      <c r="L2267" s="64">
        <f>(Таблица1[[#This Row],[Относительное удлинение, %]]-SUMIF('Сводный отчет'!$B$7:$B$17,Таблица1[[#This Row],[Профиль / размер]],'Сводный отчет'!$O$7:$O$17))^2</f>
        <v>10.970966264056587</v>
      </c>
      <c r="M2267" s="63">
        <v>12.8</v>
      </c>
      <c r="N226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6.7727406913786163</v>
      </c>
      <c r="O2267" s="67">
        <v>13.1</v>
      </c>
      <c r="P226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6.7409114535609715</v>
      </c>
      <c r="Q2267" s="69">
        <v>9.4E-2</v>
      </c>
      <c r="R2267" s="70">
        <f>(Таблица1[[#This Row],[fr]]-SUMIF('Сводный отчет'!$B$7:$B$17,Таблица1[[#This Row],[Профиль / размер]],'Сводный отчет'!$X$7:$X$17))^2</f>
        <v>1.2847528529779206E-4</v>
      </c>
    </row>
    <row r="2268" spans="1:18" ht="11.25" customHeight="1" x14ac:dyDescent="0.25">
      <c r="A2268" s="62" t="s">
        <v>1726</v>
      </c>
      <c r="B2268" s="62" t="str">
        <f>LEFT(Таблица1[[#This Row],[Номер плавки]],7)</f>
        <v>2004641</v>
      </c>
      <c r="C2268" s="62" t="s">
        <v>66</v>
      </c>
      <c r="D2268" s="62" t="s">
        <v>82</v>
      </c>
      <c r="E2268" s="63">
        <v>528</v>
      </c>
      <c r="F2268" s="64">
        <f>(Таблица1[[#This Row],[Предел текучести, Н/мм²]]-SUMIF('Сводный отчет'!$B$7:$B$17,Таблица1[[#This Row],[Профиль / размер]],'Сводный отчет'!$F$7:$F$17))^2</f>
        <v>371.93877551020597</v>
      </c>
      <c r="G2268" s="63">
        <v>640</v>
      </c>
      <c r="H2268" s="64">
        <f>(Таблица1[[#This Row],[Временное сопротивление, Н/мм²]]-SUMIF('Сводный отчет'!$B$7:$B$17,Таблица1[[#This Row],[Профиль / размер]],'Сводный отчет'!$I$7:$I$17))^2</f>
        <v>61.863040399832812</v>
      </c>
      <c r="I2268" s="65">
        <f>Таблица1[[#This Row],[Временное сопротивление, Н/мм²]]/Таблица1[[#This Row],[Предел текучести, Н/мм²]]</f>
        <v>1.2121212121212122</v>
      </c>
      <c r="J2268" s="66">
        <f>(Таблица1[[#This Row],[σв/σт]]-SUMIF('Сводный отчет'!$B$7:$B$17,Таблица1[[#This Row],[Профиль / размер]],'Сводный отчет'!$L$7:$L$17))^2</f>
        <v>7.8238606488050205E-4</v>
      </c>
      <c r="K2268" s="63">
        <v>18.600000000000001</v>
      </c>
      <c r="L2268" s="64">
        <f>(Таблица1[[#This Row],[Относительное удлинение, %]]-SUMIF('Сводный отчет'!$B$7:$B$17,Таблица1[[#This Row],[Профиль / размер]],'Сводный отчет'!$O$7:$O$17))^2</f>
        <v>7.7009579341953231E-3</v>
      </c>
      <c r="M2268" s="63">
        <v>10.8</v>
      </c>
      <c r="N226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0.36294477301125083</v>
      </c>
      <c r="O2268" s="67">
        <v>11.1</v>
      </c>
      <c r="P226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0.35560533111202636</v>
      </c>
      <c r="Q2268" s="69">
        <v>9.2999999999999999E-2</v>
      </c>
      <c r="R2268" s="70">
        <f>(Таблица1[[#This Row],[fr]]-SUMIF('Сводный отчет'!$B$7:$B$17,Таблица1[[#This Row],[Профиль / размер]],'Сводный отчет'!$X$7:$X$17))^2</f>
        <v>1.0680589754269004E-4</v>
      </c>
    </row>
    <row r="2269" spans="1:18" ht="11.25" customHeight="1" x14ac:dyDescent="0.25">
      <c r="A2269" s="62" t="s">
        <v>1727</v>
      </c>
      <c r="B2269" s="62" t="str">
        <f>LEFT(Таблица1[[#This Row],[Номер плавки]],7)</f>
        <v>2004634</v>
      </c>
      <c r="C2269" s="62" t="s">
        <v>66</v>
      </c>
      <c r="D2269" s="62" t="s">
        <v>82</v>
      </c>
      <c r="E2269" s="63">
        <v>518</v>
      </c>
      <c r="F2269" s="64">
        <f>(Таблица1[[#This Row],[Предел текучести, Н/мм²]]-SUMIF('Сводный отчет'!$B$7:$B$17,Таблица1[[#This Row],[Профиль / размер]],'Сводный отчет'!$F$7:$F$17))^2</f>
        <v>857.6530612244926</v>
      </c>
      <c r="G2269" s="63">
        <v>635</v>
      </c>
      <c r="H2269" s="64">
        <f>(Таблица1[[#This Row],[Временное сопротивление, Н/мм²]]-SUMIF('Сводный отчет'!$B$7:$B$17,Таблица1[[#This Row],[Профиль / размер]],'Сводный отчет'!$I$7:$I$17))^2</f>
        <v>165.51610162432223</v>
      </c>
      <c r="I2269" s="65">
        <f>Таблица1[[#This Row],[Временное сопротивление, Н/мм²]]/Таблица1[[#This Row],[Предел текучести, Н/мм²]]</f>
        <v>1.225868725868726</v>
      </c>
      <c r="J2269" s="66">
        <f>(Таблица1[[#This Row],[σв/σт]]-SUMIF('Сводный отчет'!$B$7:$B$17,Таблица1[[#This Row],[Профиль / размер]],'Сводный отчет'!$L$7:$L$17))^2</f>
        <v>1.7404481466291525E-3</v>
      </c>
      <c r="K2269" s="63">
        <v>16.7</v>
      </c>
      <c r="L2269" s="64">
        <f>(Таблица1[[#This Row],[Относительное удлинение, %]]-SUMIF('Сводный отчет'!$B$7:$B$17,Таблица1[[#This Row],[Профиль / размер]],'Сводный отчет'!$O$7:$O$17))^2</f>
        <v>3.9511703456893326</v>
      </c>
      <c r="M2269" s="63">
        <v>7.6</v>
      </c>
      <c r="N226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6.7472713036234717</v>
      </c>
      <c r="O2269" s="67">
        <v>7.9</v>
      </c>
      <c r="P226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6.7791155351937107</v>
      </c>
      <c r="Q2269" s="69">
        <v>8.5999999999999993E-2</v>
      </c>
      <c r="R2269" s="70">
        <f>(Таблица1[[#This Row],[fr]]-SUMIF('Сводный отчет'!$B$7:$B$17,Таблица1[[#This Row],[Профиль / размер]],'Сводный отчет'!$X$7:$X$17))^2</f>
        <v>1.1120183256976056E-5</v>
      </c>
    </row>
    <row r="2270" spans="1:18" ht="11.25" customHeight="1" x14ac:dyDescent="0.25">
      <c r="A2270" s="62" t="s">
        <v>1727</v>
      </c>
      <c r="B2270" s="62" t="str">
        <f>LEFT(Таблица1[[#This Row],[Номер плавки]],7)</f>
        <v>2004634</v>
      </c>
      <c r="C2270" s="62" t="s">
        <v>66</v>
      </c>
      <c r="D2270" s="62" t="s">
        <v>82</v>
      </c>
      <c r="E2270" s="63">
        <v>511</v>
      </c>
      <c r="F2270" s="64">
        <f>(Таблица1[[#This Row],[Предел текучести, Н/мм²]]-SUMIF('Сводный отчет'!$B$7:$B$17,Таблица1[[#This Row],[Профиль / размер]],'Сводный отчет'!$F$7:$F$17))^2</f>
        <v>1316.6530612244933</v>
      </c>
      <c r="G2270" s="63">
        <v>627</v>
      </c>
      <c r="H2270" s="64">
        <f>(Таблица1[[#This Row],[Временное сопротивление, Н/мм²]]-SUMIF('Сводный отчет'!$B$7:$B$17,Таблица1[[#This Row],[Профиль / размер]],'Сводный отчет'!$I$7:$I$17))^2</f>
        <v>435.3609995835053</v>
      </c>
      <c r="I2270" s="65">
        <f>Таблица1[[#This Row],[Временное сопротивление, Н/мм²]]/Таблица1[[#This Row],[Предел текучести, Н/мм²]]</f>
        <v>1.2270058708414873</v>
      </c>
      <c r="J2270" s="66">
        <f>(Таблица1[[#This Row],[σв/σт]]-SUMIF('Сводный отчет'!$B$7:$B$17,Таблица1[[#This Row],[Профиль / размер]],'Сводный отчет'!$L$7:$L$17))^2</f>
        <v>1.8366216166668151E-3</v>
      </c>
      <c r="K2270" s="63">
        <v>16.5</v>
      </c>
      <c r="L2270" s="64">
        <f>(Таблица1[[#This Row],[Относительное удлинение, %]]-SUMIF('Сводный отчет'!$B$7:$B$17,Таблица1[[#This Row],[Профиль / размер]],'Сводный отчет'!$O$7:$O$17))^2</f>
        <v>4.7862723865056598</v>
      </c>
      <c r="M2270" s="63">
        <v>8.1</v>
      </c>
      <c r="N227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4.3997202832153119</v>
      </c>
      <c r="O2270" s="67">
        <v>8.4</v>
      </c>
      <c r="P227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4.4254420658059477</v>
      </c>
      <c r="Q2270" s="69">
        <v>7.0999999999999994E-2</v>
      </c>
      <c r="R2270" s="70">
        <f>(Таблица1[[#This Row],[fr]]-SUMIF('Сводный отчет'!$B$7:$B$17,Таблица1[[#This Row],[Профиль / размер]],'Сводный отчет'!$X$7:$X$17))^2</f>
        <v>1.3607936693044634E-4</v>
      </c>
    </row>
    <row r="2271" spans="1:18" ht="11.25" customHeight="1" x14ac:dyDescent="0.25">
      <c r="A2271" s="62" t="s">
        <v>1728</v>
      </c>
      <c r="B2271" s="62" t="str">
        <f>LEFT(Таблица1[[#This Row],[Номер плавки]],7)</f>
        <v>2074630</v>
      </c>
      <c r="C2271" s="62" t="s">
        <v>66</v>
      </c>
      <c r="D2271" s="62" t="s">
        <v>82</v>
      </c>
      <c r="E2271" s="63">
        <v>521</v>
      </c>
      <c r="F2271" s="64">
        <f>(Таблица1[[#This Row],[Предел текучести, Н/мм²]]-SUMIF('Сводный отчет'!$B$7:$B$17,Таблица1[[#This Row],[Профиль / размер]],'Сводный отчет'!$F$7:$F$17))^2</f>
        <v>690.9387755102066</v>
      </c>
      <c r="G2271" s="63">
        <v>634</v>
      </c>
      <c r="H2271" s="64">
        <f>(Таблица1[[#This Row],[Временное сопротивление, Н/мм²]]-SUMIF('Сводный отчет'!$B$7:$B$17,Таблица1[[#This Row],[Профиль / размер]],'Сводный отчет'!$I$7:$I$17))^2</f>
        <v>192.24671386922012</v>
      </c>
      <c r="I2271" s="65">
        <f>Таблица1[[#This Row],[Временное сопротивление, Н/мм²]]/Таблица1[[#This Row],[Предел текучести, Н/мм²]]</f>
        <v>1.216890595009597</v>
      </c>
      <c r="J2271" s="66">
        <f>(Таблица1[[#This Row],[σв/σт]]-SUMIF('Сводный отчет'!$B$7:$B$17,Таблица1[[#This Row],[Профиль / размер]],'Сводный отчет'!$L$7:$L$17))^2</f>
        <v>1.0719434683334936E-3</v>
      </c>
      <c r="K2271" s="63">
        <v>17.2</v>
      </c>
      <c r="L2271" s="64">
        <f>(Таблица1[[#This Row],[Относительное удлинение, %]]-SUMIF('Сводный отчет'!$B$7:$B$17,Таблица1[[#This Row],[Профиль / размер]],'Сводный отчет'!$O$7:$O$17))^2</f>
        <v>2.2134152436485071</v>
      </c>
      <c r="M2271" s="63">
        <v>7.3</v>
      </c>
      <c r="N227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8.3958019158683665</v>
      </c>
      <c r="O2271" s="67">
        <v>7.6</v>
      </c>
      <c r="P227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8.4313196168263715</v>
      </c>
      <c r="Q2271" s="69">
        <v>9.0999999999999998E-2</v>
      </c>
      <c r="R2271" s="70">
        <f>(Таблица1[[#This Row],[fr]]-SUMIF('Сводный отчет'!$B$7:$B$17,Таблица1[[#This Row],[Профиль / размер]],'Сводный отчет'!$X$7:$X$17))^2</f>
        <v>6.9467122032486036E-5</v>
      </c>
    </row>
    <row r="2272" spans="1:18" ht="11.25" customHeight="1" x14ac:dyDescent="0.25">
      <c r="A2272" s="62" t="s">
        <v>1728</v>
      </c>
      <c r="B2272" s="62" t="str">
        <f>LEFT(Таблица1[[#This Row],[Номер плавки]],7)</f>
        <v>2074630</v>
      </c>
      <c r="C2272" s="62" t="s">
        <v>66</v>
      </c>
      <c r="D2272" s="62" t="s">
        <v>82</v>
      </c>
      <c r="E2272" s="63">
        <v>517</v>
      </c>
      <c r="F2272" s="64">
        <f>(Таблица1[[#This Row],[Предел текучести, Н/мм²]]-SUMIF('Сводный отчет'!$B$7:$B$17,Таблица1[[#This Row],[Профиль / размер]],'Сводный отчет'!$F$7:$F$17))^2</f>
        <v>917.22448979592127</v>
      </c>
      <c r="G2272" s="63">
        <v>628</v>
      </c>
      <c r="H2272" s="64">
        <f>(Таблица1[[#This Row],[Временное сопротивление, Н/мм²]]-SUMIF('Сводный отчет'!$B$7:$B$17,Таблица1[[#This Row],[Профиль / размер]],'Сводный отчет'!$I$7:$I$17))^2</f>
        <v>394.63038733860742</v>
      </c>
      <c r="I2272" s="65">
        <f>Таблица1[[#This Row],[Временное сопротивление, Н/мм²]]/Таблица1[[#This Row],[Предел текучести, Н/мм²]]</f>
        <v>1.2147001934235977</v>
      </c>
      <c r="J2272" s="66">
        <f>(Таблица1[[#This Row],[σв/σт]]-SUMIF('Сводный отчет'!$B$7:$B$17,Таблица1[[#This Row],[Профиль / размер]],'Сводный отчет'!$L$7:$L$17))^2</f>
        <v>9.3331143191405469E-4</v>
      </c>
      <c r="K2272" s="63">
        <v>16.3</v>
      </c>
      <c r="L2272" s="64">
        <f>(Таблица1[[#This Row],[Относительное удлинение, %]]-SUMIF('Сводный отчет'!$B$7:$B$17,Таблица1[[#This Row],[Профиль / размер]],'Сводный отчет'!$O$7:$O$17))^2</f>
        <v>5.7013744273219862</v>
      </c>
      <c r="M2272" s="63">
        <v>8.4</v>
      </c>
      <c r="N227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3.231189670970414</v>
      </c>
      <c r="O2272" s="67">
        <v>8.6999999999999993</v>
      </c>
      <c r="P227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3.2532379841732935</v>
      </c>
      <c r="Q2272" s="69">
        <v>8.5999999999999993E-2</v>
      </c>
      <c r="R2272" s="70">
        <f>(Таблица1[[#This Row],[fr]]-SUMIF('Сводный отчет'!$B$7:$B$17,Таблица1[[#This Row],[Профиль / размер]],'Сводный отчет'!$X$7:$X$17))^2</f>
        <v>1.1120183256976056E-5</v>
      </c>
    </row>
    <row r="2273" spans="1:18" ht="11.25" customHeight="1" x14ac:dyDescent="0.25">
      <c r="A2273" s="62" t="s">
        <v>1729</v>
      </c>
      <c r="B2273" s="62" t="str">
        <f>LEFT(Таблица1[[#This Row],[Номер плавки]],7)</f>
        <v>2004643</v>
      </c>
      <c r="C2273" s="62" t="s">
        <v>66</v>
      </c>
      <c r="D2273" s="62" t="s">
        <v>82</v>
      </c>
      <c r="E2273" s="63">
        <v>538</v>
      </c>
      <c r="F2273" s="64">
        <f>(Таблица1[[#This Row],[Предел текучести, Н/мм²]]-SUMIF('Сводный отчет'!$B$7:$B$17,Таблица1[[#This Row],[Профиль / размер]],'Сводный отчет'!$F$7:$F$17))^2</f>
        <v>86.224489795919268</v>
      </c>
      <c r="G2273" s="63">
        <v>638</v>
      </c>
      <c r="H2273" s="64">
        <f>(Таблица1[[#This Row],[Временное сопротивление, Н/мм²]]-SUMIF('Сводный отчет'!$B$7:$B$17,Таблица1[[#This Row],[Профиль / размер]],'Сводный отчет'!$I$7:$I$17))^2</f>
        <v>97.32426488962858</v>
      </c>
      <c r="I2273" s="65">
        <f>Таблица1[[#This Row],[Временное сопротивление, Н/мм²]]/Таблица1[[#This Row],[Предел текучести, Н/мм²]]</f>
        <v>1.1858736059479553</v>
      </c>
      <c r="J2273" s="66">
        <f>(Таблица1[[#This Row],[σв/σт]]-SUMIF('Сводный отчет'!$B$7:$B$17,Таблица1[[#This Row],[Профиль / размер]],'Сводный отчет'!$L$7:$L$17))^2</f>
        <v>2.970654623992355E-6</v>
      </c>
      <c r="K2273" s="63">
        <v>18.5</v>
      </c>
      <c r="L2273" s="64">
        <f>(Таблица1[[#This Row],[Относительное удлинение, %]]-SUMIF('Сводный отчет'!$B$7:$B$17,Таблица1[[#This Row],[Профиль / размер]],'Сводный отчет'!$O$7:$O$17))^2</f>
        <v>3.5251978342360532E-2</v>
      </c>
      <c r="M2273" s="63">
        <v>10.5</v>
      </c>
      <c r="N227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9.1475385256145597E-2</v>
      </c>
      <c r="O2273" s="67">
        <v>10.8</v>
      </c>
      <c r="P227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8.7809412744685233E-2</v>
      </c>
      <c r="Q2273" s="69">
        <v>0.08</v>
      </c>
      <c r="R2273" s="70">
        <f>(Таблица1[[#This Row],[fr]]-SUMIF('Сводный отчет'!$B$7:$B$17,Таблица1[[#This Row],[Профиль / размер]],'Сводный отчет'!$X$7:$X$17))^2</f>
        <v>7.1038567263641325E-6</v>
      </c>
    </row>
    <row r="2274" spans="1:18" ht="11.25" customHeight="1" x14ac:dyDescent="0.25">
      <c r="A2274" s="62" t="s">
        <v>1729</v>
      </c>
      <c r="B2274" s="62" t="str">
        <f>LEFT(Таблица1[[#This Row],[Номер плавки]],7)</f>
        <v>2004643</v>
      </c>
      <c r="C2274" s="62" t="s">
        <v>66</v>
      </c>
      <c r="D2274" s="62" t="s">
        <v>82</v>
      </c>
      <c r="E2274" s="63">
        <v>530</v>
      </c>
      <c r="F2274" s="64">
        <f>(Таблица1[[#This Row],[Предел текучести, Н/мм²]]-SUMIF('Сводный отчет'!$B$7:$B$17,Таблица1[[#This Row],[Профиль / размер]],'Сводный отчет'!$F$7:$F$17))^2</f>
        <v>298.79591836734863</v>
      </c>
      <c r="G2274" s="63">
        <v>635</v>
      </c>
      <c r="H2274" s="64">
        <f>(Таблица1[[#This Row],[Временное сопротивление, Н/мм²]]-SUMIF('Сводный отчет'!$B$7:$B$17,Таблица1[[#This Row],[Профиль / размер]],'Сводный отчет'!$I$7:$I$17))^2</f>
        <v>165.51610162432223</v>
      </c>
      <c r="I2274" s="65">
        <f>Таблица1[[#This Row],[Временное сопротивление, Н/мм²]]/Таблица1[[#This Row],[Предел текучести, Н/мм²]]</f>
        <v>1.1981132075471699</v>
      </c>
      <c r="J2274" s="66">
        <f>(Таблица1[[#This Row],[σв/σт]]-SUMIF('Сводный отчет'!$B$7:$B$17,Таблица1[[#This Row],[Профиль / размер]],'Сводный отчет'!$L$7:$L$17))^2</f>
        <v>1.9496984579794237E-4</v>
      </c>
      <c r="K2274" s="63">
        <v>17.600000000000001</v>
      </c>
      <c r="L2274" s="64">
        <f>(Таблица1[[#This Row],[Относительное удлинение, %]]-SUMIF('Сводный отчет'!$B$7:$B$17,Таблица1[[#This Row],[Профиль / размер]],'Сводный отчет'!$O$7:$O$17))^2</f>
        <v>1.1832111620158421</v>
      </c>
      <c r="M2274" s="63">
        <v>12.6</v>
      </c>
      <c r="N227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5.771761099541874</v>
      </c>
      <c r="O2274" s="67">
        <v>12.9</v>
      </c>
      <c r="P227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5.7423808413160806</v>
      </c>
      <c r="Q2274" s="69">
        <v>7.4999999999999997E-2</v>
      </c>
      <c r="R2274" s="70">
        <f>(Таблица1[[#This Row],[fr]]-SUMIF('Сводный отчет'!$B$7:$B$17,Таблица1[[#This Row],[Профиль / размер]],'Сводный отчет'!$X$7:$X$17))^2</f>
        <v>5.8756917950854216E-5</v>
      </c>
    </row>
    <row r="2275" spans="1:18" ht="11.25" customHeight="1" x14ac:dyDescent="0.25">
      <c r="A2275" s="62" t="s">
        <v>1730</v>
      </c>
      <c r="B2275" s="62" t="str">
        <f>LEFT(Таблица1[[#This Row],[Номер плавки]],7)</f>
        <v>2004645</v>
      </c>
      <c r="C2275" s="62" t="s">
        <v>66</v>
      </c>
      <c r="D2275" s="62" t="s">
        <v>82</v>
      </c>
      <c r="E2275" s="63">
        <v>530</v>
      </c>
      <c r="F2275" s="64">
        <f>(Таблица1[[#This Row],[Предел текучести, Н/мм²]]-SUMIF('Сводный отчет'!$B$7:$B$17,Таблица1[[#This Row],[Профиль / размер]],'Сводный отчет'!$F$7:$F$17))^2</f>
        <v>298.79591836734863</v>
      </c>
      <c r="G2275" s="63">
        <v>640</v>
      </c>
      <c r="H2275" s="64">
        <f>(Таблица1[[#This Row],[Временное сопротивление, Н/мм²]]-SUMIF('Сводный отчет'!$B$7:$B$17,Таблица1[[#This Row],[Профиль / размер]],'Сводный отчет'!$I$7:$I$17))^2</f>
        <v>61.863040399832812</v>
      </c>
      <c r="I2275" s="65">
        <f>Таблица1[[#This Row],[Временное сопротивление, Н/мм²]]/Таблица1[[#This Row],[Предел текучести, Н/мм²]]</f>
        <v>1.2075471698113207</v>
      </c>
      <c r="J2275" s="66">
        <f>(Таблица1[[#This Row],[σв/σт]]-SUMIF('Сводный отчет'!$B$7:$B$17,Таблица1[[#This Row],[Профиль / размер]],'Сводный отчет'!$L$7:$L$17))^2</f>
        <v>5.4742534467474169E-4</v>
      </c>
      <c r="K2275" s="63">
        <v>18.399999999999999</v>
      </c>
      <c r="L2275" s="64">
        <f>(Таблица1[[#This Row],[Относительное удлинение, %]]-SUMIF('Сводный отчет'!$B$7:$B$17,Таблица1[[#This Row],[Профиль / размер]],'Сводный отчет'!$O$7:$O$17))^2</f>
        <v>8.280299875052631E-2</v>
      </c>
      <c r="M2275" s="63">
        <v>10.7</v>
      </c>
      <c r="N227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0.25245497709288112</v>
      </c>
      <c r="O2275" s="67">
        <v>11</v>
      </c>
      <c r="P227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0.24634002498957946</v>
      </c>
      <c r="Q2275" s="69">
        <v>7.0999999999999994E-2</v>
      </c>
      <c r="R2275" s="70">
        <f>(Таблица1[[#This Row],[fr]]-SUMIF('Сводный отчет'!$B$7:$B$17,Таблица1[[#This Row],[Профиль / размер]],'Сводный отчет'!$X$7:$X$17))^2</f>
        <v>1.3607936693044634E-4</v>
      </c>
    </row>
    <row r="2276" spans="1:18" ht="11.25" customHeight="1" x14ac:dyDescent="0.25">
      <c r="A2276" s="62" t="s">
        <v>1730</v>
      </c>
      <c r="B2276" s="62" t="str">
        <f>LEFT(Таблица1[[#This Row],[Номер плавки]],7)</f>
        <v>2004645</v>
      </c>
      <c r="C2276" s="62" t="s">
        <v>66</v>
      </c>
      <c r="D2276" s="62" t="s">
        <v>82</v>
      </c>
      <c r="E2276" s="63">
        <v>529</v>
      </c>
      <c r="F2276" s="64">
        <f>(Таблица1[[#This Row],[Предел текучести, Н/мм²]]-SUMIF('Сводный отчет'!$B$7:$B$17,Таблица1[[#This Row],[Профиль / размер]],'Сводный отчет'!$F$7:$F$17))^2</f>
        <v>334.3673469387773</v>
      </c>
      <c r="G2276" s="63">
        <v>641</v>
      </c>
      <c r="H2276" s="64">
        <f>(Таблица1[[#This Row],[Временное сопротивление, Н/мм²]]-SUMIF('Сводный отчет'!$B$7:$B$17,Таблица1[[#This Row],[Профиль / размер]],'Сводный отчет'!$I$7:$I$17))^2</f>
        <v>47.132428154934928</v>
      </c>
      <c r="I2276" s="65">
        <f>Таблица1[[#This Row],[Временное сопротивление, Н/мм²]]/Таблица1[[#This Row],[Предел текучести, Н/мм²]]</f>
        <v>1.2117202268431002</v>
      </c>
      <c r="J2276" s="66">
        <f>(Таблица1[[#This Row],[σв/σт]]-SUMIF('Сводный отчет'!$B$7:$B$17,Таблица1[[#This Row],[Профиль / размер]],'Сводный отчет'!$L$7:$L$17))^2</f>
        <v>7.6011480341476613E-4</v>
      </c>
      <c r="K2276" s="63">
        <v>17</v>
      </c>
      <c r="L2276" s="64">
        <f>(Таблица1[[#This Row],[Относительное удлинение, %]]-SUMIF('Сводный отчет'!$B$7:$B$17,Таблица1[[#This Row],[Профиль / размер]],'Сводный отчет'!$O$7:$O$17))^2</f>
        <v>2.848517284464835</v>
      </c>
      <c r="M2276" s="63">
        <v>10.6</v>
      </c>
      <c r="N227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0.16196518117451345</v>
      </c>
      <c r="O2276" s="67">
        <v>10.9</v>
      </c>
      <c r="P227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0.15707471886713242</v>
      </c>
      <c r="Q2276" s="69">
        <v>6.8000000000000005E-2</v>
      </c>
      <c r="R2276" s="70">
        <f>(Таблица1[[#This Row],[fr]]-SUMIF('Сводный отчет'!$B$7:$B$17,Таблица1[[#This Row],[Профиль / размер]],'Сводный отчет'!$X$7:$X$17))^2</f>
        <v>2.1507120366514007E-4</v>
      </c>
    </row>
    <row r="2277" spans="1:18" ht="11.25" customHeight="1" x14ac:dyDescent="0.25">
      <c r="A2277" s="62" t="s">
        <v>1731</v>
      </c>
      <c r="B2277" s="62" t="str">
        <f>LEFT(Таблица1[[#This Row],[Номер плавки]],7)</f>
        <v>2004644</v>
      </c>
      <c r="C2277" s="62" t="s">
        <v>66</v>
      </c>
      <c r="D2277" s="62" t="s">
        <v>82</v>
      </c>
      <c r="E2277" s="63">
        <v>531</v>
      </c>
      <c r="F2277" s="64">
        <f>(Таблица1[[#This Row],[Предел текучести, Н/мм²]]-SUMIF('Сводный отчет'!$B$7:$B$17,Таблица1[[#This Row],[Профиль / размер]],'Сводный отчет'!$F$7:$F$17))^2</f>
        <v>265.22448979591996</v>
      </c>
      <c r="G2277" s="63">
        <v>629</v>
      </c>
      <c r="H2277" s="64">
        <f>(Таблица1[[#This Row],[Временное сопротивление, Н/мм²]]-SUMIF('Сводный отчет'!$B$7:$B$17,Таблица1[[#This Row],[Профиль / размер]],'Сводный отчет'!$I$7:$I$17))^2</f>
        <v>355.89977509370954</v>
      </c>
      <c r="I2277" s="65">
        <f>Таблица1[[#This Row],[Временное сопротивление, Н/мм²]]/Таблица1[[#This Row],[Предел текучести, Н/мм²]]</f>
        <v>1.1845574387947269</v>
      </c>
      <c r="J2277" s="66">
        <f>(Таблица1[[#This Row],[σв/σт]]-SUMIF('Сводный отчет'!$B$7:$B$17,Таблица1[[#This Row],[Профиль / размер]],'Сводный отчет'!$L$7:$L$17))^2</f>
        <v>1.659678798611157E-7</v>
      </c>
      <c r="K2277" s="63">
        <v>20.6</v>
      </c>
      <c r="L2277" s="64">
        <f>(Таблица1[[#This Row],[Относительное удлинение, %]]-SUMIF('Сводный отчет'!$B$7:$B$17,Таблица1[[#This Row],[Профиль / размер]],'Сводный отчет'!$O$7:$O$17))^2</f>
        <v>3.6566805497709018</v>
      </c>
      <c r="M2277" s="63">
        <v>11.5</v>
      </c>
      <c r="N227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1.6963733444398268</v>
      </c>
      <c r="O2277" s="67">
        <v>11.8</v>
      </c>
      <c r="P227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1.68046247396916</v>
      </c>
      <c r="Q2277" s="69">
        <v>7.2999999999999995E-2</v>
      </c>
      <c r="R2277" s="70">
        <f>(Таблица1[[#This Row],[fr]]-SUMIF('Сводный отчет'!$B$7:$B$17,Таблица1[[#This Row],[Профиль / размер]],'Сводный отчет'!$X$7:$X$17))^2</f>
        <v>9.3418142440650277E-5</v>
      </c>
    </row>
    <row r="2278" spans="1:18" ht="11.25" customHeight="1" x14ac:dyDescent="0.25">
      <c r="A2278" s="62" t="s">
        <v>1731</v>
      </c>
      <c r="B2278" s="62" t="str">
        <f>LEFT(Таблица1[[#This Row],[Номер плавки]],7)</f>
        <v>2004644</v>
      </c>
      <c r="C2278" s="62" t="s">
        <v>66</v>
      </c>
      <c r="D2278" s="62" t="s">
        <v>82</v>
      </c>
      <c r="E2278" s="63">
        <v>530</v>
      </c>
      <c r="F2278" s="64">
        <f>(Таблица1[[#This Row],[Предел текучести, Н/мм²]]-SUMIF('Сводный отчет'!$B$7:$B$17,Таблица1[[#This Row],[Профиль / размер]],'Сводный отчет'!$F$7:$F$17))^2</f>
        <v>298.79591836734863</v>
      </c>
      <c r="G2278" s="63">
        <v>629</v>
      </c>
      <c r="H2278" s="64">
        <f>(Таблица1[[#This Row],[Временное сопротивление, Н/мм²]]-SUMIF('Сводный отчет'!$B$7:$B$17,Таблица1[[#This Row],[Профиль / размер]],'Сводный отчет'!$I$7:$I$17))^2</f>
        <v>355.89977509370954</v>
      </c>
      <c r="I2278" s="65">
        <f>Таблица1[[#This Row],[Временное сопротивление, Н/мм²]]/Таблица1[[#This Row],[Предел текучести, Н/мм²]]</f>
        <v>1.1867924528301887</v>
      </c>
      <c r="J2278" s="66">
        <f>(Таблица1[[#This Row],[σв/σт]]-SUMIF('Сводный отчет'!$B$7:$B$17,Таблица1[[#This Row],[Профиль / размер]],'Сводный отчет'!$L$7:$L$17))^2</f>
        <v>6.9823073095361992E-6</v>
      </c>
      <c r="K2278" s="63">
        <v>20.399999999999999</v>
      </c>
      <c r="L2278" s="64">
        <f>(Таблица1[[#This Row],[Относительное удлинение, %]]-SUMIF('Сводный отчет'!$B$7:$B$17,Таблица1[[#This Row],[Профиль / размер]],'Сводный отчет'!$O$7:$O$17))^2</f>
        <v>2.9317825905872215</v>
      </c>
      <c r="M2278" s="63">
        <v>10.9</v>
      </c>
      <c r="N227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0.49343456892961857</v>
      </c>
      <c r="O2278" s="67">
        <v>11.2</v>
      </c>
      <c r="P227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0.48487063723447316</v>
      </c>
      <c r="Q2278" s="69">
        <v>7.9000000000000001E-2</v>
      </c>
      <c r="R2278" s="70">
        <f>(Таблица1[[#This Row],[fr]]-SUMIF('Сводный отчет'!$B$7:$B$17,Таблица1[[#This Row],[Профиль / размер]],'Сводный отчет'!$X$7:$X$17))^2</f>
        <v>1.3434468971262142E-5</v>
      </c>
    </row>
    <row r="2279" spans="1:18" ht="11.25" customHeight="1" x14ac:dyDescent="0.25">
      <c r="A2279" s="62" t="s">
        <v>1732</v>
      </c>
      <c r="B2279" s="62" t="str">
        <f>LEFT(Таблица1[[#This Row],[Номер плавки]],7)</f>
        <v>2004634</v>
      </c>
      <c r="C2279" s="62" t="s">
        <v>66</v>
      </c>
      <c r="D2279" s="62" t="s">
        <v>90</v>
      </c>
      <c r="E2279" s="63">
        <v>575</v>
      </c>
      <c r="F2279" s="64">
        <f>(Таблица1[[#This Row],[Предел текучести, Н/мм²]]-SUMIF('Сводный отчет'!$B$7:$B$17,Таблица1[[#This Row],[Профиль / размер]],'Сводный отчет'!$F$7:$F$17))^2</f>
        <v>1502.7452445502474</v>
      </c>
      <c r="G2279" s="63">
        <v>753</v>
      </c>
      <c r="H2279" s="64">
        <f>(Таблица1[[#This Row],[Временное сопротивление, Н/мм²]]-SUMIF('Сводный отчет'!$B$7:$B$17,Таблица1[[#This Row],[Профиль / размер]],'Сводный отчет'!$I$7:$I$17))^2</f>
        <v>10729.263792457412</v>
      </c>
      <c r="I2279" s="65">
        <f>Таблица1[[#This Row],[Временное сопротивление, Н/мм²]]/Таблица1[[#This Row],[Предел текучести, Н/мм²]]</f>
        <v>1.3095652173913044</v>
      </c>
      <c r="J2279" s="66">
        <f>(Таблица1[[#This Row],[σв/σт]]-SUMIF('Сводный отчет'!$B$7:$B$17,Таблица1[[#This Row],[Профиль / размер]],'Сводный отчет'!$L$7:$L$17))^2</f>
        <v>9.6936005516513723E-3</v>
      </c>
      <c r="K2279" s="63">
        <v>17.600000000000001</v>
      </c>
      <c r="L2279" s="64">
        <f>(Таблица1[[#This Row],[Относительное удлинение, %]]-SUMIF('Сводный отчет'!$B$7:$B$17,Таблица1[[#This Row],[Профиль / размер]],'Сводный отчет'!$O$7:$O$17))^2</f>
        <v>1.0023487954330408</v>
      </c>
      <c r="M2279" s="63">
        <v>11.6</v>
      </c>
      <c r="N227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1.4631912208777023</v>
      </c>
      <c r="O2279" s="67">
        <v>12</v>
      </c>
      <c r="P227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1.6973318785955058</v>
      </c>
      <c r="Q2279" s="69">
        <v>6.6000000000000003E-2</v>
      </c>
      <c r="R2279" s="70">
        <f>(Таблица1[[#This Row],[fr]]-SUMIF('Сводный отчет'!$B$7:$B$17,Таблица1[[#This Row],[Профиль / размер]],'Сводный отчет'!$X$7:$X$17))^2</f>
        <v>3.051828561352472E-4</v>
      </c>
    </row>
    <row r="2280" spans="1:18" ht="11.25" customHeight="1" x14ac:dyDescent="0.25">
      <c r="A2280" s="62" t="s">
        <v>1733</v>
      </c>
      <c r="B2280" s="62" t="str">
        <f>LEFT(Таблица1[[#This Row],[Номер плавки]],7)</f>
        <v>2074367</v>
      </c>
      <c r="C2280" s="62" t="s">
        <v>66</v>
      </c>
      <c r="D2280" s="62" t="s">
        <v>90</v>
      </c>
      <c r="E2280" s="63">
        <v>531</v>
      </c>
      <c r="F2280" s="64">
        <f>(Таблица1[[#This Row],[Предел текучести, Н/мм²]]-SUMIF('Сводный отчет'!$B$7:$B$17,Таблица1[[#This Row],[Профиль / размер]],'Сводный отчет'!$F$7:$F$17))^2</f>
        <v>27.402521545548215</v>
      </c>
      <c r="G2280" s="63">
        <v>678</v>
      </c>
      <c r="H2280" s="64">
        <f>(Таблица1[[#This Row],[Временное сопротивление, Н/мм²]]-SUMIF('Сводный отчет'!$B$7:$B$17,Таблица1[[#This Row],[Профиль / размер]],'Сводный отчет'!$I$7:$I$17))^2</f>
        <v>816.93984879543495</v>
      </c>
      <c r="I2280" s="65">
        <f>Таблица1[[#This Row],[Временное сопротивление, Н/мм²]]/Таблица1[[#This Row],[Предел текучести, Н/мм²]]</f>
        <v>1.2768361581920904</v>
      </c>
      <c r="J2280" s="66">
        <f>(Таблица1[[#This Row],[σв/σт]]-SUMIF('Сводный отчет'!$B$7:$B$17,Таблица1[[#This Row],[Профиль / размер]],'Сводный отчет'!$L$7:$L$17))^2</f>
        <v>4.3200418392556643E-3</v>
      </c>
      <c r="K2280" s="63">
        <v>21.3</v>
      </c>
      <c r="L2280" s="64">
        <f>(Таблица1[[#This Row],[Относительное удлинение, %]]-SUMIF('Сводный отчет'!$B$7:$B$17,Таблица1[[#This Row],[Профиль / размер]],'Сводный отчет'!$O$7:$O$17))^2</f>
        <v>7.2836633494235148</v>
      </c>
      <c r="M2280" s="63">
        <v>11.4</v>
      </c>
      <c r="N228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1.019341455619486</v>
      </c>
      <c r="O2280" s="67">
        <v>11.7</v>
      </c>
      <c r="P228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1.0056417377504365</v>
      </c>
      <c r="Q2280" s="69">
        <v>9.9000000000000005E-2</v>
      </c>
      <c r="R2280" s="70">
        <f>(Таблица1[[#This Row],[fr]]-SUMIF('Сводный отчет'!$B$7:$B$17,Таблица1[[#This Row],[Профиль / размер]],'Сводный отчет'!$X$7:$X$17))^2</f>
        <v>2.4119694064228824E-4</v>
      </c>
    </row>
    <row r="2281" spans="1:18" ht="11.25" customHeight="1" x14ac:dyDescent="0.25">
      <c r="A2281" s="62" t="s">
        <v>1733</v>
      </c>
      <c r="B2281" s="62" t="str">
        <f>LEFT(Таблица1[[#This Row],[Номер плавки]],7)</f>
        <v>2074367</v>
      </c>
      <c r="C2281" s="62" t="s">
        <v>66</v>
      </c>
      <c r="D2281" s="62" t="s">
        <v>90</v>
      </c>
      <c r="E2281" s="63">
        <v>587</v>
      </c>
      <c r="F2281" s="64">
        <f>(Таблица1[[#This Row],[Предел текучести, Н/мм²]]-SUMIF('Сводный отчет'!$B$7:$B$17,Таблица1[[#This Row],[Профиль / размер]],'Сводный отчет'!$F$7:$F$17))^2</f>
        <v>2577.111441733347</v>
      </c>
      <c r="G2281" s="63">
        <v>771</v>
      </c>
      <c r="H2281" s="64">
        <f>(Таблица1[[#This Row],[Временное сопротивление, Н/мм²]]-SUMIF('Сводный отчет'!$B$7:$B$17,Таблица1[[#This Row],[Профиль / размер]],'Сводный отчет'!$I$7:$I$17))^2</f>
        <v>14782.221538936286</v>
      </c>
      <c r="I2281" s="65">
        <f>Таблица1[[#This Row],[Временное сопротивление, Н/мм²]]/Таблица1[[#This Row],[Предел текучести, Н/мм²]]</f>
        <v>1.313458262350937</v>
      </c>
      <c r="J2281" s="66">
        <f>(Таблица1[[#This Row],[σв/σт]]-SUMIF('Сводный отчет'!$B$7:$B$17,Таблица1[[#This Row],[Профиль / размер]],'Сводный отчет'!$L$7:$L$17))^2</f>
        <v>1.0475344276798828E-2</v>
      </c>
      <c r="K2281" s="63">
        <v>17.3</v>
      </c>
      <c r="L2281" s="64">
        <f>(Таблица1[[#This Row],[Относительное удлинение, %]]-SUMIF('Сводный отчет'!$B$7:$B$17,Таблица1[[#This Row],[Профиль / размер]],'Сводный отчет'!$O$7:$O$17))^2</f>
        <v>1.6930530207851662</v>
      </c>
      <c r="M2281" s="63">
        <v>12.3</v>
      </c>
      <c r="N228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3.6466653992814684</v>
      </c>
      <c r="O2281" s="67">
        <v>12.7</v>
      </c>
      <c r="P228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4.0112755405673282</v>
      </c>
      <c r="Q2281" s="69">
        <v>8.6999999999999994E-2</v>
      </c>
      <c r="R2281" s="70">
        <f>(Таблица1[[#This Row],[fr]]-SUMIF('Сводный отчет'!$B$7:$B$17,Таблица1[[#This Row],[Профиль / размер]],'Сводный отчет'!$X$7:$X$17))^2</f>
        <v>1.2464546276091405E-5</v>
      </c>
    </row>
    <row r="2282" spans="1:18" ht="11.25" customHeight="1" x14ac:dyDescent="0.25">
      <c r="A2282" s="62" t="s">
        <v>1734</v>
      </c>
      <c r="B2282" s="62" t="str">
        <f>LEFT(Таблица1[[#This Row],[Номер плавки]],7)</f>
        <v>2074480</v>
      </c>
      <c r="C2282" s="62" t="s">
        <v>66</v>
      </c>
      <c r="D2282" s="62" t="s">
        <v>90</v>
      </c>
      <c r="E2282" s="63">
        <v>517</v>
      </c>
      <c r="F2282" s="64">
        <f>(Таблица1[[#This Row],[Предел текучести, Н/мм²]]-SUMIF('Сводный отчет'!$B$7:$B$17,Таблица1[[#This Row],[Профиль / размер]],'Сводный отчет'!$F$7:$F$17))^2</f>
        <v>369.97529149859849</v>
      </c>
      <c r="G2282" s="63">
        <v>664</v>
      </c>
      <c r="H2282" s="64">
        <f>(Таблица1[[#This Row],[Временное сопротивление, Н/мм²]]-SUMIF('Сводный отчет'!$B$7:$B$17,Таблица1[[#This Row],[Профиль / размер]],'Сводный отчет'!$I$7:$I$17))^2</f>
        <v>212.63937931186592</v>
      </c>
      <c r="I2282" s="65">
        <f>Таблица1[[#This Row],[Временное сопротивление, Н/мм²]]/Таблица1[[#This Row],[Предел текучести, Н/мм²]]</f>
        <v>1.2843326885880078</v>
      </c>
      <c r="J2282" s="66">
        <f>(Таблица1[[#This Row],[σв/σт]]-SUMIF('Сводный отчет'!$B$7:$B$17,Таблица1[[#This Row],[Профиль / размер]],'Сводный отчет'!$L$7:$L$17))^2</f>
        <v>5.3616890914505192E-3</v>
      </c>
      <c r="K2282" s="63">
        <v>18.7</v>
      </c>
      <c r="L2282" s="64">
        <f>(Таблица1[[#This Row],[Относительное удлинение, %]]-SUMIF('Сводный отчет'!$B$7:$B$17,Таблица1[[#This Row],[Профиль / размер]],'Сводный отчет'!$O$7:$O$17))^2</f>
        <v>9.7666358085878018E-3</v>
      </c>
      <c r="M2282" s="63">
        <v>14.8</v>
      </c>
      <c r="N228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19.444787465009195</v>
      </c>
      <c r="O2282" s="67">
        <v>15.1</v>
      </c>
      <c r="P228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19.384796667327873</v>
      </c>
      <c r="Q2282" s="69">
        <v>9.6000000000000002E-2</v>
      </c>
      <c r="R2282" s="70">
        <f>(Таблица1[[#This Row],[fr]]-SUMIF('Сводный отчет'!$B$7:$B$17,Таблица1[[#This Row],[Профиль / размер]],'Сводный отчет'!$X$7:$X$17))^2</f>
        <v>1.5701384205073899E-4</v>
      </c>
    </row>
    <row r="2283" spans="1:18" ht="11.25" customHeight="1" x14ac:dyDescent="0.25">
      <c r="A2283" s="62" t="s">
        <v>1734</v>
      </c>
      <c r="B2283" s="62" t="str">
        <f>LEFT(Таблица1[[#This Row],[Номер плавки]],7)</f>
        <v>2074480</v>
      </c>
      <c r="C2283" s="62" t="s">
        <v>66</v>
      </c>
      <c r="D2283" s="62" t="s">
        <v>90</v>
      </c>
      <c r="E2283" s="63">
        <v>522</v>
      </c>
      <c r="F2283" s="64">
        <f>(Таблица1[[#This Row],[Предел текучести, Н/мм²]]-SUMIF('Сводный отчет'!$B$7:$B$17,Таблица1[[#This Row],[Профиль / размер]],'Сводный отчет'!$F$7:$F$17))^2</f>
        <v>202.62787365822339</v>
      </c>
      <c r="G2283" s="63">
        <v>667</v>
      </c>
      <c r="H2283" s="64">
        <f>(Таблица1[[#This Row],[Временное сопротивление, Н/мм²]]-SUMIF('Сводный отчет'!$B$7:$B$17,Таблица1[[#This Row],[Профиль / размер]],'Сводный отчет'!$I$7:$I$17))^2</f>
        <v>309.132337058345</v>
      </c>
      <c r="I2283" s="65">
        <f>Таблица1[[#This Row],[Временное сопротивление, Н/мм²]]/Таблица1[[#This Row],[Предел текучести, Н/мм²]]</f>
        <v>1.2777777777777777</v>
      </c>
      <c r="J2283" s="66">
        <f>(Таблица1[[#This Row],[σв/σт]]-SUMIF('Сводный отчет'!$B$7:$B$17,Таблица1[[#This Row],[Профиль / размер]],'Сводный отчет'!$L$7:$L$17))^2</f>
        <v>4.4447081951401986E-3</v>
      </c>
      <c r="K2283" s="63">
        <v>20.5</v>
      </c>
      <c r="L2283" s="64">
        <f>(Таблица1[[#This Row],[Относительное удлинение, %]]-SUMIF('Сводный отчет'!$B$7:$B$17,Таблица1[[#This Row],[Профиль / размер]],'Сводный отчет'!$O$7:$O$17))^2</f>
        <v>3.605541283695842</v>
      </c>
      <c r="M2283" s="63">
        <v>12.1</v>
      </c>
      <c r="N228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2.9228156340232467</v>
      </c>
      <c r="O2283" s="67">
        <v>12.4</v>
      </c>
      <c r="P228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2.8995853997222643</v>
      </c>
      <c r="Q2283" s="69">
        <v>6.9000000000000006E-2</v>
      </c>
      <c r="R2283" s="70">
        <f>(Таблица1[[#This Row],[fr]]-SUMIF('Сводный отчет'!$B$7:$B$17,Таблица1[[#This Row],[Профиль / размер]],'Сводный отчет'!$X$7:$X$17))^2</f>
        <v>2.093659547267963E-4</v>
      </c>
    </row>
    <row r="2284" spans="1:18" ht="11.25" customHeight="1" x14ac:dyDescent="0.25">
      <c r="A2284" s="62" t="s">
        <v>1735</v>
      </c>
      <c r="B2284" s="62" t="str">
        <f>LEFT(Таблица1[[#This Row],[Номер плавки]],7)</f>
        <v>2004633</v>
      </c>
      <c r="C2284" s="62" t="s">
        <v>66</v>
      </c>
      <c r="D2284" s="62" t="s">
        <v>90</v>
      </c>
      <c r="E2284" s="63">
        <v>588</v>
      </c>
      <c r="F2284" s="64">
        <f>(Таблица1[[#This Row],[Предел текучести, Н/мм²]]-SUMIF('Сводный отчет'!$B$7:$B$17,Таблица1[[#This Row],[Профиль / размер]],'Сводный отчет'!$F$7:$F$17))^2</f>
        <v>2679.6419581652722</v>
      </c>
      <c r="G2284" s="63">
        <v>762</v>
      </c>
      <c r="H2284" s="64">
        <f>(Таблица1[[#This Row],[Временное сопротивление, Н/мм²]]-SUMIF('Сводный отчет'!$B$7:$B$17,Таблица1[[#This Row],[Профиль / размер]],'Сводный отчет'!$I$7:$I$17))^2</f>
        <v>12674.742665696849</v>
      </c>
      <c r="I2284" s="65">
        <f>Таблица1[[#This Row],[Временное сопротивление, Н/мм²]]/Таблица1[[#This Row],[Предел текучести, Н/мм²]]</f>
        <v>1.2959183673469388</v>
      </c>
      <c r="J2284" s="66">
        <f>(Таблица1[[#This Row],[σв/σт]]-SUMIF('Сводный отчет'!$B$7:$B$17,Таблица1[[#This Row],[Профиль / размер]],'Сводный отчет'!$L$7:$L$17))^2</f>
        <v>7.1926062287771741E-3</v>
      </c>
      <c r="K2284" s="63">
        <v>16.3</v>
      </c>
      <c r="L2284" s="64">
        <f>(Таблица1[[#This Row],[Относительное удлинение, %]]-SUMIF('Сводный отчет'!$B$7:$B$17,Таблица1[[#This Row],[Профиль / размер]],'Сводный отчет'!$O$7:$O$17))^2</f>
        <v>5.2954004386255793</v>
      </c>
      <c r="M2284" s="63">
        <v>9.9</v>
      </c>
      <c r="N228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0.24046821618285116</v>
      </c>
      <c r="O2284" s="67">
        <v>10.3</v>
      </c>
      <c r="P228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0.15775441380678712</v>
      </c>
      <c r="Q2284" s="69">
        <v>7.9000000000000001E-2</v>
      </c>
      <c r="R2284" s="70">
        <f>(Таблица1[[#This Row],[fr]]-SUMIF('Сводный отчет'!$B$7:$B$17,Таблица1[[#This Row],[Профиль / размер]],'Сводный отчет'!$X$7:$X$17))^2</f>
        <v>1.9976283365293672E-5</v>
      </c>
    </row>
    <row r="2285" spans="1:18" ht="11.25" customHeight="1" x14ac:dyDescent="0.25">
      <c r="A2285" s="62" t="s">
        <v>1735</v>
      </c>
      <c r="B2285" s="62" t="str">
        <f>LEFT(Таблица1[[#This Row],[Номер плавки]],7)</f>
        <v>2004633</v>
      </c>
      <c r="C2285" s="62" t="s">
        <v>66</v>
      </c>
      <c r="D2285" s="62" t="s">
        <v>90</v>
      </c>
      <c r="E2285" s="63">
        <v>574</v>
      </c>
      <c r="F2285" s="64">
        <f>(Таблица1[[#This Row],[Предел текучести, Н/мм²]]-SUMIF('Сводный отчет'!$B$7:$B$17,Таблица1[[#This Row],[Профиль / размер]],'Сводный отчет'!$F$7:$F$17))^2</f>
        <v>1426.2147281183225</v>
      </c>
      <c r="G2285" s="63">
        <v>753</v>
      </c>
      <c r="H2285" s="64">
        <f>(Таблица1[[#This Row],[Временное сопротивление, Н/мм²]]-SUMIF('Сводный отчет'!$B$7:$B$17,Таблица1[[#This Row],[Профиль / размер]],'Сводный отчет'!$I$7:$I$17))^2</f>
        <v>10729.263792457412</v>
      </c>
      <c r="I2285" s="65">
        <f>Таблица1[[#This Row],[Временное сопротивление, Н/мм²]]/Таблица1[[#This Row],[Предел текучести, Н/мм²]]</f>
        <v>1.3118466898954704</v>
      </c>
      <c r="J2285" s="66">
        <f>(Таблица1[[#This Row],[σв/σт]]-SUMIF('Сводный отчет'!$B$7:$B$17,Таблица1[[#This Row],[Профиль / размер]],'Сводный отчет'!$L$7:$L$17))^2</f>
        <v>1.014805536720513E-2</v>
      </c>
      <c r="K2285" s="63">
        <v>16.399999999999999</v>
      </c>
      <c r="L2285" s="64">
        <f>(Таблица1[[#This Row],[Относительное удлинение, %]]-SUMIF('Сводный отчет'!$B$7:$B$17,Таблица1[[#This Row],[Профиль / размер]],'Сводный отчет'!$O$7:$O$17))^2</f>
        <v>4.8451656968415469</v>
      </c>
      <c r="M2285" s="63">
        <v>10.3</v>
      </c>
      <c r="N228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8.1677466992870814E-3</v>
      </c>
      <c r="O2285" s="67">
        <v>10.7</v>
      </c>
      <c r="P228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7.9349335449040194E-6</v>
      </c>
      <c r="Q2285" s="69">
        <v>7.1999999999999995E-2</v>
      </c>
      <c r="R2285" s="70">
        <f>(Таблица1[[#This Row],[fr]]-SUMIF('Сводный отчет'!$B$7:$B$17,Таблица1[[#This Row],[Профиль / размер]],'Сводный отчет'!$X$7:$X$17))^2</f>
        <v>1.3154905331834576E-4</v>
      </c>
    </row>
    <row r="2286" spans="1:18" ht="11.25" customHeight="1" x14ac:dyDescent="0.25">
      <c r="A2286" s="62" t="s">
        <v>1557</v>
      </c>
      <c r="B2286" s="62" t="str">
        <f>LEFT(Таблица1[[#This Row],[Номер плавки]],7)</f>
        <v>2004190</v>
      </c>
      <c r="C2286" s="62" t="s">
        <v>66</v>
      </c>
      <c r="D2286" s="62" t="s">
        <v>90</v>
      </c>
      <c r="E2286" s="63">
        <v>509</v>
      </c>
      <c r="F2286" s="64">
        <f>(Таблица1[[#This Row],[Предел текучести, Н/мм²]]-SUMIF('Сводный отчет'!$B$7:$B$17,Таблица1[[#This Row],[Профиль / размер]],'Сводный отчет'!$F$7:$F$17))^2</f>
        <v>741.73116004319866</v>
      </c>
      <c r="G2286" s="63">
        <v>629</v>
      </c>
      <c r="H2286" s="64">
        <f>(Таблица1[[#This Row],[Временное сопротивление, Н/мм²]]-SUMIF('Сводный отчет'!$B$7:$B$17,Таблица1[[#This Row],[Профиль / размер]],'Сводный отчет'!$I$7:$I$17))^2</f>
        <v>416.88820560294334</v>
      </c>
      <c r="I2286" s="65">
        <f>Таблица1[[#This Row],[Временное сопротивление, Н/мм²]]/Таблица1[[#This Row],[Предел текучести, Н/мм²]]</f>
        <v>1.2357563850687623</v>
      </c>
      <c r="J2286" s="66">
        <f>(Таблица1[[#This Row],[σв/σт]]-SUMIF('Сводный отчет'!$B$7:$B$17,Таблица1[[#This Row],[Профиль / размер]],'Сводный отчет'!$L$7:$L$17))^2</f>
        <v>6.0748703403635672E-4</v>
      </c>
      <c r="K2286" s="63">
        <v>21.9</v>
      </c>
      <c r="L2286" s="64">
        <f>(Таблица1[[#This Row],[Относительное удлинение, %]]-SUMIF('Сводный отчет'!$B$7:$B$17,Таблица1[[#This Row],[Профиль / размер]],'Сводный отчет'!$O$7:$O$17))^2</f>
        <v>10.882254898719253</v>
      </c>
      <c r="M2286" s="63">
        <v>12.3</v>
      </c>
      <c r="N228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3.6466653992814684</v>
      </c>
      <c r="O2286" s="67">
        <v>12.6</v>
      </c>
      <c r="P228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3.6207121602856405</v>
      </c>
      <c r="Q2286" s="69">
        <v>8.1000000000000003E-2</v>
      </c>
      <c r="R2286" s="70">
        <f>(Таблица1[[#This Row],[fr]]-SUMIF('Сводный отчет'!$B$7:$B$17,Таблица1[[#This Row],[Профиль / размер]],'Сводный отчет'!$X$7:$X$17))^2</f>
        <v>6.09834909299311E-6</v>
      </c>
    </row>
    <row r="2287" spans="1:18" ht="11.25" customHeight="1" x14ac:dyDescent="0.25">
      <c r="A2287" s="62" t="s">
        <v>1557</v>
      </c>
      <c r="B2287" s="62" t="str">
        <f>LEFT(Таблица1[[#This Row],[Номер плавки]],7)</f>
        <v>2004190</v>
      </c>
      <c r="C2287" s="62" t="s">
        <v>66</v>
      </c>
      <c r="D2287" s="62" t="s">
        <v>90</v>
      </c>
      <c r="E2287" s="63">
        <v>523</v>
      </c>
      <c r="F2287" s="64">
        <f>(Таблица1[[#This Row],[Предел текучести, Н/мм²]]-SUMIF('Сводный отчет'!$B$7:$B$17,Таблица1[[#This Row],[Профиль / размер]],'Сводный отчет'!$F$7:$F$17))^2</f>
        <v>175.15839009014837</v>
      </c>
      <c r="G2287" s="63">
        <v>629</v>
      </c>
      <c r="H2287" s="64">
        <f>(Таблица1[[#This Row],[Временное сопротивление, Н/мм²]]-SUMIF('Сводный отчет'!$B$7:$B$17,Таблица1[[#This Row],[Профиль / размер]],'Сводный отчет'!$I$7:$I$17))^2</f>
        <v>416.88820560294334</v>
      </c>
      <c r="I2287" s="65">
        <f>Таблица1[[#This Row],[Временное сопротивление, Н/мм²]]/Таблица1[[#This Row],[Предел текучести, Н/мм²]]</f>
        <v>1.2026768642447419</v>
      </c>
      <c r="J2287" s="66">
        <f>(Таблица1[[#This Row],[σв/σт]]-SUMIF('Сводный отчет'!$B$7:$B$17,Таблица1[[#This Row],[Профиль / размер]],'Сводный отчет'!$L$7:$L$17))^2</f>
        <v>7.1103156533586928E-5</v>
      </c>
      <c r="K2287" s="63">
        <v>20.9</v>
      </c>
      <c r="L2287" s="64">
        <f>(Таблица1[[#This Row],[Относительное удлинение, %]]-SUMIF('Сводный отчет'!$B$7:$B$17,Таблица1[[#This Row],[Профиль / размер]],'Сводный отчет'!$O$7:$O$17))^2</f>
        <v>5.2846023165596696</v>
      </c>
      <c r="M2287" s="63">
        <v>11.2</v>
      </c>
      <c r="N228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0.65549169036126631</v>
      </c>
      <c r="O2287" s="67">
        <v>11.5</v>
      </c>
      <c r="P228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0.6445149771870593</v>
      </c>
      <c r="Q2287" s="69">
        <v>7.4999999999999997E-2</v>
      </c>
      <c r="R2287" s="70">
        <f>(Таблица1[[#This Row],[fr]]-SUMIF('Сводный отчет'!$B$7:$B$17,Таблица1[[#This Row],[Профиль / размер]],'Сводный отчет'!$X$7:$X$17))^2</f>
        <v>7.1732151909894844E-5</v>
      </c>
    </row>
    <row r="2288" spans="1:18" ht="11.25" customHeight="1" x14ac:dyDescent="0.25">
      <c r="A2288" s="62" t="s">
        <v>1736</v>
      </c>
      <c r="B2288" s="62" t="str">
        <f>LEFT(Таблица1[[#This Row],[Номер плавки]],7)</f>
        <v>2004664</v>
      </c>
      <c r="C2288" s="62" t="s">
        <v>66</v>
      </c>
      <c r="D2288" s="62" t="s">
        <v>90</v>
      </c>
      <c r="E2288" s="63">
        <v>525</v>
      </c>
      <c r="F2288" s="64">
        <f>(Таблица1[[#This Row],[Предел текучести, Н/мм²]]-SUMIF('Сводный отчет'!$B$7:$B$17,Таблица1[[#This Row],[Профиль / размер]],'Сводный отчет'!$F$7:$F$17))^2</f>
        <v>126.21942295399833</v>
      </c>
      <c r="G2288" s="63">
        <v>646</v>
      </c>
      <c r="H2288" s="64">
        <f>(Таблица1[[#This Row],[Временное сопротивление, Н/мм²]]-SUMIF('Сводный отчет'!$B$7:$B$17,Таблица1[[#This Row],[Профиль / размер]],'Сводный отчет'!$I$7:$I$17))^2</f>
        <v>11.681632832991458</v>
      </c>
      <c r="I2288" s="65">
        <f>Таблица1[[#This Row],[Временное сопротивление, Н/мм²]]/Таблица1[[#This Row],[Предел текучести, Н/мм²]]</f>
        <v>1.2304761904761905</v>
      </c>
      <c r="J2288" s="66">
        <f>(Таблица1[[#This Row],[σв/σт]]-SUMIF('Сводный отчет'!$B$7:$B$17,Таблица1[[#This Row],[Профиль / размер]],'Сводный отчет'!$L$7:$L$17))^2</f>
        <v>3.7508291488944919E-4</v>
      </c>
      <c r="K2288" s="63">
        <v>18.3</v>
      </c>
      <c r="L2288" s="64">
        <f>(Таблица1[[#This Row],[Относительное удлинение, %]]-SUMIF('Сводный отчет'!$B$7:$B$17,Таблица1[[#This Row],[Профиль / размер]],'Сводный отчет'!$O$7:$O$17))^2</f>
        <v>9.0705602944753244E-2</v>
      </c>
      <c r="M2288" s="63">
        <v>10.199999999999999</v>
      </c>
      <c r="N228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3.6242864070178557E-2</v>
      </c>
      <c r="O2288" s="67">
        <v>10.5</v>
      </c>
      <c r="P228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3.8881174370166298E-2</v>
      </c>
      <c r="Q2288" s="69">
        <v>8.1000000000000003E-2</v>
      </c>
      <c r="R2288" s="70">
        <f>(Таблица1[[#This Row],[fr]]-SUMIF('Сводный отчет'!$B$7:$B$17,Таблица1[[#This Row],[Профиль / размер]],'Сводный отчет'!$X$7:$X$17))^2</f>
        <v>6.09834909299311E-6</v>
      </c>
    </row>
    <row r="2289" spans="1:18" ht="11.25" customHeight="1" x14ac:dyDescent="0.25">
      <c r="A2289" s="62" t="s">
        <v>1736</v>
      </c>
      <c r="B2289" s="62" t="str">
        <f>LEFT(Таблица1[[#This Row],[Номер плавки]],7)</f>
        <v>2004664</v>
      </c>
      <c r="C2289" s="62" t="s">
        <v>66</v>
      </c>
      <c r="D2289" s="62" t="s">
        <v>90</v>
      </c>
      <c r="E2289" s="63">
        <v>532</v>
      </c>
      <c r="F2289" s="64">
        <f>(Таблица1[[#This Row],[Предел текучести, Н/мм²]]-SUMIF('Сводный отчет'!$B$7:$B$17,Таблица1[[#This Row],[Профиль / размер]],'Сводный отчет'!$F$7:$F$17))^2</f>
        <v>17.933037977473195</v>
      </c>
      <c r="G2289" s="63">
        <v>653</v>
      </c>
      <c r="H2289" s="64">
        <f>(Таблица1[[#This Row],[Временное сопротивление, Н/мм²]]-SUMIF('Сводный отчет'!$B$7:$B$17,Таблица1[[#This Row],[Профиль / размер]],'Сводный отчет'!$I$7:$I$17))^2</f>
        <v>12.831867574775973</v>
      </c>
      <c r="I2289" s="65">
        <f>Таблица1[[#This Row],[Временное сопротивление, Н/мм²]]/Таблица1[[#This Row],[Предел текучести, Н/мм²]]</f>
        <v>1.2274436090225564</v>
      </c>
      <c r="J2289" s="66">
        <f>(Таблица1[[#This Row],[σв/σт]]-SUMIF('Сводный отчет'!$B$7:$B$17,Таблица1[[#This Row],[Профиль / размер]],'Сводный отчет'!$L$7:$L$17))^2</f>
        <v>2.6681510659695842E-4</v>
      </c>
      <c r="K2289" s="63">
        <v>18.5</v>
      </c>
      <c r="L2289" s="64">
        <f>(Таблица1[[#This Row],[Относительное удлинение, %]]-SUMIF('Сводный отчет'!$B$7:$B$17,Таблица1[[#This Row],[Профиль / размер]],'Сводный отчет'!$O$7:$O$17))^2</f>
        <v>1.0236119376670806E-2</v>
      </c>
      <c r="M2289" s="63">
        <v>10.9</v>
      </c>
      <c r="N228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0.25971704247394112</v>
      </c>
      <c r="O2289" s="67">
        <v>11.2</v>
      </c>
      <c r="P228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0.25282483634199071</v>
      </c>
      <c r="Q2289" s="69">
        <v>6.7000000000000004E-2</v>
      </c>
      <c r="R2289" s="70">
        <f>(Таблица1[[#This Row],[fr]]-SUMIF('Сводный отчет'!$B$7:$B$17,Таблица1[[#This Row],[Профиль / размер]],'Сводный отчет'!$X$7:$X$17))^2</f>
        <v>2.7124388899909689E-4</v>
      </c>
    </row>
    <row r="2290" spans="1:18" ht="11.25" customHeight="1" x14ac:dyDescent="0.25">
      <c r="A2290" s="62" t="s">
        <v>1737</v>
      </c>
      <c r="B2290" s="62" t="str">
        <f>LEFT(Таблица1[[#This Row],[Номер плавки]],7)</f>
        <v>2004663</v>
      </c>
      <c r="C2290" s="62" t="s">
        <v>66</v>
      </c>
      <c r="D2290" s="62" t="s">
        <v>90</v>
      </c>
      <c r="E2290" s="63">
        <v>512</v>
      </c>
      <c r="F2290" s="64">
        <f>(Таблица1[[#This Row],[Предел текучести, Н/мм²]]-SUMIF('Сводный отчет'!$B$7:$B$17,Таблица1[[#This Row],[Профиль / размер]],'Сводный отчет'!$F$7:$F$17))^2</f>
        <v>587.3227093389736</v>
      </c>
      <c r="G2290" s="63">
        <v>641</v>
      </c>
      <c r="H2290" s="64">
        <f>(Таблица1[[#This Row],[Временное сопротивление, Н/мм²]]-SUMIF('Сводный отчет'!$B$7:$B$17,Таблица1[[#This Row],[Профиль / размер]],'Сводный отчет'!$I$7:$I$17))^2</f>
        <v>70.860036588859657</v>
      </c>
      <c r="I2290" s="65">
        <f>Таблица1[[#This Row],[Временное сопротивление, Н/мм²]]/Таблица1[[#This Row],[Предел текучести, Н/мм²]]</f>
        <v>1.251953125</v>
      </c>
      <c r="J2290" s="66">
        <f>(Таблица1[[#This Row],[σв/σт]]-SUMIF('Сводный отчет'!$B$7:$B$17,Таблица1[[#This Row],[Профиль / размер]],'Сводный отчет'!$L$7:$L$17))^2</f>
        <v>1.6682316816596216E-3</v>
      </c>
      <c r="K2290" s="63">
        <v>17.8</v>
      </c>
      <c r="L2290" s="64">
        <f>(Таблица1[[#This Row],[Относительное удлинение, %]]-SUMIF('Сводный отчет'!$B$7:$B$17,Таблица1[[#This Row],[Профиль / размер]],'Сводный отчет'!$O$7:$O$17))^2</f>
        <v>0.64187931186495972</v>
      </c>
      <c r="M2290" s="63">
        <v>10.6</v>
      </c>
      <c r="N229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4.3942394586613823E-2</v>
      </c>
      <c r="O2290" s="67">
        <v>10.9</v>
      </c>
      <c r="P229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4.1134695496923661E-2</v>
      </c>
      <c r="Q2290" s="69">
        <v>8.5000000000000006E-2</v>
      </c>
      <c r="R2290" s="70">
        <f>(Таблица1[[#This Row],[fr]]-SUMIF('Сводный отчет'!$B$7:$B$17,Таблица1[[#This Row],[Профиль / размер]],'Сводный отчет'!$X$7:$X$17))^2</f>
        <v>2.3424805483920244E-6</v>
      </c>
    </row>
    <row r="2291" spans="1:18" ht="11.25" customHeight="1" x14ac:dyDescent="0.25">
      <c r="A2291" s="62" t="s">
        <v>1737</v>
      </c>
      <c r="B2291" s="62" t="str">
        <f>LEFT(Таблица1[[#This Row],[Номер плавки]],7)</f>
        <v>2004663</v>
      </c>
      <c r="C2291" s="62" t="s">
        <v>66</v>
      </c>
      <c r="D2291" s="62" t="s">
        <v>90</v>
      </c>
      <c r="E2291" s="63">
        <v>522</v>
      </c>
      <c r="F2291" s="64">
        <f>(Таблица1[[#This Row],[Предел текучести, Н/мм²]]-SUMIF('Сводный отчет'!$B$7:$B$17,Таблица1[[#This Row],[Профиль / размер]],'Сводный отчет'!$F$7:$F$17))^2</f>
        <v>202.62787365822339</v>
      </c>
      <c r="G2291" s="63">
        <v>639</v>
      </c>
      <c r="H2291" s="64">
        <f>(Таблица1[[#This Row],[Временное сопротивление, Н/мм²]]-SUMIF('Сводный отчет'!$B$7:$B$17,Таблица1[[#This Row],[Профиль / размер]],'Сводный отчет'!$I$7:$I$17))^2</f>
        <v>108.53139809120694</v>
      </c>
      <c r="I2291" s="65">
        <f>Таблица1[[#This Row],[Временное сопротивление, Н/мм²]]/Таблица1[[#This Row],[Предел текучести, Н/мм²]]</f>
        <v>1.2241379310344827</v>
      </c>
      <c r="J2291" s="66">
        <f>(Таблица1[[#This Row],[σв/σт]]-SUMIF('Сводный отчет'!$B$7:$B$17,Таблица1[[#This Row],[Профиль / размер]],'Сводный отчет'!$L$7:$L$17))^2</f>
        <v>1.6974957795652277E-4</v>
      </c>
      <c r="K2291" s="63">
        <v>16.600000000000001</v>
      </c>
      <c r="L2291" s="64">
        <f>(Таблица1[[#This Row],[Относительное удлинение, %]]-SUMIF('Сводный отчет'!$B$7:$B$17,Таблица1[[#This Row],[Профиль / размер]],'Сводный отчет'!$O$7:$O$17))^2</f>
        <v>4.0046962132734523</v>
      </c>
      <c r="M2291" s="63">
        <v>7.4</v>
      </c>
      <c r="N229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8.9423461504551263</v>
      </c>
      <c r="O2291" s="67">
        <v>7.7</v>
      </c>
      <c r="P229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8.9831065264828656</v>
      </c>
      <c r="Q2291" s="69">
        <v>6.7000000000000004E-2</v>
      </c>
      <c r="R2291" s="70">
        <f>(Таблица1[[#This Row],[fr]]-SUMIF('Сводный отчет'!$B$7:$B$17,Таблица1[[#This Row],[Профиль / размер]],'Сводный отчет'!$X$7:$X$17))^2</f>
        <v>2.7124388899909689E-4</v>
      </c>
    </row>
    <row r="2292" spans="1:18" ht="11.25" customHeight="1" x14ac:dyDescent="0.25">
      <c r="A2292" s="62" t="s">
        <v>1738</v>
      </c>
      <c r="B2292" s="62" t="str">
        <f>LEFT(Таблица1[[#This Row],[Номер плавки]],7)</f>
        <v>2004661</v>
      </c>
      <c r="C2292" s="62" t="s">
        <v>66</v>
      </c>
      <c r="D2292" s="62" t="s">
        <v>90</v>
      </c>
      <c r="E2292" s="63">
        <v>512</v>
      </c>
      <c r="F2292" s="64">
        <f>(Таблица1[[#This Row],[Предел текучести, Н/мм²]]-SUMIF('Сводный отчет'!$B$7:$B$17,Таблица1[[#This Row],[Профиль / размер]],'Сводный отчет'!$F$7:$F$17))^2</f>
        <v>587.3227093389736</v>
      </c>
      <c r="G2292" s="63">
        <v>636</v>
      </c>
      <c r="H2292" s="64">
        <f>(Таблица1[[#This Row],[Временное сопротивление, Н/мм²]]-SUMIF('Сводный отчет'!$B$7:$B$17,Таблица1[[#This Row],[Профиль / размер]],'Сводный отчет'!$I$7:$I$17))^2</f>
        <v>180.03844034472786</v>
      </c>
      <c r="I2292" s="65">
        <f>Таблица1[[#This Row],[Временное сопротивление, Н/мм²]]/Таблица1[[#This Row],[Предел текучести, Н/мм²]]</f>
        <v>1.2421875</v>
      </c>
      <c r="J2292" s="66">
        <f>(Таблица1[[#This Row],[σв/σт]]-SUMIF('Сводный отчет'!$B$7:$B$17,Таблица1[[#This Row],[Профиль / размер]],'Сводный отчет'!$L$7:$L$17))^2</f>
        <v>9.6586489475023634E-4</v>
      </c>
      <c r="K2292" s="63">
        <v>20.9</v>
      </c>
      <c r="L2292" s="64">
        <f>(Таблица1[[#This Row],[Относительное удлинение, %]]-SUMIF('Сводный отчет'!$B$7:$B$17,Таблица1[[#This Row],[Профиль / размер]],'Сводный отчет'!$O$7:$O$17))^2</f>
        <v>5.2846023165596696</v>
      </c>
      <c r="M2292" s="63">
        <v>9.6999999999999993</v>
      </c>
      <c r="N229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0.47661845092463467</v>
      </c>
      <c r="O2292" s="67">
        <v>10</v>
      </c>
      <c r="P229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0.48606427296171978</v>
      </c>
      <c r="Q2292" s="69">
        <v>9.9000000000000005E-2</v>
      </c>
      <c r="R2292" s="70">
        <f>(Таблица1[[#This Row],[fr]]-SUMIF('Сводный отчет'!$B$7:$B$17,Таблица1[[#This Row],[Профиль / размер]],'Сводный отчет'!$X$7:$X$17))^2</f>
        <v>2.4119694064228824E-4</v>
      </c>
    </row>
    <row r="2293" spans="1:18" ht="11.25" customHeight="1" x14ac:dyDescent="0.25">
      <c r="A2293" s="62" t="s">
        <v>1739</v>
      </c>
      <c r="B2293" s="62" t="str">
        <f>LEFT(Таблица1[[#This Row],[Номер плавки]],7)</f>
        <v>2004662</v>
      </c>
      <c r="C2293" s="62" t="s">
        <v>66</v>
      </c>
      <c r="D2293" s="62" t="s">
        <v>90</v>
      </c>
      <c r="E2293" s="63">
        <v>520</v>
      </c>
      <c r="F2293" s="64">
        <f>(Таблица1[[#This Row],[Предел текучести, Н/мм²]]-SUMIF('Сводный отчет'!$B$7:$B$17,Таблица1[[#This Row],[Профиль / размер]],'Сводный отчет'!$F$7:$F$17))^2</f>
        <v>263.56684079437343</v>
      </c>
      <c r="G2293" s="63">
        <v>647</v>
      </c>
      <c r="H2293" s="64">
        <f>(Таблица1[[#This Row],[Временное сопротивление, Н/мм²]]-SUMIF('Сводный отчет'!$B$7:$B$17,Таблица1[[#This Row],[Профиль / размер]],'Сводный отчет'!$I$7:$I$17))^2</f>
        <v>5.8459520818178161</v>
      </c>
      <c r="I2293" s="65">
        <f>Таблица1[[#This Row],[Временное сопротивление, Н/мм²]]/Таблица1[[#This Row],[Предел текучести, Н/мм²]]</f>
        <v>1.2442307692307693</v>
      </c>
      <c r="J2293" s="66">
        <f>(Таблица1[[#This Row],[σв/σт]]-SUMIF('Сводный отчет'!$B$7:$B$17,Таблица1[[#This Row],[Профиль / размер]],'Сводный отчет'!$L$7:$L$17))^2</f>
        <v>1.0970427859251096E-3</v>
      </c>
      <c r="K2293" s="63">
        <v>18.5</v>
      </c>
      <c r="L2293" s="64">
        <f>(Таблица1[[#This Row],[Относительное удлинение, %]]-SUMIF('Сводный отчет'!$B$7:$B$17,Таблица1[[#This Row],[Профиль / размер]],'Сводный отчет'!$O$7:$O$17))^2</f>
        <v>1.0236119376670806E-2</v>
      </c>
      <c r="M2293" s="63">
        <v>10</v>
      </c>
      <c r="N229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0.15239309881196045</v>
      </c>
      <c r="O2293" s="67">
        <v>10.3</v>
      </c>
      <c r="P229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0.15775441380678712</v>
      </c>
      <c r="Q2293" s="69">
        <v>9.1999999999999998E-2</v>
      </c>
      <c r="R2293" s="70">
        <f>(Таблица1[[#This Row],[fr]]-SUMIF('Сводный отчет'!$B$7:$B$17,Таблица1[[#This Row],[Профиль / размер]],'Сводный отчет'!$X$7:$X$17))^2</f>
        <v>7.2769710595340024E-5</v>
      </c>
    </row>
    <row r="2294" spans="1:18" ht="11.25" customHeight="1" x14ac:dyDescent="0.25">
      <c r="A2294" s="62" t="s">
        <v>1739</v>
      </c>
      <c r="B2294" s="62" t="str">
        <f>LEFT(Таблица1[[#This Row],[Номер плавки]],7)</f>
        <v>2004662</v>
      </c>
      <c r="C2294" s="62" t="s">
        <v>66</v>
      </c>
      <c r="D2294" s="62" t="s">
        <v>90</v>
      </c>
      <c r="E2294" s="63">
        <v>523</v>
      </c>
      <c r="F2294" s="64">
        <f>(Таблица1[[#This Row],[Предел текучести, Н/мм²]]-SUMIF('Сводный отчет'!$B$7:$B$17,Таблица1[[#This Row],[Профиль / размер]],'Сводный отчет'!$F$7:$F$17))^2</f>
        <v>175.15839009014837</v>
      </c>
      <c r="G2294" s="63">
        <v>649</v>
      </c>
      <c r="H2294" s="64">
        <f>(Таблица1[[#This Row],[Временное сопротивление, Н/мм²]]-SUMIF('Сводный отчет'!$B$7:$B$17,Таблица1[[#This Row],[Профиль / размер]],'Сводный отчет'!$I$7:$I$17))^2</f>
        <v>0.17459057947053505</v>
      </c>
      <c r="I2294" s="65">
        <f>Таблица1[[#This Row],[Временное сопротивление, Н/мм²]]/Таблица1[[#This Row],[Предел текучести, Н/мм²]]</f>
        <v>1.2409177820267687</v>
      </c>
      <c r="J2294" s="66">
        <f>(Таблица1[[#This Row],[σв/σт]]-SUMIF('Сводный отчет'!$B$7:$B$17,Таблица1[[#This Row],[Профиль / размер]],'Сводный отчет'!$L$7:$L$17))^2</f>
        <v>8.8855555619062976E-4</v>
      </c>
      <c r="K2294" s="63">
        <v>19.899999999999999</v>
      </c>
      <c r="L2294" s="64">
        <f>(Таблица1[[#This Row],[Относительное удлинение, %]]-SUMIF('Сводный отчет'!$B$7:$B$17,Таблица1[[#This Row],[Профиль / размер]],'Сводный отчет'!$O$7:$O$17))^2</f>
        <v>1.686949734400087</v>
      </c>
      <c r="M2294" s="63">
        <v>10.3</v>
      </c>
      <c r="N229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8.1677466992870814E-3</v>
      </c>
      <c r="O2294" s="67">
        <v>10.6</v>
      </c>
      <c r="P229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9.4445546518556727E-3</v>
      </c>
      <c r="Q2294" s="69">
        <v>0.09</v>
      </c>
      <c r="R2294" s="70">
        <f>(Таблица1[[#This Row],[fr]]-SUMIF('Сводный отчет'!$B$7:$B$17,Таблица1[[#This Row],[Профиль / размер]],'Сводный отчет'!$X$7:$X$17))^2</f>
        <v>4.2647644867640569E-5</v>
      </c>
    </row>
    <row r="2295" spans="1:18" ht="11.25" customHeight="1" x14ac:dyDescent="0.25">
      <c r="A2295" s="62" t="s">
        <v>1737</v>
      </c>
      <c r="B2295" s="62" t="str">
        <f>LEFT(Таблица1[[#This Row],[Номер плавки]],7)</f>
        <v>2004663</v>
      </c>
      <c r="C2295" s="62" t="s">
        <v>66</v>
      </c>
      <c r="D2295" s="62" t="s">
        <v>90</v>
      </c>
      <c r="E2295" s="63">
        <v>530</v>
      </c>
      <c r="F2295" s="64">
        <f>(Таблица1[[#This Row],[Предел текучести, Н/мм²]]-SUMIF('Сводный отчет'!$B$7:$B$17,Таблица1[[#This Row],[Профиль / размер]],'Сводный отчет'!$F$7:$F$17))^2</f>
        <v>38.872005113623231</v>
      </c>
      <c r="G2295" s="63">
        <v>656</v>
      </c>
      <c r="H2295" s="64">
        <f>(Таблица1[[#This Row],[Временное сопротивление, Н/мм²]]-SUMIF('Сводный отчет'!$B$7:$B$17,Таблица1[[#This Row],[Профиль / размер]],'Сводный отчет'!$I$7:$I$17))^2</f>
        <v>43.324825321255048</v>
      </c>
      <c r="I2295" s="65">
        <f>Таблица1[[#This Row],[Временное сопротивление, Н/мм²]]/Таблица1[[#This Row],[Предел текучести, Н/мм²]]</f>
        <v>1.2377358490566037</v>
      </c>
      <c r="J2295" s="66">
        <f>(Таблица1[[#This Row],[σв/σт]]-SUMIF('Сводный отчет'!$B$7:$B$17,Таблица1[[#This Row],[Профиль / размер]],'Сводный отчет'!$L$7:$L$17))^2</f>
        <v>7.0898200741371096E-4</v>
      </c>
      <c r="K2295" s="63">
        <v>19.100000000000001</v>
      </c>
      <c r="L2295" s="64">
        <f>(Таблица1[[#This Row],[Относительное удлинение, %]]-SUMIF('Сводный отчет'!$B$7:$B$17,Таблица1[[#This Row],[Профиль / размер]],'Сводный отчет'!$O$7:$O$17))^2</f>
        <v>0.24882766867242362</v>
      </c>
      <c r="M2295" s="63">
        <v>11.2</v>
      </c>
      <c r="N229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0.65549169036126631</v>
      </c>
      <c r="O2295" s="67">
        <v>11.5</v>
      </c>
      <c r="P229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0.6445149771870593</v>
      </c>
      <c r="Q2295" s="69">
        <v>7.0000000000000007E-2</v>
      </c>
      <c r="R2295" s="70">
        <f>(Таблица1[[#This Row],[fr]]-SUMIF('Сводный отчет'!$B$7:$B$17,Таблица1[[#This Row],[Профиль / размер]],'Сводный отчет'!$X$7:$X$17))^2</f>
        <v>1.81426987590646E-4</v>
      </c>
    </row>
    <row r="2296" spans="1:18" ht="11.25" customHeight="1" x14ac:dyDescent="0.25">
      <c r="A2296" s="62" t="s">
        <v>1737</v>
      </c>
      <c r="B2296" s="62" t="str">
        <f>LEFT(Таблица1[[#This Row],[Номер плавки]],7)</f>
        <v>2004663</v>
      </c>
      <c r="C2296" s="62" t="s">
        <v>66</v>
      </c>
      <c r="D2296" s="62" t="s">
        <v>90</v>
      </c>
      <c r="E2296" s="63">
        <v>534</v>
      </c>
      <c r="F2296" s="64">
        <f>(Таблица1[[#This Row],[Предел текучести, Н/мм²]]-SUMIF('Сводный отчет'!$B$7:$B$17,Таблица1[[#This Row],[Профиль / размер]],'Сводный отчет'!$F$7:$F$17))^2</f>
        <v>4.9940708413231532</v>
      </c>
      <c r="G2296" s="63">
        <v>657</v>
      </c>
      <c r="H2296" s="64">
        <f>(Таблица1[[#This Row],[Временное сопротивление, Н/мм²]]-SUMIF('Сводный отчет'!$B$7:$B$17,Таблица1[[#This Row],[Профиль / размер]],'Сводный отчет'!$I$7:$I$17))^2</f>
        <v>57.489144570081407</v>
      </c>
      <c r="I2296" s="65">
        <f>Таблица1[[#This Row],[Временное сопротивление, Н/мм²]]/Таблица1[[#This Row],[Предел текучести, Н/мм²]]</f>
        <v>1.2303370786516854</v>
      </c>
      <c r="J2296" s="66">
        <f>(Таблица1[[#This Row],[σв/σт]]-SUMIF('Сводный отчет'!$B$7:$B$17,Таблица1[[#This Row],[Профиль / размер]],'Сводный отчет'!$L$7:$L$17))^2</f>
        <v>3.6971389359039919E-4</v>
      </c>
      <c r="K2296" s="63">
        <v>20.100000000000001</v>
      </c>
      <c r="L2296" s="64">
        <f>(Таблица1[[#This Row],[Относительное удлинение, %]]-SUMIF('Сводный отчет'!$B$7:$B$17,Таблица1[[#This Row],[Профиль / размер]],'Сводный отчет'!$O$7:$O$17))^2</f>
        <v>2.2464802508320121</v>
      </c>
      <c r="M2296" s="63">
        <v>11</v>
      </c>
      <c r="N229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0.37164192510304966</v>
      </c>
      <c r="O2296" s="67">
        <v>11.3</v>
      </c>
      <c r="P229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0.36338821662368159</v>
      </c>
      <c r="Q2296" s="69">
        <v>8.4000000000000005E-2</v>
      </c>
      <c r="R2296" s="70">
        <f>(Таблица1[[#This Row],[fr]]-SUMIF('Сводный отчет'!$B$7:$B$17,Таблица1[[#This Row],[Профиль / размер]],'Сводный отчет'!$X$7:$X$17))^2</f>
        <v>2.814476845422906E-7</v>
      </c>
    </row>
    <row r="2297" spans="1:18" ht="11.25" customHeight="1" x14ac:dyDescent="0.25">
      <c r="A2297" s="62" t="s">
        <v>1715</v>
      </c>
      <c r="B2297" s="62" t="str">
        <f>LEFT(Таблица1[[#This Row],[Номер плавки]],7)</f>
        <v>2004649</v>
      </c>
      <c r="C2297" s="62" t="s">
        <v>66</v>
      </c>
      <c r="D2297" s="62" t="s">
        <v>90</v>
      </c>
      <c r="E2297" s="63">
        <v>537</v>
      </c>
      <c r="F2297" s="64">
        <f>(Таблица1[[#This Row],[Предел текучести, Н/мм²]]-SUMIF('Сводный отчет'!$B$7:$B$17,Таблица1[[#This Row],[Профиль / размер]],'Сводный отчет'!$F$7:$F$17))^2</f>
        <v>0.5856201370980928</v>
      </c>
      <c r="G2297" s="63">
        <v>652</v>
      </c>
      <c r="H2297" s="64">
        <f>(Таблица1[[#This Row],[Временное сопротивление, Н/мм²]]-SUMIF('Сводный отчет'!$B$7:$B$17,Таблица1[[#This Row],[Профиль / размер]],'Сводный отчет'!$I$7:$I$17))^2</f>
        <v>6.6675483259496131</v>
      </c>
      <c r="I2297" s="65">
        <f>Таблица1[[#This Row],[Временное сопротивление, Н/мм²]]/Таблица1[[#This Row],[Предел текучести, Н/мм²]]</f>
        <v>1.2141527001862198</v>
      </c>
      <c r="J2297" s="66">
        <f>(Таблица1[[#This Row],[σв/σт]]-SUMIF('Сводный отчет'!$B$7:$B$17,Таблица1[[#This Row],[Профиль / размер]],'Сводный отчет'!$L$7:$L$17))^2</f>
        <v>9.2633011547047632E-6</v>
      </c>
      <c r="K2297" s="63">
        <v>19.8</v>
      </c>
      <c r="L2297" s="64">
        <f>(Таблица1[[#This Row],[Относительное удлинение, %]]-SUMIF('Сводный отчет'!$B$7:$B$17,Таблица1[[#This Row],[Профиль / размер]],'Сводный отчет'!$O$7:$O$17))^2</f>
        <v>1.4371844761841339</v>
      </c>
      <c r="M2297" s="63">
        <v>10.199999999999999</v>
      </c>
      <c r="N229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3.6242864070178557E-2</v>
      </c>
      <c r="O2297" s="67">
        <v>10.5</v>
      </c>
      <c r="P229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3.8881174370166298E-2</v>
      </c>
      <c r="Q2297" s="69">
        <v>8.4000000000000005E-2</v>
      </c>
      <c r="R2297" s="70">
        <f>(Таблица1[[#This Row],[fr]]-SUMIF('Сводный отчет'!$B$7:$B$17,Таблица1[[#This Row],[Профиль / размер]],'Сводный отчет'!$X$7:$X$17))^2</f>
        <v>2.814476845422906E-7</v>
      </c>
    </row>
    <row r="2298" spans="1:18" ht="11.25" customHeight="1" x14ac:dyDescent="0.25">
      <c r="A2298" s="62" t="s">
        <v>1715</v>
      </c>
      <c r="B2298" s="62" t="str">
        <f>LEFT(Таблица1[[#This Row],[Номер плавки]],7)</f>
        <v>2004649</v>
      </c>
      <c r="C2298" s="62" t="s">
        <v>66</v>
      </c>
      <c r="D2298" s="62" t="s">
        <v>90</v>
      </c>
      <c r="E2298" s="63">
        <v>529</v>
      </c>
      <c r="F2298" s="64">
        <f>(Таблица1[[#This Row],[Предел текучести, Н/мм²]]-SUMIF('Сводный отчет'!$B$7:$B$17,Таблица1[[#This Row],[Профиль / размер]],'Сводный отчет'!$F$7:$F$17))^2</f>
        <v>52.341488681698252</v>
      </c>
      <c r="G2298" s="63">
        <v>645</v>
      </c>
      <c r="H2298" s="64">
        <f>(Таблица1[[#This Row],[Временное сопротивление, Н/мм²]]-SUMIF('Сводный отчет'!$B$7:$B$17,Таблица1[[#This Row],[Профиль / размер]],'Сводный отчет'!$I$7:$I$17))^2</f>
        <v>19.517313584165098</v>
      </c>
      <c r="I2298" s="65">
        <f>Таблица1[[#This Row],[Временное сопротивление, Н/мм²]]/Таблица1[[#This Row],[Предел текучести, Н/мм²]]</f>
        <v>1.2192816635160681</v>
      </c>
      <c r="J2298" s="66">
        <f>(Таблица1[[#This Row],[σв/σт]]-SUMIF('Сводный отчет'!$B$7:$B$17,Таблица1[[#This Row],[Профиль / размер]],'Сводный отчет'!$L$7:$L$17))^2</f>
        <v>6.6790254868700176E-5</v>
      </c>
      <c r="K2298" s="63">
        <v>20.399999999999999</v>
      </c>
      <c r="L2298" s="64">
        <f>(Таблица1[[#This Row],[Относительное удлинение, %]]-SUMIF('Сводный отчет'!$B$7:$B$17,Таблица1[[#This Row],[Профиль / размер]],'Сводный отчет'!$O$7:$O$17))^2</f>
        <v>3.2357760254798786</v>
      </c>
      <c r="M2298" s="63">
        <v>8.8000000000000007</v>
      </c>
      <c r="N229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2.5292945072626511</v>
      </c>
      <c r="O2298" s="67">
        <v>9.1</v>
      </c>
      <c r="P229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2.5509938504265173</v>
      </c>
      <c r="Q2298" s="69">
        <v>7.2999999999999995E-2</v>
      </c>
      <c r="R2298" s="70">
        <f>(Таблица1[[#This Row],[fr]]-SUMIF('Сводный отчет'!$B$7:$B$17,Таблица1[[#This Row],[Профиль / размер]],'Сводный отчет'!$X$7:$X$17))^2</f>
        <v>1.0961008618219546E-4</v>
      </c>
    </row>
    <row r="2299" spans="1:18" ht="11.25" customHeight="1" x14ac:dyDescent="0.25">
      <c r="A2299" s="62" t="s">
        <v>1740</v>
      </c>
      <c r="B2299" s="62" t="str">
        <f>LEFT(Таблица1[[#This Row],[Номер плавки]],7)</f>
        <v>2004665</v>
      </c>
      <c r="C2299" s="62" t="s">
        <v>66</v>
      </c>
      <c r="D2299" s="62" t="s">
        <v>90</v>
      </c>
      <c r="E2299" s="63">
        <v>530</v>
      </c>
      <c r="F2299" s="64">
        <f>(Таблица1[[#This Row],[Предел текучести, Н/мм²]]-SUMIF('Сводный отчет'!$B$7:$B$17,Таблица1[[#This Row],[Профиль / размер]],'Сводный отчет'!$F$7:$F$17))^2</f>
        <v>38.872005113623231</v>
      </c>
      <c r="G2299" s="63">
        <v>650</v>
      </c>
      <c r="H2299" s="64">
        <f>(Таблица1[[#This Row],[Временное сопротивление, Н/мм²]]-SUMIF('Сводный отчет'!$B$7:$B$17,Таблица1[[#This Row],[Профиль / размер]],'Сводный отчет'!$I$7:$I$17))^2</f>
        <v>0.33890982829689448</v>
      </c>
      <c r="I2299" s="65">
        <f>Таблица1[[#This Row],[Временное сопротивление, Н/мм²]]/Таблица1[[#This Row],[Предел текучести, Н/мм²]]</f>
        <v>1.2264150943396226</v>
      </c>
      <c r="J2299" s="66">
        <f>(Таблица1[[#This Row],[σв/σт]]-SUMIF('Сводный отчет'!$B$7:$B$17,Таблица1[[#This Row],[Профиль / размер]],'Сводный отчет'!$L$7:$L$17))^2</f>
        <v>2.3427245221657121E-4</v>
      </c>
      <c r="K2299" s="63">
        <v>18.3</v>
      </c>
      <c r="L2299" s="64">
        <f>(Таблица1[[#This Row],[Относительное удлинение, %]]-SUMIF('Сводный отчет'!$B$7:$B$17,Таблица1[[#This Row],[Профиль / размер]],'Сводный отчет'!$O$7:$O$17))^2</f>
        <v>9.0705602944753244E-2</v>
      </c>
      <c r="M2299" s="63">
        <v>11</v>
      </c>
      <c r="N229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0.37164192510304966</v>
      </c>
      <c r="O2299" s="67">
        <v>11.3</v>
      </c>
      <c r="P229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0.36338821662368159</v>
      </c>
      <c r="Q2299" s="69">
        <v>7.0000000000000007E-2</v>
      </c>
      <c r="R2299" s="70">
        <f>(Таблица1[[#This Row],[fr]]-SUMIF('Сводный отчет'!$B$7:$B$17,Таблица1[[#This Row],[Профиль / размер]],'Сводный отчет'!$X$7:$X$17))^2</f>
        <v>1.81426987590646E-4</v>
      </c>
    </row>
    <row r="2300" spans="1:18" ht="11.25" customHeight="1" x14ac:dyDescent="0.25">
      <c r="A2300" s="62" t="s">
        <v>1740</v>
      </c>
      <c r="B2300" s="62" t="str">
        <f>LEFT(Таблица1[[#This Row],[Номер плавки]],7)</f>
        <v>2004665</v>
      </c>
      <c r="C2300" s="62" t="s">
        <v>66</v>
      </c>
      <c r="D2300" s="62" t="s">
        <v>90</v>
      </c>
      <c r="E2300" s="63">
        <v>528</v>
      </c>
      <c r="F2300" s="64">
        <f>(Таблица1[[#This Row],[Предел текучести, Н/мм²]]-SUMIF('Сводный отчет'!$B$7:$B$17,Таблица1[[#This Row],[Профиль / размер]],'Сводный отчет'!$F$7:$F$17))^2</f>
        <v>67.810972249773272</v>
      </c>
      <c r="G2300" s="63">
        <v>649</v>
      </c>
      <c r="H2300" s="64">
        <f>(Таблица1[[#This Row],[Временное сопротивление, Н/мм²]]-SUMIF('Сводный отчет'!$B$7:$B$17,Таблица1[[#This Row],[Профиль / размер]],'Сводный отчет'!$I$7:$I$17))^2</f>
        <v>0.17459057947053505</v>
      </c>
      <c r="I2300" s="65">
        <f>Таблица1[[#This Row],[Временное сопротивление, Н/мм²]]/Таблица1[[#This Row],[Предел текучести, Н/мм²]]</f>
        <v>1.2291666666666667</v>
      </c>
      <c r="J2300" s="66">
        <f>(Таблица1[[#This Row],[σв/σт]]-SUMIF('Сводный отчет'!$B$7:$B$17,Таблица1[[#This Row],[Профиль / размер]],'Сводный отчет'!$L$7:$L$17))^2</f>
        <v>3.2607452175300325E-4</v>
      </c>
      <c r="K2300" s="63">
        <v>19.399999999999999</v>
      </c>
      <c r="L2300" s="64">
        <f>(Таблица1[[#This Row],[Относительное удлинение, %]]-SUMIF('Сводный отчет'!$B$7:$B$17,Таблица1[[#This Row],[Профиль / размер]],'Сводный отчет'!$O$7:$O$17))^2</f>
        <v>0.63812344332029569</v>
      </c>
      <c r="M2300" s="63">
        <v>12.2</v>
      </c>
      <c r="N230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3.2747405166523542</v>
      </c>
      <c r="O2300" s="67">
        <v>12.5</v>
      </c>
      <c r="P230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3.2501487800039524</v>
      </c>
      <c r="Q2300" s="69">
        <v>7.1999999999999995E-2</v>
      </c>
      <c r="R2300" s="70">
        <f>(Таблица1[[#This Row],[fr]]-SUMIF('Сводный отчет'!$B$7:$B$17,Таблица1[[#This Row],[Профиль / размер]],'Сводный отчет'!$X$7:$X$17))^2</f>
        <v>1.3154905331834576E-4</v>
      </c>
    </row>
    <row r="2301" spans="1:18" ht="11.25" customHeight="1" x14ac:dyDescent="0.25">
      <c r="A2301" s="62" t="s">
        <v>1721</v>
      </c>
      <c r="B2301" s="62" t="str">
        <f>LEFT(Таблица1[[#This Row],[Номер плавки]],7)</f>
        <v>2004668</v>
      </c>
      <c r="C2301" s="62" t="s">
        <v>66</v>
      </c>
      <c r="D2301" s="62" t="s">
        <v>90</v>
      </c>
      <c r="E2301" s="63">
        <v>532</v>
      </c>
      <c r="F2301" s="64">
        <f>(Таблица1[[#This Row],[Предел текучести, Н/мм²]]-SUMIF('Сводный отчет'!$B$7:$B$17,Таблица1[[#This Row],[Профиль / размер]],'Сводный отчет'!$F$7:$F$17))^2</f>
        <v>17.933037977473195</v>
      </c>
      <c r="G2301" s="63">
        <v>651</v>
      </c>
      <c r="H2301" s="64">
        <f>(Таблица1[[#This Row],[Временное сопротивление, Н/мм²]]-SUMIF('Сводный отчет'!$B$7:$B$17,Таблица1[[#This Row],[Профиль / размер]],'Сводный отчет'!$I$7:$I$17))^2</f>
        <v>2.5032290771232537</v>
      </c>
      <c r="I2301" s="65">
        <f>Таблица1[[#This Row],[Временное сопротивление, Н/мм²]]/Таблица1[[#This Row],[Предел текучести, Н/мм²]]</f>
        <v>1.2236842105263157</v>
      </c>
      <c r="J2301" s="66">
        <f>(Таблица1[[#This Row],[σв/σт]]-SUMIF('Сводный отчет'!$B$7:$B$17,Таблица1[[#This Row],[Профиль / размер]],'Сводный отчет'!$L$7:$L$17))^2</f>
        <v>1.5813257453532587E-4</v>
      </c>
      <c r="K2301" s="63">
        <v>18.600000000000001</v>
      </c>
      <c r="L2301" s="64">
        <f>(Таблица1[[#This Row],[Относительное удлинение, %]]-SUMIF('Сводный отчет'!$B$7:$B$17,Таблица1[[#This Row],[Профиль / размер]],'Сводный отчет'!$O$7:$O$17))^2</f>
        <v>1.3775926293705252E-6</v>
      </c>
      <c r="M2301" s="63">
        <v>8.9</v>
      </c>
      <c r="N230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2.2212193898917612</v>
      </c>
      <c r="O2301" s="67">
        <v>9.1999999999999993</v>
      </c>
      <c r="P230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2.2415572307082074</v>
      </c>
      <c r="Q2301" s="69">
        <v>6.8000000000000005E-2</v>
      </c>
      <c r="R2301" s="70">
        <f>(Таблица1[[#This Row],[fr]]-SUMIF('Сводный отчет'!$B$7:$B$17,Таблица1[[#This Row],[Профиль / размер]],'Сводный отчет'!$X$7:$X$17))^2</f>
        <v>2.393049218629466E-4</v>
      </c>
    </row>
    <row r="2302" spans="1:18" ht="11.25" customHeight="1" x14ac:dyDescent="0.25">
      <c r="A2302" s="62" t="s">
        <v>1721</v>
      </c>
      <c r="B2302" s="62" t="str">
        <f>LEFT(Таблица1[[#This Row],[Номер плавки]],7)</f>
        <v>2004668</v>
      </c>
      <c r="C2302" s="62" t="s">
        <v>66</v>
      </c>
      <c r="D2302" s="62" t="s">
        <v>90</v>
      </c>
      <c r="E2302" s="63">
        <v>528</v>
      </c>
      <c r="F2302" s="64">
        <f>(Таблица1[[#This Row],[Предел текучести, Н/мм²]]-SUMIF('Сводный отчет'!$B$7:$B$17,Таблица1[[#This Row],[Профиль / размер]],'Сводный отчет'!$F$7:$F$17))^2</f>
        <v>67.810972249773272</v>
      </c>
      <c r="G2302" s="63">
        <v>649</v>
      </c>
      <c r="H2302" s="64">
        <f>(Таблица1[[#This Row],[Временное сопротивление, Н/мм²]]-SUMIF('Сводный отчет'!$B$7:$B$17,Таблица1[[#This Row],[Профиль / размер]],'Сводный отчет'!$I$7:$I$17))^2</f>
        <v>0.17459057947053505</v>
      </c>
      <c r="I2302" s="65">
        <f>Таблица1[[#This Row],[Временное сопротивление, Н/мм²]]/Таблица1[[#This Row],[Предел текучести, Н/мм²]]</f>
        <v>1.2291666666666667</v>
      </c>
      <c r="J2302" s="66">
        <f>(Таблица1[[#This Row],[σв/σт]]-SUMIF('Сводный отчет'!$B$7:$B$17,Таблица1[[#This Row],[Профиль / размер]],'Сводный отчет'!$L$7:$L$17))^2</f>
        <v>3.2607452175300325E-4</v>
      </c>
      <c r="K2302" s="63">
        <v>20.7</v>
      </c>
      <c r="L2302" s="64">
        <f>(Таблица1[[#This Row],[Относительное удлинение, %]]-SUMIF('Сводный отчет'!$B$7:$B$17,Таблица1[[#This Row],[Профиль / размер]],'Сводный отчет'!$O$7:$O$17))^2</f>
        <v>4.4050718001277565</v>
      </c>
      <c r="M2302" s="63">
        <v>10.7</v>
      </c>
      <c r="N230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9.5867277215722455E-2</v>
      </c>
      <c r="O2302" s="67">
        <v>11</v>
      </c>
      <c r="P230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9.1698075778612817E-2</v>
      </c>
      <c r="Q2302" s="69">
        <v>6.7000000000000004E-2</v>
      </c>
      <c r="R2302" s="70">
        <f>(Таблица1[[#This Row],[fr]]-SUMIF('Сводный отчет'!$B$7:$B$17,Таблица1[[#This Row],[Профиль / размер]],'Сводный отчет'!$X$7:$X$17))^2</f>
        <v>2.7124388899909689E-4</v>
      </c>
    </row>
    <row r="2303" spans="1:18" ht="11.25" customHeight="1" x14ac:dyDescent="0.25">
      <c r="A2303" s="62" t="s">
        <v>1736</v>
      </c>
      <c r="B2303" s="62" t="str">
        <f>LEFT(Таблица1[[#This Row],[Номер плавки]],7)</f>
        <v>2004664</v>
      </c>
      <c r="C2303" s="62" t="s">
        <v>66</v>
      </c>
      <c r="D2303" s="62" t="s">
        <v>90</v>
      </c>
      <c r="E2303" s="63">
        <v>514</v>
      </c>
      <c r="F2303" s="64">
        <f>(Таблица1[[#This Row],[Предел текучести, Н/мм²]]-SUMIF('Сводный отчет'!$B$7:$B$17,Таблица1[[#This Row],[Профиль / размер]],'Сводный отчет'!$F$7:$F$17))^2</f>
        <v>494.38374220282356</v>
      </c>
      <c r="G2303" s="63">
        <v>642</v>
      </c>
      <c r="H2303" s="64">
        <f>(Таблица1[[#This Row],[Временное сопротивление, Н/мм²]]-SUMIF('Сводный отчет'!$B$7:$B$17,Таблица1[[#This Row],[Профиль / размер]],'Сводный отчет'!$I$7:$I$17))^2</f>
        <v>55.024355837686016</v>
      </c>
      <c r="I2303" s="65">
        <f>Таблица1[[#This Row],[Временное сопротивление, Н/мм²]]/Таблица1[[#This Row],[Предел текучести, Н/мм²]]</f>
        <v>1.2490272373540856</v>
      </c>
      <c r="J2303" s="66">
        <f>(Таблица1[[#This Row],[σв/σт]]-SUMIF('Сводный отчет'!$B$7:$B$17,Таблица1[[#This Row],[Профиль / размер]],'Сводный отчет'!$L$7:$L$17))^2</f>
        <v>1.4377826370308025E-3</v>
      </c>
      <c r="K2303" s="63">
        <v>21</v>
      </c>
      <c r="L2303" s="64">
        <f>(Таблица1[[#This Row],[Относительное удлинение, %]]-SUMIF('Сводный отчет'!$B$7:$B$17,Таблица1[[#This Row],[Профиль / размер]],'Сводный отчет'!$O$7:$O$17))^2</f>
        <v>5.7543675747756353</v>
      </c>
      <c r="M2303" s="63">
        <v>13.1</v>
      </c>
      <c r="N230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7.3420644603143348</v>
      </c>
      <c r="O2303" s="67">
        <v>13.4</v>
      </c>
      <c r="P230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7.305219202539158</v>
      </c>
      <c r="Q2303" s="69">
        <v>7.9000000000000001E-2</v>
      </c>
      <c r="R2303" s="70">
        <f>(Таблица1[[#This Row],[fr]]-SUMIF('Сводный отчет'!$B$7:$B$17,Таблица1[[#This Row],[Профиль / размер]],'Сводный отчет'!$X$7:$X$17))^2</f>
        <v>1.9976283365293672E-5</v>
      </c>
    </row>
    <row r="2304" spans="1:18" ht="11.25" customHeight="1" x14ac:dyDescent="0.25">
      <c r="A2304" s="62" t="s">
        <v>1736</v>
      </c>
      <c r="B2304" s="62" t="str">
        <f>LEFT(Таблица1[[#This Row],[Номер плавки]],7)</f>
        <v>2004664</v>
      </c>
      <c r="C2304" s="62" t="s">
        <v>66</v>
      </c>
      <c r="D2304" s="62" t="s">
        <v>90</v>
      </c>
      <c r="E2304" s="63">
        <v>520</v>
      </c>
      <c r="F2304" s="64">
        <f>(Таблица1[[#This Row],[Предел текучести, Н/мм²]]-SUMIF('Сводный отчет'!$B$7:$B$17,Таблица1[[#This Row],[Профиль / размер]],'Сводный отчет'!$F$7:$F$17))^2</f>
        <v>263.56684079437343</v>
      </c>
      <c r="G2304" s="63">
        <v>646</v>
      </c>
      <c r="H2304" s="64">
        <f>(Таблица1[[#This Row],[Временное сопротивление, Н/мм²]]-SUMIF('Сводный отчет'!$B$7:$B$17,Таблица1[[#This Row],[Профиль / размер]],'Сводный отчет'!$I$7:$I$17))^2</f>
        <v>11.681632832991458</v>
      </c>
      <c r="I2304" s="65">
        <f>Таблица1[[#This Row],[Временное сопротивление, Н/мм²]]/Таблица1[[#This Row],[Предел текучести, Н/мм²]]</f>
        <v>1.2423076923076923</v>
      </c>
      <c r="J2304" s="66">
        <f>(Таблица1[[#This Row],[σв/σт]]-SUMIF('Сводный отчет'!$B$7:$B$17,Таблица1[[#This Row],[Профиль / размер]],'Сводный отчет'!$L$7:$L$17))^2</f>
        <v>9.7335010223668201E-4</v>
      </c>
      <c r="K2304" s="63">
        <v>16.3</v>
      </c>
      <c r="L2304" s="64">
        <f>(Таблица1[[#This Row],[Относительное удлинение, %]]-SUMIF('Сводный отчет'!$B$7:$B$17,Таблица1[[#This Row],[Профиль / размер]],'Сводный отчет'!$O$7:$O$17))^2</f>
        <v>5.2954004386255793</v>
      </c>
      <c r="M2304" s="63">
        <v>9.9</v>
      </c>
      <c r="N230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0.24046821618285116</v>
      </c>
      <c r="O2304" s="67">
        <v>10.199999999999999</v>
      </c>
      <c r="P230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0.24719103352509908</v>
      </c>
      <c r="Q2304" s="69">
        <v>9.7000000000000003E-2</v>
      </c>
      <c r="R2304" s="70">
        <f>(Таблица1[[#This Row],[fr]]-SUMIF('Сводный отчет'!$B$7:$B$17,Таблица1[[#This Row],[Профиль / размер]],'Сводный отчет'!$X$7:$X$17))^2</f>
        <v>1.8307487491458872E-4</v>
      </c>
    </row>
    <row r="2305" spans="1:18" ht="11.25" customHeight="1" x14ac:dyDescent="0.25">
      <c r="A2305" s="62" t="s">
        <v>1741</v>
      </c>
      <c r="B2305" s="62" t="str">
        <f>LEFT(Таблица1[[#This Row],[Номер плавки]],7)</f>
        <v>2004659</v>
      </c>
      <c r="C2305" s="62" t="s">
        <v>66</v>
      </c>
      <c r="D2305" s="62" t="s">
        <v>90</v>
      </c>
      <c r="E2305" s="63">
        <v>513</v>
      </c>
      <c r="F2305" s="64">
        <f>(Таблица1[[#This Row],[Предел текучести, Н/мм²]]-SUMIF('Сводный отчет'!$B$7:$B$17,Таблица1[[#This Row],[Профиль / размер]],'Сводный отчет'!$F$7:$F$17))^2</f>
        <v>539.85322577089858</v>
      </c>
      <c r="G2305" s="63">
        <v>638</v>
      </c>
      <c r="H2305" s="64">
        <f>(Таблица1[[#This Row],[Временное сопротивление, Н/мм²]]-SUMIF('Сводный отчет'!$B$7:$B$17,Таблица1[[#This Row],[Профиль / размер]],'Сводный отчет'!$I$7:$I$17))^2</f>
        <v>130.36707884238058</v>
      </c>
      <c r="I2305" s="65">
        <f>Таблица1[[#This Row],[Временное сопротивление, Н/мм²]]/Таблица1[[#This Row],[Предел текучести, Н/мм²]]</f>
        <v>1.2436647173489279</v>
      </c>
      <c r="J2305" s="66">
        <f>(Таблица1[[#This Row],[σв/σт]]-SUMIF('Сводный отчет'!$B$7:$B$17,Таблица1[[#This Row],[Профиль / размер]],'Сводный отчет'!$L$7:$L$17))^2</f>
        <v>1.0598660716334559E-3</v>
      </c>
      <c r="K2305" s="63">
        <v>19.100000000000001</v>
      </c>
      <c r="L2305" s="64">
        <f>(Таблица1[[#This Row],[Относительное удлинение, %]]-SUMIF('Сводный отчет'!$B$7:$B$17,Таблица1[[#This Row],[Профиль / размер]],'Сводный отчет'!$O$7:$O$17))^2</f>
        <v>0.24882766867242362</v>
      </c>
      <c r="M2305" s="63">
        <v>11.2</v>
      </c>
      <c r="N230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0.65549169036126631</v>
      </c>
      <c r="O2305" s="67">
        <v>11.5</v>
      </c>
      <c r="P230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0.6445149771870593</v>
      </c>
      <c r="Q2305" s="69">
        <v>8.2000000000000003E-2</v>
      </c>
      <c r="R2305" s="70">
        <f>(Таблица1[[#This Row],[fr]]-SUMIF('Сводный отчет'!$B$7:$B$17,Таблица1[[#This Row],[Профиль / размер]],'Сводный отчет'!$X$7:$X$17))^2</f>
        <v>2.1593819568428332E-6</v>
      </c>
    </row>
    <row r="2306" spans="1:18" ht="11.25" customHeight="1" x14ac:dyDescent="0.25">
      <c r="A2306" s="62" t="s">
        <v>1741</v>
      </c>
      <c r="B2306" s="62" t="str">
        <f>LEFT(Таблица1[[#This Row],[Номер плавки]],7)</f>
        <v>2004659</v>
      </c>
      <c r="C2306" s="62" t="s">
        <v>66</v>
      </c>
      <c r="D2306" s="62" t="s">
        <v>90</v>
      </c>
      <c r="E2306" s="63">
        <v>506</v>
      </c>
      <c r="F2306" s="64">
        <f>(Таблица1[[#This Row],[Предел текучести, Н/мм²]]-SUMIF('Сводный отчет'!$B$7:$B$17,Таблица1[[#This Row],[Профиль / размер]],'Сводный отчет'!$F$7:$F$17))^2</f>
        <v>914.13961074742372</v>
      </c>
      <c r="G2306" s="63">
        <v>633</v>
      </c>
      <c r="H2306" s="64">
        <f>(Таблица1[[#This Row],[Временное сопротивление, Н/мм²]]-SUMIF('Сводный отчет'!$B$7:$B$17,Таблица1[[#This Row],[Профиль / размер]],'Сводный отчет'!$I$7:$I$17))^2</f>
        <v>269.54548259824878</v>
      </c>
      <c r="I2306" s="65">
        <f>Таблица1[[#This Row],[Временное сопротивление, Н/мм²]]/Таблица1[[#This Row],[Предел текучести, Н/мм²]]</f>
        <v>1.2509881422924902</v>
      </c>
      <c r="J2306" s="66">
        <f>(Таблица1[[#This Row],[σв/σт]]-SUMIF('Сводный отчет'!$B$7:$B$17,Таблица1[[#This Row],[Профиль / размер]],'Сводный отчет'!$L$7:$L$17))^2</f>
        <v>1.590335381333841E-3</v>
      </c>
      <c r="K2306" s="63">
        <v>19.2</v>
      </c>
      <c r="L2306" s="64">
        <f>(Таблица1[[#This Row],[Относительное удлинение, %]]-SUMIF('Сводный отчет'!$B$7:$B$17,Таблица1[[#This Row],[Профиль / размер]],'Сводный отчет'!$O$7:$O$17))^2</f>
        <v>0.3585929268883799</v>
      </c>
      <c r="M2306" s="63">
        <v>12.1</v>
      </c>
      <c r="N230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2.9228156340232467</v>
      </c>
      <c r="O2306" s="67">
        <v>12.4</v>
      </c>
      <c r="P230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2.8995853997222643</v>
      </c>
      <c r="Q2306" s="69">
        <v>7.0000000000000007E-2</v>
      </c>
      <c r="R2306" s="70">
        <f>(Таблица1[[#This Row],[fr]]-SUMIF('Сводный отчет'!$B$7:$B$17,Таблица1[[#This Row],[Профиль / размер]],'Сводный отчет'!$X$7:$X$17))^2</f>
        <v>1.81426987590646E-4</v>
      </c>
    </row>
    <row r="2307" spans="1:18" ht="11.25" customHeight="1" x14ac:dyDescent="0.25">
      <c r="A2307" s="62" t="s">
        <v>1742</v>
      </c>
      <c r="B2307" s="62" t="str">
        <f>LEFT(Таблица1[[#This Row],[Номер плавки]],7)</f>
        <v>2004650</v>
      </c>
      <c r="C2307" s="62" t="s">
        <v>66</v>
      </c>
      <c r="D2307" s="62" t="s">
        <v>90</v>
      </c>
      <c r="E2307" s="63">
        <v>528</v>
      </c>
      <c r="F2307" s="64">
        <f>(Таблица1[[#This Row],[Предел текучести, Н/мм²]]-SUMIF('Сводный отчет'!$B$7:$B$17,Таблица1[[#This Row],[Профиль / размер]],'Сводный отчет'!$F$7:$F$17))^2</f>
        <v>67.810972249773272</v>
      </c>
      <c r="G2307" s="63">
        <v>642</v>
      </c>
      <c r="H2307" s="64">
        <f>(Таблица1[[#This Row],[Временное сопротивление, Н/мм²]]-SUMIF('Сводный отчет'!$B$7:$B$17,Таблица1[[#This Row],[Профиль / размер]],'Сводный отчет'!$I$7:$I$17))^2</f>
        <v>55.024355837686016</v>
      </c>
      <c r="I2307" s="65">
        <f>Таблица1[[#This Row],[Временное сопротивление, Н/мм²]]/Таблица1[[#This Row],[Предел текучести, Н/мм²]]</f>
        <v>1.2159090909090908</v>
      </c>
      <c r="J2307" s="66">
        <f>(Таблица1[[#This Row],[σв/σт]]-SUMIF('Сводный отчет'!$B$7:$B$17,Таблица1[[#This Row],[Профиль / размер]],'Сводный отчет'!$L$7:$L$17))^2</f>
        <v>2.3039595830745447E-5</v>
      </c>
      <c r="K2307" s="63">
        <v>17.399999999999999</v>
      </c>
      <c r="L2307" s="64">
        <f>(Таблица1[[#This Row],[Относительное удлинение, %]]-SUMIF('Сводный отчет'!$B$7:$B$17,Таблица1[[#This Row],[Профиль / размер]],'Сводный отчет'!$O$7:$O$17))^2</f>
        <v>1.4428182790011299</v>
      </c>
      <c r="M2307" s="63">
        <v>13.1</v>
      </c>
      <c r="N230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7.3420644603143348</v>
      </c>
      <c r="O2307" s="67">
        <v>13.4</v>
      </c>
      <c r="P230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7.305219202539158</v>
      </c>
      <c r="Q2307" s="69">
        <v>6.7000000000000004E-2</v>
      </c>
      <c r="R2307" s="70">
        <f>(Таблица1[[#This Row],[fr]]-SUMIF('Сводный отчет'!$B$7:$B$17,Таблица1[[#This Row],[Профиль / размер]],'Сводный отчет'!$X$7:$X$17))^2</f>
        <v>2.7124388899909689E-4</v>
      </c>
    </row>
    <row r="2308" spans="1:18" ht="11.25" customHeight="1" x14ac:dyDescent="0.25">
      <c r="A2308" s="62" t="s">
        <v>1742</v>
      </c>
      <c r="B2308" s="62" t="str">
        <f>LEFT(Таблица1[[#This Row],[Номер плавки]],7)</f>
        <v>2004650</v>
      </c>
      <c r="C2308" s="62" t="s">
        <v>66</v>
      </c>
      <c r="D2308" s="62" t="s">
        <v>90</v>
      </c>
      <c r="E2308" s="63">
        <v>525</v>
      </c>
      <c r="F2308" s="64">
        <f>(Таблица1[[#This Row],[Предел текучести, Н/мм²]]-SUMIF('Сводный отчет'!$B$7:$B$17,Таблица1[[#This Row],[Профиль / размер]],'Сводный отчет'!$F$7:$F$17))^2</f>
        <v>126.21942295399833</v>
      </c>
      <c r="G2308" s="63">
        <v>641</v>
      </c>
      <c r="H2308" s="64">
        <f>(Таблица1[[#This Row],[Временное сопротивление, Н/мм²]]-SUMIF('Сводный отчет'!$B$7:$B$17,Таблица1[[#This Row],[Профиль / размер]],'Сводный отчет'!$I$7:$I$17))^2</f>
        <v>70.860036588859657</v>
      </c>
      <c r="I2308" s="65">
        <f>Таблица1[[#This Row],[Временное сопротивление, Н/мм²]]/Таблица1[[#This Row],[Предел текучести, Н/мм²]]</f>
        <v>1.220952380952381</v>
      </c>
      <c r="J2308" s="66">
        <f>(Таблица1[[#This Row],[σв/σт]]-SUMIF('Сводный отчет'!$B$7:$B$17,Таблица1[[#This Row],[Профиль / размер]],'Сводный отчет'!$L$7:$L$17))^2</f>
        <v>9.6889530050473484E-5</v>
      </c>
      <c r="K2308" s="63">
        <v>21.3</v>
      </c>
      <c r="L2308" s="64">
        <f>(Таблица1[[#This Row],[Относительное удлинение, %]]-SUMIF('Сводный отчет'!$B$7:$B$17,Таблица1[[#This Row],[Профиль / размер]],'Сводный отчет'!$O$7:$O$17))^2</f>
        <v>7.2836633494235148</v>
      </c>
      <c r="M2308" s="63">
        <v>10.5</v>
      </c>
      <c r="N230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1.2017511957505054E-2</v>
      </c>
      <c r="O2308" s="67">
        <v>10.8</v>
      </c>
      <c r="P230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1.0571315215234359E-2</v>
      </c>
      <c r="Q2308" s="69">
        <v>8.5999999999999993E-2</v>
      </c>
      <c r="R2308" s="70">
        <f>(Таблица1[[#This Row],[fr]]-SUMIF('Сводный отчет'!$B$7:$B$17,Таблица1[[#This Row],[Профиль / размер]],'Сводный отчет'!$X$7:$X$17))^2</f>
        <v>6.4035134122416921E-6</v>
      </c>
    </row>
    <row r="2309" spans="1:18" ht="11.25" customHeight="1" x14ac:dyDescent="0.25">
      <c r="A2309" s="62" t="s">
        <v>1743</v>
      </c>
      <c r="B2309" s="62" t="str">
        <f>LEFT(Таблица1[[#This Row],[Номер плавки]],7)</f>
        <v>2004651</v>
      </c>
      <c r="C2309" s="62" t="s">
        <v>66</v>
      </c>
      <c r="D2309" s="62" t="s">
        <v>90</v>
      </c>
      <c r="E2309" s="63">
        <v>531</v>
      </c>
      <c r="F2309" s="64">
        <f>(Таблица1[[#This Row],[Предел текучести, Н/мм²]]-SUMIF('Сводный отчет'!$B$7:$B$17,Таблица1[[#This Row],[Профиль / размер]],'Сводный отчет'!$F$7:$F$17))^2</f>
        <v>27.402521545548215</v>
      </c>
      <c r="G2309" s="63">
        <v>642</v>
      </c>
      <c r="H2309" s="64">
        <f>(Таблица1[[#This Row],[Временное сопротивление, Н/мм²]]-SUMIF('Сводный отчет'!$B$7:$B$17,Таблица1[[#This Row],[Профиль / размер]],'Сводный отчет'!$I$7:$I$17))^2</f>
        <v>55.024355837686016</v>
      </c>
      <c r="I2309" s="65">
        <f>Таблица1[[#This Row],[Временное сопротивление, Н/мм²]]/Таблица1[[#This Row],[Предел текучести, Н/мм²]]</f>
        <v>1.2090395480225988</v>
      </c>
      <c r="J2309" s="66">
        <f>(Таблица1[[#This Row],[σв/σт]]-SUMIF('Сводный отчет'!$B$7:$B$17,Таблица1[[#This Row],[Профиль / размер]],'Сводный отчет'!$L$7:$L$17))^2</f>
        <v>4.2831820210675456E-6</v>
      </c>
      <c r="K2309" s="63">
        <v>19.8</v>
      </c>
      <c r="L2309" s="64">
        <f>(Таблица1[[#This Row],[Относительное удлинение, %]]-SUMIF('Сводный отчет'!$B$7:$B$17,Таблица1[[#This Row],[Профиль / размер]],'Сводный отчет'!$O$7:$O$17))^2</f>
        <v>1.4371844761841339</v>
      </c>
      <c r="M2309" s="63">
        <v>10.3</v>
      </c>
      <c r="N230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8.1677466992870814E-3</v>
      </c>
      <c r="O2309" s="67">
        <v>10.6</v>
      </c>
      <c r="P230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9.4445546518556727E-3</v>
      </c>
      <c r="Q2309" s="69">
        <v>0.1</v>
      </c>
      <c r="R2309" s="70">
        <f>(Таблица1[[#This Row],[fr]]-SUMIF('Сводный отчет'!$B$7:$B$17,Таблица1[[#This Row],[Профиль / размер]],'Сводный отчет'!$X$7:$X$17))^2</f>
        <v>2.7325797350613801E-4</v>
      </c>
    </row>
    <row r="2310" spans="1:18" ht="11.25" customHeight="1" x14ac:dyDescent="0.25">
      <c r="A2310" s="62" t="s">
        <v>1743</v>
      </c>
      <c r="B2310" s="62" t="str">
        <f>LEFT(Таблица1[[#This Row],[Номер плавки]],7)</f>
        <v>2004651</v>
      </c>
      <c r="C2310" s="62" t="s">
        <v>66</v>
      </c>
      <c r="D2310" s="62" t="s">
        <v>90</v>
      </c>
      <c r="E2310" s="63">
        <v>527</v>
      </c>
      <c r="F2310" s="64">
        <f>(Таблица1[[#This Row],[Предел текучести, Н/мм²]]-SUMIF('Сводный отчет'!$B$7:$B$17,Таблица1[[#This Row],[Профиль / размер]],'Сводный отчет'!$F$7:$F$17))^2</f>
        <v>85.280455817848292</v>
      </c>
      <c r="G2310" s="63">
        <v>642</v>
      </c>
      <c r="H2310" s="64">
        <f>(Таблица1[[#This Row],[Временное сопротивление, Н/мм²]]-SUMIF('Сводный отчет'!$B$7:$B$17,Таблица1[[#This Row],[Профиль / размер]],'Сводный отчет'!$I$7:$I$17))^2</f>
        <v>55.024355837686016</v>
      </c>
      <c r="I2310" s="65">
        <f>Таблица1[[#This Row],[Временное сопротивление, Н/мм²]]/Таблица1[[#This Row],[Предел текучести, Н/мм²]]</f>
        <v>1.2182163187855788</v>
      </c>
      <c r="J2310" s="66">
        <f>(Таблица1[[#This Row],[σв/σт]]-SUMIF('Сводный отчет'!$B$7:$B$17,Таблица1[[#This Row],[Профиль / размер]],'Сводный отчет'!$L$7:$L$17))^2</f>
        <v>5.0512089645185406E-5</v>
      </c>
      <c r="K2310" s="63">
        <v>21.4</v>
      </c>
      <c r="L2310" s="64">
        <f>(Таблица1[[#This Row],[Относительное удлинение, %]]-SUMIF('Сводный отчет'!$B$7:$B$17,Таблица1[[#This Row],[Профиль / размер]],'Сводный отчет'!$O$7:$O$17))^2</f>
        <v>7.833428607639461</v>
      </c>
      <c r="M2310" s="63">
        <v>13.8</v>
      </c>
      <c r="N231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11.625538638718105</v>
      </c>
      <c r="O2310" s="67">
        <v>14.1</v>
      </c>
      <c r="P231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11.579162864510979</v>
      </c>
      <c r="Q2310" s="69">
        <v>8.7999999999999995E-2</v>
      </c>
      <c r="R2310" s="70">
        <f>(Таблица1[[#This Row],[fr]]-SUMIF('Сводный отчет'!$B$7:$B$17,Таблица1[[#This Row],[Профиль / размер]],'Сводный отчет'!$X$7:$X$17))^2</f>
        <v>2.0525579139941123E-5</v>
      </c>
    </row>
    <row r="2311" spans="1:18" ht="11.25" customHeight="1" x14ac:dyDescent="0.25">
      <c r="A2311" s="62" t="s">
        <v>1744</v>
      </c>
      <c r="B2311" s="62" t="str">
        <f>LEFT(Таблица1[[#This Row],[Номер плавки]],7)</f>
        <v>2004656</v>
      </c>
      <c r="C2311" s="62" t="s">
        <v>66</v>
      </c>
      <c r="D2311" s="62" t="s">
        <v>90</v>
      </c>
      <c r="E2311" s="63">
        <v>515</v>
      </c>
      <c r="F2311" s="64">
        <f>(Таблица1[[#This Row],[Предел текучести, Н/мм²]]-SUMIF('Сводный отчет'!$B$7:$B$17,Таблица1[[#This Row],[Профиль / размер]],'Сводный отчет'!$F$7:$F$17))^2</f>
        <v>450.91425863474853</v>
      </c>
      <c r="G2311" s="63">
        <v>639</v>
      </c>
      <c r="H2311" s="64">
        <f>(Таблица1[[#This Row],[Временное сопротивление, Н/мм²]]-SUMIF('Сводный отчет'!$B$7:$B$17,Таблица1[[#This Row],[Профиль / размер]],'Сводный отчет'!$I$7:$I$17))^2</f>
        <v>108.53139809120694</v>
      </c>
      <c r="I2311" s="65">
        <f>Таблица1[[#This Row],[Временное сопротивление, Н/мм²]]/Таблица1[[#This Row],[Предел текучести, Н/мм²]]</f>
        <v>1.2407766990291262</v>
      </c>
      <c r="J2311" s="66">
        <f>(Таблица1[[#This Row],[σв/σт]]-SUMIF('Сводный отчет'!$B$7:$B$17,Таблица1[[#This Row],[Профиль / размер]],'Сводный отчет'!$L$7:$L$17))^2</f>
        <v>8.8016447348500436E-4</v>
      </c>
      <c r="K2311" s="63">
        <v>18.600000000000001</v>
      </c>
      <c r="L2311" s="64">
        <f>(Таблица1[[#This Row],[Относительное удлинение, %]]-SUMIF('Сводный отчет'!$B$7:$B$17,Таблица1[[#This Row],[Профиль / размер]],'Сводный отчет'!$O$7:$O$17))^2</f>
        <v>1.3775926293705252E-6</v>
      </c>
      <c r="M2311" s="63">
        <v>10.7</v>
      </c>
      <c r="N231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9.5867277215722455E-2</v>
      </c>
      <c r="O2311" s="67">
        <v>11</v>
      </c>
      <c r="P231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9.1698075778612817E-2</v>
      </c>
      <c r="Q2311" s="69">
        <v>0.08</v>
      </c>
      <c r="R2311" s="70">
        <f>(Таблица1[[#This Row],[fr]]-SUMIF('Сводный отчет'!$B$7:$B$17,Таблица1[[#This Row],[Профиль / размер]],'Сводный отчет'!$X$7:$X$17))^2</f>
        <v>1.2037316229143389E-5</v>
      </c>
    </row>
    <row r="2312" spans="1:18" ht="11.25" customHeight="1" x14ac:dyDescent="0.25">
      <c r="A2312" s="62" t="s">
        <v>1744</v>
      </c>
      <c r="B2312" s="62" t="str">
        <f>LEFT(Таблица1[[#This Row],[Номер плавки]],7)</f>
        <v>2004656</v>
      </c>
      <c r="C2312" s="62" t="s">
        <v>66</v>
      </c>
      <c r="D2312" s="62" t="s">
        <v>90</v>
      </c>
      <c r="E2312" s="63">
        <v>523</v>
      </c>
      <c r="F2312" s="64">
        <f>(Таблица1[[#This Row],[Предел текучести, Н/мм²]]-SUMIF('Сводный отчет'!$B$7:$B$17,Таблица1[[#This Row],[Профиль / размер]],'Сводный отчет'!$F$7:$F$17))^2</f>
        <v>175.15839009014837</v>
      </c>
      <c r="G2312" s="63">
        <v>645</v>
      </c>
      <c r="H2312" s="64">
        <f>(Таблица1[[#This Row],[Временное сопротивление, Н/мм²]]-SUMIF('Сводный отчет'!$B$7:$B$17,Таблица1[[#This Row],[Профиль / размер]],'Сводный отчет'!$I$7:$I$17))^2</f>
        <v>19.517313584165098</v>
      </c>
      <c r="I2312" s="65">
        <f>Таблица1[[#This Row],[Временное сопротивление, Н/мм²]]/Таблица1[[#This Row],[Предел текучести, Н/мм²]]</f>
        <v>1.2332695984703632</v>
      </c>
      <c r="J2312" s="66">
        <f>(Таблица1[[#This Row],[σв/σт]]-SUMIF('Сводный отчет'!$B$7:$B$17,Таблица1[[#This Row],[Профиль / размер]],'Сводный отчет'!$L$7:$L$17))^2</f>
        <v>4.9108622940933707E-4</v>
      </c>
      <c r="K2312" s="63">
        <v>20.8</v>
      </c>
      <c r="L2312" s="64">
        <f>(Таблица1[[#This Row],[Относительное удлинение, %]]-SUMIF('Сводный отчет'!$B$7:$B$17,Таблица1[[#This Row],[Профиль / размер]],'Сводный отчет'!$O$7:$O$17))^2</f>
        <v>4.8348370583437212</v>
      </c>
      <c r="M2312" s="63">
        <v>11.8</v>
      </c>
      <c r="N231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1.9870409861359231</v>
      </c>
      <c r="O2312" s="67">
        <v>12.1</v>
      </c>
      <c r="P231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1.9678952588771941</v>
      </c>
      <c r="Q2312" s="69">
        <v>6.5000000000000002E-2</v>
      </c>
      <c r="R2312" s="70">
        <f>(Таблица1[[#This Row],[fr]]-SUMIF('Сводный отчет'!$B$7:$B$17,Таблица1[[#This Row],[Профиль / размер]],'Сводный отчет'!$X$7:$X$17))^2</f>
        <v>3.4112182327139751E-4</v>
      </c>
    </row>
    <row r="2313" spans="1:18" ht="11.25" customHeight="1" x14ac:dyDescent="0.25">
      <c r="A2313" s="62" t="s">
        <v>1745</v>
      </c>
      <c r="B2313" s="62" t="str">
        <f>LEFT(Таблица1[[#This Row],[Номер плавки]],7)</f>
        <v>2004189</v>
      </c>
      <c r="C2313" s="62" t="s">
        <v>66</v>
      </c>
      <c r="D2313" s="62" t="s">
        <v>90</v>
      </c>
      <c r="E2313" s="63">
        <v>509</v>
      </c>
      <c r="F2313" s="64">
        <f>(Таблица1[[#This Row],[Предел текучести, Н/мм²]]-SUMIF('Сводный отчет'!$B$7:$B$17,Таблица1[[#This Row],[Профиль / размер]],'Сводный отчет'!$F$7:$F$17))^2</f>
        <v>741.73116004319866</v>
      </c>
      <c r="G2313" s="63">
        <v>632</v>
      </c>
      <c r="H2313" s="64">
        <f>(Таблица1[[#This Row],[Временное сопротивление, Н/мм²]]-SUMIF('Сводный отчет'!$B$7:$B$17,Таблица1[[#This Row],[Профиль / размер]],'Сводный отчет'!$I$7:$I$17))^2</f>
        <v>303.38116334942242</v>
      </c>
      <c r="I2313" s="65">
        <f>Таблица1[[#This Row],[Временное сопротивление, Н/мм²]]/Таблица1[[#This Row],[Предел текучести, Н/мм²]]</f>
        <v>1.2416502946954813</v>
      </c>
      <c r="J2313" s="66">
        <f>(Таблица1[[#This Row],[σв/σт]]-SUMIF('Сводный отчет'!$B$7:$B$17,Таблица1[[#This Row],[Профиль / размер]],'Сводный отчет'!$L$7:$L$17))^2</f>
        <v>9.3276255708408119E-4</v>
      </c>
      <c r="K2313" s="63">
        <v>18.600000000000001</v>
      </c>
      <c r="L2313" s="64">
        <f>(Таблица1[[#This Row],[Относительное удлинение, %]]-SUMIF('Сводный отчет'!$B$7:$B$17,Таблица1[[#This Row],[Профиль / размер]],'Сводный отчет'!$O$7:$O$17))^2</f>
        <v>1.3775926293705252E-6</v>
      </c>
      <c r="M2313" s="63">
        <v>10.8</v>
      </c>
      <c r="N231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0.16779215984483239</v>
      </c>
      <c r="O2313" s="67">
        <v>11.1</v>
      </c>
      <c r="P231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0.16226145606030185</v>
      </c>
      <c r="Q2313" s="69">
        <v>0.08</v>
      </c>
      <c r="R2313" s="70">
        <f>(Таблица1[[#This Row],[fr]]-SUMIF('Сводный отчет'!$B$7:$B$17,Таблица1[[#This Row],[Профиль / размер]],'Сводный отчет'!$X$7:$X$17))^2</f>
        <v>1.2037316229143389E-5</v>
      </c>
    </row>
    <row r="2314" spans="1:18" ht="11.25" customHeight="1" x14ac:dyDescent="0.25">
      <c r="A2314" s="62" t="s">
        <v>1745</v>
      </c>
      <c r="B2314" s="62" t="str">
        <f>LEFT(Таблица1[[#This Row],[Номер плавки]],7)</f>
        <v>2004189</v>
      </c>
      <c r="C2314" s="62" t="s">
        <v>66</v>
      </c>
      <c r="D2314" s="62" t="s">
        <v>90</v>
      </c>
      <c r="E2314" s="63">
        <v>525</v>
      </c>
      <c r="F2314" s="64">
        <f>(Таблица1[[#This Row],[Предел текучести, Н/мм²]]-SUMIF('Сводный отчет'!$B$7:$B$17,Таблица1[[#This Row],[Профиль / размер]],'Сводный отчет'!$F$7:$F$17))^2</f>
        <v>126.21942295399833</v>
      </c>
      <c r="G2314" s="63">
        <v>630</v>
      </c>
      <c r="H2314" s="64">
        <f>(Таблица1[[#This Row],[Временное сопротивление, Н/мм²]]-SUMIF('Сводный отчет'!$B$7:$B$17,Таблица1[[#This Row],[Профиль / размер]],'Сводный отчет'!$I$7:$I$17))^2</f>
        <v>377.0525248517697</v>
      </c>
      <c r="I2314" s="65">
        <f>Таблица1[[#This Row],[Временное сопротивление, Н/мм²]]/Таблица1[[#This Row],[Предел текучести, Н/мм²]]</f>
        <v>1.2</v>
      </c>
      <c r="J2314" s="66">
        <f>(Таблица1[[#This Row],[σв/σт]]-SUMIF('Сводный отчет'!$B$7:$B$17,Таблица1[[#This Row],[Профиль / размер]],'Сводный отчет'!$L$7:$L$17))^2</f>
        <v>1.234128362391935E-4</v>
      </c>
      <c r="K2314" s="63">
        <v>20</v>
      </c>
      <c r="L2314" s="64">
        <f>(Таблица1[[#This Row],[Относительное удлинение, %]]-SUMIF('Сводный отчет'!$B$7:$B$17,Таблица1[[#This Row],[Профиль / размер]],'Сводный отчет'!$O$7:$O$17))^2</f>
        <v>1.9567149926160494</v>
      </c>
      <c r="M2314" s="63">
        <v>10.7</v>
      </c>
      <c r="N231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9.5867277215722455E-2</v>
      </c>
      <c r="O2314" s="67">
        <v>11</v>
      </c>
      <c r="P231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9.1698075778612817E-2</v>
      </c>
      <c r="Q2314" s="69">
        <v>8.1000000000000003E-2</v>
      </c>
      <c r="R2314" s="70">
        <f>(Таблица1[[#This Row],[fr]]-SUMIF('Сводный отчет'!$B$7:$B$17,Таблица1[[#This Row],[Профиль / размер]],'Сводный отчет'!$X$7:$X$17))^2</f>
        <v>6.09834909299311E-6</v>
      </c>
    </row>
    <row r="2315" spans="1:18" ht="11.25" customHeight="1" x14ac:dyDescent="0.25">
      <c r="A2315" s="62" t="s">
        <v>1746</v>
      </c>
      <c r="B2315" s="62" t="str">
        <f>LEFT(Таблица1[[#This Row],[Номер плавки]],7)</f>
        <v>2004660</v>
      </c>
      <c r="C2315" s="62" t="s">
        <v>66</v>
      </c>
      <c r="D2315" s="62" t="s">
        <v>90</v>
      </c>
      <c r="E2315" s="63">
        <v>507</v>
      </c>
      <c r="F2315" s="64">
        <f>(Таблица1[[#This Row],[Предел текучести, Н/мм²]]-SUMIF('Сводный отчет'!$B$7:$B$17,Таблица1[[#This Row],[Профиль / размер]],'Сводный отчет'!$F$7:$F$17))^2</f>
        <v>854.6701271793487</v>
      </c>
      <c r="G2315" s="63">
        <v>630</v>
      </c>
      <c r="H2315" s="64">
        <f>(Таблица1[[#This Row],[Временное сопротивление, Н/мм²]]-SUMIF('Сводный отчет'!$B$7:$B$17,Таблица1[[#This Row],[Профиль / размер]],'Сводный отчет'!$I$7:$I$17))^2</f>
        <v>377.0525248517697</v>
      </c>
      <c r="I2315" s="65">
        <f>Таблица1[[#This Row],[Временное сопротивление, Н/мм²]]/Таблица1[[#This Row],[Предел текучести, Н/мм²]]</f>
        <v>1.2426035502958579</v>
      </c>
      <c r="J2315" s="66">
        <f>(Таблица1[[#This Row],[σв/σт]]-SUMIF('Сводный отчет'!$B$7:$B$17,Таблица1[[#This Row],[Профиль / размер]],'Сводный отчет'!$L$7:$L$17))^2</f>
        <v>9.9189832016066009E-4</v>
      </c>
      <c r="K2315" s="63">
        <v>18.399999999999999</v>
      </c>
      <c r="L2315" s="64">
        <f>(Таблица1[[#This Row],[Относительное удлинение, %]]-SUMIF('Сводный отчет'!$B$7:$B$17,Таблица1[[#This Row],[Профиль / размер]],'Сводный отчет'!$O$7:$O$17))^2</f>
        <v>4.0470861160712808E-2</v>
      </c>
      <c r="M2315" s="63">
        <v>11.4</v>
      </c>
      <c r="N231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1.019341455619486</v>
      </c>
      <c r="O2315" s="67">
        <v>11.7</v>
      </c>
      <c r="P231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1.0056417377504365</v>
      </c>
      <c r="Q2315" s="69">
        <v>8.3000000000000004E-2</v>
      </c>
      <c r="R2315" s="70">
        <f>(Таблица1[[#This Row],[fr]]-SUMIF('Сводный отчет'!$B$7:$B$17,Таблица1[[#This Row],[Профиль / размер]],'Сводный отчет'!$X$7:$X$17))^2</f>
        <v>2.2041482069256015E-7</v>
      </c>
    </row>
    <row r="2316" spans="1:18" ht="11.25" customHeight="1" x14ac:dyDescent="0.25">
      <c r="A2316" s="62" t="s">
        <v>1746</v>
      </c>
      <c r="B2316" s="62" t="str">
        <f>LEFT(Таблица1[[#This Row],[Номер плавки]],7)</f>
        <v>2004660</v>
      </c>
      <c r="C2316" s="62" t="s">
        <v>66</v>
      </c>
      <c r="D2316" s="62" t="s">
        <v>90</v>
      </c>
      <c r="E2316" s="63">
        <v>521</v>
      </c>
      <c r="F2316" s="64">
        <f>(Таблица1[[#This Row],[Предел текучести, Н/мм²]]-SUMIF('Сводный отчет'!$B$7:$B$17,Таблица1[[#This Row],[Профиль / размер]],'Сводный отчет'!$F$7:$F$17))^2</f>
        <v>232.09735722629841</v>
      </c>
      <c r="G2316" s="63">
        <v>625</v>
      </c>
      <c r="H2316" s="64">
        <f>(Таблица1[[#This Row],[Временное сопротивление, Н/мм²]]-SUMIF('Сводный отчет'!$B$7:$B$17,Таблица1[[#This Row],[Профиль / размер]],'Сводный отчет'!$I$7:$I$17))^2</f>
        <v>596.23092860763791</v>
      </c>
      <c r="I2316" s="65">
        <f>Таблица1[[#This Row],[Временное сопротивление, Н/мм²]]/Таблица1[[#This Row],[Предел текучести, Н/мм²]]</f>
        <v>1.199616122840691</v>
      </c>
      <c r="J2316" s="66">
        <f>(Таблица1[[#This Row],[σв/σт]]-SUMIF('Сводный отчет'!$B$7:$B$17,Таблица1[[#This Row],[Профиль / размер]],'Сводный отчет'!$L$7:$L$17))^2</f>
        <v>1.3208928275734551E-4</v>
      </c>
      <c r="K2316" s="63">
        <v>19.8</v>
      </c>
      <c r="L2316" s="64">
        <f>(Таблица1[[#This Row],[Относительное удлинение, %]]-SUMIF('Сводный отчет'!$B$7:$B$17,Таблица1[[#This Row],[Профиль / размер]],'Сводный отчет'!$O$7:$O$17))^2</f>
        <v>1.4371844761841339</v>
      </c>
      <c r="M2316" s="63">
        <v>14.5</v>
      </c>
      <c r="N231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16.889012817121863</v>
      </c>
      <c r="O2316" s="67">
        <v>14.8</v>
      </c>
      <c r="P231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16.833106526482812</v>
      </c>
      <c r="Q2316" s="69">
        <v>8.1000000000000003E-2</v>
      </c>
      <c r="R2316" s="70">
        <f>(Таблица1[[#This Row],[fr]]-SUMIF('Сводный отчет'!$B$7:$B$17,Таблица1[[#This Row],[Профиль / размер]],'Сводный отчет'!$X$7:$X$17))^2</f>
        <v>6.09834909299311E-6</v>
      </c>
    </row>
    <row r="2317" spans="1:18" ht="11.25" customHeight="1" x14ac:dyDescent="0.25">
      <c r="A2317" s="62" t="s">
        <v>1747</v>
      </c>
      <c r="B2317" s="62" t="str">
        <f>LEFT(Таблица1[[#This Row],[Номер плавки]],7)</f>
        <v>2004657</v>
      </c>
      <c r="C2317" s="62" t="s">
        <v>66</v>
      </c>
      <c r="D2317" s="62" t="s">
        <v>90</v>
      </c>
      <c r="E2317" s="63">
        <v>525</v>
      </c>
      <c r="F2317" s="64">
        <f>(Таблица1[[#This Row],[Предел текучести, Н/мм²]]-SUMIF('Сводный отчет'!$B$7:$B$17,Таблица1[[#This Row],[Профиль / размер]],'Сводный отчет'!$F$7:$F$17))^2</f>
        <v>126.21942295399833</v>
      </c>
      <c r="G2317" s="63">
        <v>645</v>
      </c>
      <c r="H2317" s="64">
        <f>(Таблица1[[#This Row],[Временное сопротивление, Н/мм²]]-SUMIF('Сводный отчет'!$B$7:$B$17,Таблица1[[#This Row],[Профиль / размер]],'Сводный отчет'!$I$7:$I$17))^2</f>
        <v>19.517313584165098</v>
      </c>
      <c r="I2317" s="65">
        <f>Таблица1[[#This Row],[Временное сопротивление, Н/мм²]]/Таблица1[[#This Row],[Предел текучести, Н/мм²]]</f>
        <v>1.2285714285714286</v>
      </c>
      <c r="J2317" s="66">
        <f>(Таблица1[[#This Row],[σв/σт]]-SUMIF('Сводный отчет'!$B$7:$B$17,Таблица1[[#This Row],[Профиль / размер]],'Сводный отчет'!$L$7:$L$17))^2</f>
        <v>3.049317662663269E-4</v>
      </c>
      <c r="K2317" s="63">
        <v>20.7</v>
      </c>
      <c r="L2317" s="64">
        <f>(Таблица1[[#This Row],[Относительное удлинение, %]]-SUMIF('Сводный отчет'!$B$7:$B$17,Таблица1[[#This Row],[Профиль / размер]],'Сводный отчет'!$O$7:$O$17))^2</f>
        <v>4.4050718001277565</v>
      </c>
      <c r="M2317" s="63">
        <v>11</v>
      </c>
      <c r="N231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0.37164192510304966</v>
      </c>
      <c r="O2317" s="67">
        <v>11.3</v>
      </c>
      <c r="P231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0.36338821662368159</v>
      </c>
      <c r="Q2317" s="69">
        <v>9.0999999999999998E-2</v>
      </c>
      <c r="R2317" s="70">
        <f>(Таблица1[[#This Row],[fr]]-SUMIF('Сводный отчет'!$B$7:$B$17,Таблица1[[#This Row],[Профиль / размер]],'Сводный отчет'!$X$7:$X$17))^2</f>
        <v>5.6708677731490293E-5</v>
      </c>
    </row>
    <row r="2318" spans="1:18" ht="11.25" customHeight="1" x14ac:dyDescent="0.25">
      <c r="A2318" s="62" t="s">
        <v>1748</v>
      </c>
      <c r="B2318" s="62" t="str">
        <f>LEFT(Таблица1[[#This Row],[Номер плавки]],7)</f>
        <v>2004655</v>
      </c>
      <c r="C2318" s="62" t="s">
        <v>66</v>
      </c>
      <c r="D2318" s="62" t="s">
        <v>90</v>
      </c>
      <c r="E2318" s="63">
        <v>520</v>
      </c>
      <c r="F2318" s="64">
        <f>(Таблица1[[#This Row],[Предел текучести, Н/мм²]]-SUMIF('Сводный отчет'!$B$7:$B$17,Таблица1[[#This Row],[Профиль / размер]],'Сводный отчет'!$F$7:$F$17))^2</f>
        <v>263.56684079437343</v>
      </c>
      <c r="G2318" s="63">
        <v>622</v>
      </c>
      <c r="H2318" s="64">
        <f>(Таблица1[[#This Row],[Временное сопротивление, Н/мм²]]-SUMIF('Сводный отчет'!$B$7:$B$17,Таблица1[[#This Row],[Профиль / размер]],'Сводный отчет'!$I$7:$I$17))^2</f>
        <v>751.73797086115883</v>
      </c>
      <c r="I2318" s="65">
        <f>Таблица1[[#This Row],[Временное сопротивление, Н/мм²]]/Таблица1[[#This Row],[Предел текучести, Н/мм²]]</f>
        <v>1.1961538461538461</v>
      </c>
      <c r="J2318" s="66">
        <f>(Таблица1[[#This Row],[σв/σт]]-SUMIF('Сводный отчет'!$B$7:$B$17,Таблица1[[#This Row],[Профиль / размер]],'Сводный отчет'!$L$7:$L$17))^2</f>
        <v>2.236606049570119E-4</v>
      </c>
      <c r="K2318" s="63">
        <v>23</v>
      </c>
      <c r="L2318" s="64">
        <f>(Таблица1[[#This Row],[Относительное удлинение, %]]-SUMIF('Сводный отчет'!$B$7:$B$17,Таблица1[[#This Row],[Профиль / размер]],'Сводный отчет'!$O$7:$O$17))^2</f>
        <v>19.349672739094807</v>
      </c>
      <c r="M2318" s="63">
        <v>12.2</v>
      </c>
      <c r="N231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3.2747405166523542</v>
      </c>
      <c r="O2318" s="67">
        <v>12.5</v>
      </c>
      <c r="P231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3.2501487800039524</v>
      </c>
      <c r="Q2318" s="69">
        <v>8.6999999999999994E-2</v>
      </c>
      <c r="R2318" s="70">
        <f>(Таблица1[[#This Row],[fr]]-SUMIF('Сводный отчет'!$B$7:$B$17,Таблица1[[#This Row],[Профиль / размер]],'Сводный отчет'!$X$7:$X$17))^2</f>
        <v>1.2464546276091405E-5</v>
      </c>
    </row>
    <row r="2319" spans="1:18" ht="11.25" customHeight="1" x14ac:dyDescent="0.25">
      <c r="A2319" s="62" t="s">
        <v>1749</v>
      </c>
      <c r="B2319" s="62" t="str">
        <f>LEFT(Таблица1[[#This Row],[Номер плавки]],7)</f>
        <v>2004654</v>
      </c>
      <c r="C2319" s="62" t="s">
        <v>66</v>
      </c>
      <c r="D2319" s="62" t="s">
        <v>90</v>
      </c>
      <c r="E2319" s="63">
        <v>518</v>
      </c>
      <c r="F2319" s="64">
        <f>(Таблица1[[#This Row],[Предел текучести, Н/мм²]]-SUMIF('Сводный отчет'!$B$7:$B$17,Таблица1[[#This Row],[Профиль / размер]],'Сводный отчет'!$F$7:$F$17))^2</f>
        <v>332.50580793052347</v>
      </c>
      <c r="G2319" s="63">
        <v>639</v>
      </c>
      <c r="H2319" s="64">
        <f>(Таблица1[[#This Row],[Временное сопротивление, Н/мм²]]-SUMIF('Сводный отчет'!$B$7:$B$17,Таблица1[[#This Row],[Профиль / размер]],'Сводный отчет'!$I$7:$I$17))^2</f>
        <v>108.53139809120694</v>
      </c>
      <c r="I2319" s="65">
        <f>Таблица1[[#This Row],[Временное сопротивление, Н/мм²]]/Таблица1[[#This Row],[Предел текучести, Н/мм²]]</f>
        <v>1.2335907335907337</v>
      </c>
      <c r="J2319" s="66">
        <f>(Таблица1[[#This Row],[σв/σт]]-SUMIF('Сводный отчет'!$B$7:$B$17,Таблица1[[#This Row],[Профиль / размер]],'Сводный отчет'!$L$7:$L$17))^2</f>
        <v>5.0542236466087707E-4</v>
      </c>
      <c r="K2319" s="63">
        <v>19.600000000000001</v>
      </c>
      <c r="L2319" s="64">
        <f>(Таблица1[[#This Row],[Относительное удлинение, %]]-SUMIF('Сводный отчет'!$B$7:$B$17,Таблица1[[#This Row],[Профиль / размер]],'Сводный отчет'!$O$7:$O$17))^2</f>
        <v>0.99765395975221793</v>
      </c>
      <c r="M2319" s="63">
        <v>10.9</v>
      </c>
      <c r="N231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0.25971704247394112</v>
      </c>
      <c r="O2319" s="67">
        <v>11.2</v>
      </c>
      <c r="P231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0.25282483634199071</v>
      </c>
      <c r="Q2319" s="69">
        <v>9.9000000000000005E-2</v>
      </c>
      <c r="R2319" s="70">
        <f>(Таблица1[[#This Row],[fr]]-SUMIF('Сводный отчет'!$B$7:$B$17,Таблица1[[#This Row],[Профиль / размер]],'Сводный отчет'!$X$7:$X$17))^2</f>
        <v>2.4119694064228824E-4</v>
      </c>
    </row>
    <row r="2320" spans="1:18" ht="11.25" customHeight="1" x14ac:dyDescent="0.25">
      <c r="A2320" s="62" t="s">
        <v>1749</v>
      </c>
      <c r="B2320" s="62" t="str">
        <f>LEFT(Таблица1[[#This Row],[Номер плавки]],7)</f>
        <v>2004654</v>
      </c>
      <c r="C2320" s="62" t="s">
        <v>66</v>
      </c>
      <c r="D2320" s="62" t="s">
        <v>90</v>
      </c>
      <c r="E2320" s="63">
        <v>524</v>
      </c>
      <c r="F2320" s="64">
        <f>(Таблица1[[#This Row],[Предел текучести, Н/мм²]]-SUMIF('Сводный отчет'!$B$7:$B$17,Таблица1[[#This Row],[Профиль / размер]],'Сводный отчет'!$F$7:$F$17))^2</f>
        <v>149.68890652207335</v>
      </c>
      <c r="G2320" s="63">
        <v>638</v>
      </c>
      <c r="H2320" s="64">
        <f>(Таблица1[[#This Row],[Временное сопротивление, Н/мм²]]-SUMIF('Сводный отчет'!$B$7:$B$17,Таблица1[[#This Row],[Профиль / размер]],'Сводный отчет'!$I$7:$I$17))^2</f>
        <v>130.36707884238058</v>
      </c>
      <c r="I2320" s="65">
        <f>Таблица1[[#This Row],[Временное сопротивление, Н/мм²]]/Таблица1[[#This Row],[Предел текучести, Н/мм²]]</f>
        <v>1.217557251908397</v>
      </c>
      <c r="J2320" s="66">
        <f>(Таблица1[[#This Row],[σв/σт]]-SUMIF('Сводный отчет'!$B$7:$B$17,Таблица1[[#This Row],[Профиль / размер]],'Сводный отчет'!$L$7:$L$17))^2</f>
        <v>4.1578237324776551E-5</v>
      </c>
      <c r="K2320" s="63">
        <v>19.3</v>
      </c>
      <c r="L2320" s="64">
        <f>(Таблица1[[#This Row],[Относительное удлинение, %]]-SUMIF('Сводный отчет'!$B$7:$B$17,Таблица1[[#This Row],[Профиль / размер]],'Сводный отчет'!$O$7:$O$17))^2</f>
        <v>0.48835818510434031</v>
      </c>
      <c r="M2320" s="63">
        <v>11.2</v>
      </c>
      <c r="N232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0.65549169036126631</v>
      </c>
      <c r="O2320" s="67">
        <v>11.5</v>
      </c>
      <c r="P232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0.6445149771870593</v>
      </c>
      <c r="Q2320" s="69">
        <v>7.9000000000000001E-2</v>
      </c>
      <c r="R2320" s="70">
        <f>(Таблица1[[#This Row],[fr]]-SUMIF('Сводный отчет'!$B$7:$B$17,Таблица1[[#This Row],[Профиль / размер]],'Сводный отчет'!$X$7:$X$17))^2</f>
        <v>1.9976283365293672E-5</v>
      </c>
    </row>
    <row r="2321" spans="1:18" ht="11.25" customHeight="1" x14ac:dyDescent="0.25">
      <c r="A2321" s="62" t="s">
        <v>1750</v>
      </c>
      <c r="B2321" s="62" t="str">
        <f>LEFT(Таблица1[[#This Row],[Номер плавки]],7)</f>
        <v>2004652</v>
      </c>
      <c r="C2321" s="62" t="s">
        <v>66</v>
      </c>
      <c r="D2321" s="62" t="s">
        <v>90</v>
      </c>
      <c r="E2321" s="63">
        <v>535</v>
      </c>
      <c r="F2321" s="64">
        <f>(Таблица1[[#This Row],[Предел текучести, Н/мм²]]-SUMIF('Сводный отчет'!$B$7:$B$17,Таблица1[[#This Row],[Профиль / размер]],'Сводный отчет'!$F$7:$F$17))^2</f>
        <v>1.5245872732481334</v>
      </c>
      <c r="G2321" s="63">
        <v>644</v>
      </c>
      <c r="H2321" s="64">
        <f>(Таблица1[[#This Row],[Временное сопротивление, Н/мм²]]-SUMIF('Сводный отчет'!$B$7:$B$17,Таблица1[[#This Row],[Профиль / размер]],'Сводный отчет'!$I$7:$I$17))^2</f>
        <v>29.352994335338739</v>
      </c>
      <c r="I2321" s="65">
        <f>Таблица1[[#This Row],[Временное сопротивление, Н/мм²]]/Таблица1[[#This Row],[Предел текучести, Н/мм²]]</f>
        <v>1.2037383177570093</v>
      </c>
      <c r="J2321" s="66">
        <f>(Таблица1[[#This Row],[σв/σт]]-SUMIF('Сводный отчет'!$B$7:$B$17,Таблица1[[#This Row],[Профиль / размер]],'Сводный отчет'!$L$7:$L$17))^2</f>
        <v>5.4328917497250008E-5</v>
      </c>
      <c r="K2321" s="63">
        <v>16.2</v>
      </c>
      <c r="L2321" s="64">
        <f>(Таблица1[[#This Row],[Относительное удлинение, %]]-SUMIF('Сводный отчет'!$B$7:$B$17,Таблица1[[#This Row],[Профиль / размер]],'Сводный отчет'!$O$7:$O$17))^2</f>
        <v>5.7656351804096273</v>
      </c>
      <c r="M2321" s="63">
        <v>12.4</v>
      </c>
      <c r="N232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4.0385902819105759</v>
      </c>
      <c r="O2321" s="67">
        <v>12.7</v>
      </c>
      <c r="P232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4.0112755405673282</v>
      </c>
      <c r="Q2321" s="69">
        <v>7.0000000000000007E-2</v>
      </c>
      <c r="R2321" s="70">
        <f>(Таблица1[[#This Row],[fr]]-SUMIF('Сводный отчет'!$B$7:$B$17,Таблица1[[#This Row],[Профиль / размер]],'Сводный отчет'!$X$7:$X$17))^2</f>
        <v>1.81426987590646E-4</v>
      </c>
    </row>
    <row r="2322" spans="1:18" ht="11.25" customHeight="1" x14ac:dyDescent="0.25">
      <c r="A2322" s="62" t="s">
        <v>1750</v>
      </c>
      <c r="B2322" s="62" t="str">
        <f>LEFT(Таблица1[[#This Row],[Номер плавки]],7)</f>
        <v>2004652</v>
      </c>
      <c r="C2322" s="62" t="s">
        <v>66</v>
      </c>
      <c r="D2322" s="62" t="s">
        <v>90</v>
      </c>
      <c r="E2322" s="63">
        <v>536</v>
      </c>
      <c r="F2322" s="64">
        <f>(Таблица1[[#This Row],[Предел текучести, Н/мм²]]-SUMIF('Сводный отчет'!$B$7:$B$17,Таблица1[[#This Row],[Профиль / размер]],'Сводный отчет'!$F$7:$F$17))^2</f>
        <v>5.5103705173113041E-2</v>
      </c>
      <c r="G2322" s="63">
        <v>652</v>
      </c>
      <c r="H2322" s="64">
        <f>(Таблица1[[#This Row],[Временное сопротивление, Н/мм²]]-SUMIF('Сводный отчет'!$B$7:$B$17,Таблица1[[#This Row],[Профиль / размер]],'Сводный отчет'!$I$7:$I$17))^2</f>
        <v>6.6675483259496131</v>
      </c>
      <c r="I2322" s="65">
        <f>Таблица1[[#This Row],[Временное сопротивление, Н/мм²]]/Таблица1[[#This Row],[Предел текучести, Н/мм²]]</f>
        <v>1.2164179104477613</v>
      </c>
      <c r="J2322" s="66">
        <f>(Таблица1[[#This Row],[σв/σт]]-SUMIF('Сводный отчет'!$B$7:$B$17,Таблица1[[#This Row],[Профиль / размер]],'Сводный отчет'!$L$7:$L$17))^2</f>
        <v>2.8183117881140353E-5</v>
      </c>
      <c r="K2322" s="63">
        <v>20.399999999999999</v>
      </c>
      <c r="L2322" s="64">
        <f>(Таблица1[[#This Row],[Относительное удлинение, %]]-SUMIF('Сводный отчет'!$B$7:$B$17,Таблица1[[#This Row],[Профиль / размер]],'Сводный отчет'!$O$7:$O$17))^2</f>
        <v>3.2357760254798786</v>
      </c>
      <c r="M2322" s="63">
        <v>10.199999999999999</v>
      </c>
      <c r="N232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3.6242864070178557E-2</v>
      </c>
      <c r="O2322" s="67">
        <v>10.5</v>
      </c>
      <c r="P232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3.8881174370166298E-2</v>
      </c>
      <c r="Q2322" s="69">
        <v>9.1999999999999998E-2</v>
      </c>
      <c r="R2322" s="70">
        <f>(Таблица1[[#This Row],[fr]]-SUMIF('Сводный отчет'!$B$7:$B$17,Таблица1[[#This Row],[Профиль / размер]],'Сводный отчет'!$X$7:$X$17))^2</f>
        <v>7.2769710595340024E-5</v>
      </c>
    </row>
    <row r="2323" spans="1:18" ht="11.25" customHeight="1" x14ac:dyDescent="0.25">
      <c r="A2323" s="62" t="s">
        <v>1751</v>
      </c>
      <c r="B2323" s="62" t="str">
        <f>LEFT(Таблица1[[#This Row],[Номер плавки]],7)</f>
        <v>2004653</v>
      </c>
      <c r="C2323" s="62" t="s">
        <v>66</v>
      </c>
      <c r="D2323" s="62" t="s">
        <v>90</v>
      </c>
      <c r="E2323" s="63">
        <v>515</v>
      </c>
      <c r="F2323" s="64">
        <f>(Таблица1[[#This Row],[Предел текучести, Н/мм²]]-SUMIF('Сводный отчет'!$B$7:$B$17,Таблица1[[#This Row],[Профиль / размер]],'Сводный отчет'!$F$7:$F$17))^2</f>
        <v>450.91425863474853</v>
      </c>
      <c r="G2323" s="63">
        <v>637</v>
      </c>
      <c r="H2323" s="64">
        <f>(Таблица1[[#This Row],[Временное сопротивление, Н/мм²]]-SUMIF('Сводный отчет'!$B$7:$B$17,Таблица1[[#This Row],[Профиль / размер]],'Сводный отчет'!$I$7:$I$17))^2</f>
        <v>154.20275959355422</v>
      </c>
      <c r="I2323" s="65">
        <f>Таблица1[[#This Row],[Временное сопротивление, Н/мм²]]/Таблица1[[#This Row],[Предел текучести, Н/мм²]]</f>
        <v>1.2368932038834952</v>
      </c>
      <c r="J2323" s="66">
        <f>(Таблица1[[#This Row],[σв/σт]]-SUMIF('Сводный отчет'!$B$7:$B$17,Таблица1[[#This Row],[Профиль / размер]],'Сводный отчет'!$L$7:$L$17))^2</f>
        <v>6.6481831079707489E-4</v>
      </c>
      <c r="K2323" s="63">
        <v>17</v>
      </c>
      <c r="L2323" s="64">
        <f>(Таблица1[[#This Row],[Относительное удлинение, %]]-SUMIF('Сводный отчет'!$B$7:$B$17,Таблица1[[#This Row],[Профиль / размер]],'Сводный отчет'!$O$7:$O$17))^2</f>
        <v>2.5637572461372922</v>
      </c>
      <c r="M2323" s="63">
        <v>12</v>
      </c>
      <c r="N232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2.5908907513941388</v>
      </c>
      <c r="O2323" s="67">
        <v>12.3</v>
      </c>
      <c r="P232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2.5690220194405762</v>
      </c>
      <c r="Q2323" s="69">
        <v>9.6000000000000002E-2</v>
      </c>
      <c r="R2323" s="70">
        <f>(Таблица1[[#This Row],[fr]]-SUMIF('Сводный отчет'!$B$7:$B$17,Таблица1[[#This Row],[Профиль / размер]],'Сводный отчет'!$X$7:$X$17))^2</f>
        <v>1.5701384205073899E-4</v>
      </c>
    </row>
    <row r="2324" spans="1:18" ht="11.25" customHeight="1" x14ac:dyDescent="0.25">
      <c r="A2324" s="62" t="s">
        <v>1751</v>
      </c>
      <c r="B2324" s="62" t="str">
        <f>LEFT(Таблица1[[#This Row],[Номер плавки]],7)</f>
        <v>2004653</v>
      </c>
      <c r="C2324" s="62" t="s">
        <v>66</v>
      </c>
      <c r="D2324" s="62" t="s">
        <v>90</v>
      </c>
      <c r="E2324" s="63">
        <v>508</v>
      </c>
      <c r="F2324" s="64">
        <f>(Таблица1[[#This Row],[Предел текучести, Н/мм²]]-SUMIF('Сводный отчет'!$B$7:$B$17,Таблица1[[#This Row],[Профиль / размер]],'Сводный отчет'!$F$7:$F$17))^2</f>
        <v>797.20064361127368</v>
      </c>
      <c r="G2324" s="63">
        <v>624</v>
      </c>
      <c r="H2324" s="64">
        <f>(Таблица1[[#This Row],[Временное сопротивление, Н/мм²]]-SUMIF('Сводный отчет'!$B$7:$B$17,Таблица1[[#This Row],[Профиль / размер]],'Сводный отчет'!$I$7:$I$17))^2</f>
        <v>646.06660935881155</v>
      </c>
      <c r="I2324" s="65">
        <f>Таблица1[[#This Row],[Временное сопротивление, Н/мм²]]/Таблица1[[#This Row],[Предел текучести, Н/мм²]]</f>
        <v>1.2283464566929134</v>
      </c>
      <c r="J2324" s="66">
        <f>(Таблица1[[#This Row],[σв/σт]]-SUMIF('Сводный отчет'!$B$7:$B$17,Таблица1[[#This Row],[Профиль / размер]],'Сводный отчет'!$L$7:$L$17))^2</f>
        <v>2.9712532774127203E-4</v>
      </c>
      <c r="K2324" s="63">
        <v>20</v>
      </c>
      <c r="L2324" s="64">
        <f>(Таблица1[[#This Row],[Относительное удлинение, %]]-SUMIF('Сводный отчет'!$B$7:$B$17,Таблица1[[#This Row],[Профиль / размер]],'Сводный отчет'!$O$7:$O$17))^2</f>
        <v>1.9567149926160494</v>
      </c>
      <c r="M2324" s="63">
        <v>10.4</v>
      </c>
      <c r="N232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9.2629328396138689E-5</v>
      </c>
      <c r="O2324" s="67">
        <v>10.7</v>
      </c>
      <c r="P232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7.9349335449040194E-6</v>
      </c>
      <c r="Q2324" s="69">
        <v>9.9000000000000005E-2</v>
      </c>
      <c r="R2324" s="70">
        <f>(Таблица1[[#This Row],[fr]]-SUMIF('Сводный отчет'!$B$7:$B$17,Таблица1[[#This Row],[Профиль / размер]],'Сводный отчет'!$X$7:$X$17))^2</f>
        <v>2.4119694064228824E-4</v>
      </c>
    </row>
    <row r="2325" spans="1:18" ht="11.25" customHeight="1" x14ac:dyDescent="0.25">
      <c r="A2325" s="62" t="s">
        <v>1752</v>
      </c>
      <c r="B2325" s="62" t="str">
        <f>LEFT(Таблица1[[#This Row],[Номер плавки]],7)</f>
        <v>2004666</v>
      </c>
      <c r="C2325" s="62" t="s">
        <v>66</v>
      </c>
      <c r="D2325" s="62" t="s">
        <v>90</v>
      </c>
      <c r="E2325" s="63">
        <v>517</v>
      </c>
      <c r="F2325" s="64">
        <f>(Таблица1[[#This Row],[Предел текучести, Н/мм²]]-SUMIF('Сводный отчет'!$B$7:$B$17,Таблица1[[#This Row],[Профиль / размер]],'Сводный отчет'!$F$7:$F$17))^2</f>
        <v>369.97529149859849</v>
      </c>
      <c r="G2325" s="63">
        <v>646</v>
      </c>
      <c r="H2325" s="64">
        <f>(Таблица1[[#This Row],[Временное сопротивление, Н/мм²]]-SUMIF('Сводный отчет'!$B$7:$B$17,Таблица1[[#This Row],[Профиль / размер]],'Сводный отчет'!$I$7:$I$17))^2</f>
        <v>11.681632832991458</v>
      </c>
      <c r="I2325" s="65">
        <f>Таблица1[[#This Row],[Временное сопротивление, Н/мм²]]/Таблица1[[#This Row],[Предел текучести, Н/мм²]]</f>
        <v>1.2495164410058026</v>
      </c>
      <c r="J2325" s="66">
        <f>(Таблица1[[#This Row],[σв/σт]]-SUMIF('Сводный отчет'!$B$7:$B$17,Таблица1[[#This Row],[Профиль / размер]],'Сводный отчет'!$L$7:$L$17))^2</f>
        <v>1.4751213074660479E-3</v>
      </c>
      <c r="K2325" s="63">
        <v>16.600000000000001</v>
      </c>
      <c r="L2325" s="64">
        <f>(Таблица1[[#This Row],[Относительное удлинение, %]]-SUMIF('Сводный отчет'!$B$7:$B$17,Таблица1[[#This Row],[Профиль / размер]],'Сводный отчет'!$O$7:$O$17))^2</f>
        <v>4.0046962132734523</v>
      </c>
      <c r="M2325" s="63">
        <v>10.8</v>
      </c>
      <c r="N232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0.16779215984483239</v>
      </c>
      <c r="O2325" s="67">
        <v>11.1</v>
      </c>
      <c r="P232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0.16226145606030185</v>
      </c>
      <c r="Q2325" s="69">
        <v>9.0999999999999998E-2</v>
      </c>
      <c r="R2325" s="70">
        <f>(Таблица1[[#This Row],[fr]]-SUMIF('Сводный отчет'!$B$7:$B$17,Таблица1[[#This Row],[Профиль / размер]],'Сводный отчет'!$X$7:$X$17))^2</f>
        <v>5.6708677731490293E-5</v>
      </c>
    </row>
    <row r="2326" spans="1:18" ht="11.25" customHeight="1" x14ac:dyDescent="0.25">
      <c r="A2326" s="62" t="s">
        <v>1752</v>
      </c>
      <c r="B2326" s="62" t="str">
        <f>LEFT(Таблица1[[#This Row],[Номер плавки]],7)</f>
        <v>2004666</v>
      </c>
      <c r="C2326" s="62" t="s">
        <v>66</v>
      </c>
      <c r="D2326" s="62" t="s">
        <v>90</v>
      </c>
      <c r="E2326" s="63">
        <v>523</v>
      </c>
      <c r="F2326" s="64">
        <f>(Таблица1[[#This Row],[Предел текучести, Н/мм²]]-SUMIF('Сводный отчет'!$B$7:$B$17,Таблица1[[#This Row],[Профиль / размер]],'Сводный отчет'!$F$7:$F$17))^2</f>
        <v>175.15839009014837</v>
      </c>
      <c r="G2326" s="63">
        <v>641</v>
      </c>
      <c r="H2326" s="64">
        <f>(Таблица1[[#This Row],[Временное сопротивление, Н/мм²]]-SUMIF('Сводный отчет'!$B$7:$B$17,Таблица1[[#This Row],[Профиль / размер]],'Сводный отчет'!$I$7:$I$17))^2</f>
        <v>70.860036588859657</v>
      </c>
      <c r="I2326" s="65">
        <f>Таблица1[[#This Row],[Временное сопротивление, Н/мм²]]/Таблица1[[#This Row],[Предел текучести, Н/мм²]]</f>
        <v>1.2256214149139579</v>
      </c>
      <c r="J2326" s="66">
        <f>(Таблица1[[#This Row],[σв/σт]]-SUMIF('Сводный отчет'!$B$7:$B$17,Таблица1[[#This Row],[Профиль / размер]],'Сводный отчет'!$L$7:$L$17))^2</f>
        <v>2.1060632605299397E-4</v>
      </c>
      <c r="K2326" s="63">
        <v>16.8</v>
      </c>
      <c r="L2326" s="64">
        <f>(Таблица1[[#This Row],[Относительное удлинение, %]]-SUMIF('Сводный отчет'!$B$7:$B$17,Таблица1[[#This Row],[Профиль / размер]],'Сводный отчет'!$O$7:$O$17))^2</f>
        <v>3.2442267297053724</v>
      </c>
      <c r="M2326" s="63">
        <v>9.4</v>
      </c>
      <c r="N232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0.98084380303730623</v>
      </c>
      <c r="O2326" s="67">
        <v>9.6999999999999993</v>
      </c>
      <c r="P232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0.99437413211665326</v>
      </c>
      <c r="Q2326" s="69">
        <v>8.5999999999999993E-2</v>
      </c>
      <c r="R2326" s="70">
        <f>(Таблица1[[#This Row],[fr]]-SUMIF('Сводный отчет'!$B$7:$B$17,Таблица1[[#This Row],[Профиль / размер]],'Сводный отчет'!$X$7:$X$17))^2</f>
        <v>6.4035134122416921E-6</v>
      </c>
    </row>
    <row r="2327" spans="1:18" ht="11.25" customHeight="1" x14ac:dyDescent="0.25">
      <c r="A2327" s="62" t="s">
        <v>1753</v>
      </c>
      <c r="B2327" s="62" t="str">
        <f>LEFT(Таблица1[[#This Row],[Номер плавки]],7)</f>
        <v>2004605</v>
      </c>
      <c r="C2327" s="62" t="s">
        <v>66</v>
      </c>
      <c r="D2327" s="62" t="s">
        <v>72</v>
      </c>
      <c r="E2327" s="63">
        <v>553</v>
      </c>
      <c r="F2327" s="64">
        <f>(Таблица1[[#This Row],[Предел текучести, Н/мм²]]-SUMIF('Сводный отчет'!$B$7:$B$17,Таблица1[[#This Row],[Профиль / размер]],'Сводный отчет'!$F$7:$F$17))^2</f>
        <v>4.8543195188051316</v>
      </c>
      <c r="G2327" s="63">
        <v>661</v>
      </c>
      <c r="H2327" s="64">
        <f>(Таблица1[[#This Row],[Временное сопротивление, Н/мм²]]-SUMIF('Сводный отчет'!$B$7:$B$17,Таблица1[[#This Row],[Профиль / размер]],'Сводный отчет'!$I$7:$I$17))^2</f>
        <v>161.06292550730521</v>
      </c>
      <c r="I2327" s="65">
        <f>Таблица1[[#This Row],[Временное сопротивление, Н/мм²]]/Таблица1[[#This Row],[Предел текучести, Н/мм²]]</f>
        <v>1.1952983725135624</v>
      </c>
      <c r="J2327" s="66">
        <f>(Таблица1[[#This Row],[σв/σт]]-SUMIF('Сводный отчет'!$B$7:$B$17,Таблица1[[#This Row],[Профиль / размер]],'Сводный отчет'!$L$7:$L$17))^2</f>
        <v>3.2872528965256233E-4</v>
      </c>
      <c r="K2327" s="63">
        <v>22</v>
      </c>
      <c r="L2327" s="64">
        <f>(Таблица1[[#This Row],[Относительное удлинение, %]]-SUMIF('Сводный отчет'!$B$7:$B$17,Таблица1[[#This Row],[Профиль / размер]],'Сводный отчет'!$O$7:$O$17))^2</f>
        <v>9.3629365971166489</v>
      </c>
      <c r="M2327" s="63">
        <v>11.3</v>
      </c>
      <c r="N232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1.4667901234568013</v>
      </c>
      <c r="O2327" s="67">
        <v>11.6</v>
      </c>
      <c r="P232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1.4608882132181662</v>
      </c>
      <c r="Q2327" s="69">
        <v>7.0000000000000007E-2</v>
      </c>
      <c r="R2327" s="70">
        <f>(Таблица1[[#This Row],[fr]]-SUMIF('Сводный отчет'!$B$7:$B$17,Таблица1[[#This Row],[Профиль / размер]],'Сводный отчет'!$X$7:$X$17))^2</f>
        <v>1.5024514361674721E-4</v>
      </c>
    </row>
    <row r="2328" spans="1:18" ht="11.25" customHeight="1" x14ac:dyDescent="0.25">
      <c r="A2328" s="62" t="s">
        <v>1753</v>
      </c>
      <c r="B2328" s="62" t="str">
        <f>LEFT(Таблица1[[#This Row],[Номер плавки]],7)</f>
        <v>2004605</v>
      </c>
      <c r="C2328" s="62" t="s">
        <v>66</v>
      </c>
      <c r="D2328" s="62" t="s">
        <v>72</v>
      </c>
      <c r="E2328" s="63">
        <v>551</v>
      </c>
      <c r="F2328" s="64">
        <f>(Таблица1[[#This Row],[Предел текучести, Н/мм²]]-SUMIF('Сводный отчет'!$B$7:$B$17,Таблица1[[#This Row],[Профиль / размер]],'Сводный отчет'!$F$7:$F$17))^2</f>
        <v>4.1311388723660615E-2</v>
      </c>
      <c r="G2328" s="63">
        <v>659</v>
      </c>
      <c r="H2328" s="64">
        <f>(Таблица1[[#This Row],[Временное сопротивление, Н/мм²]]-SUMIF('Сводный отчет'!$B$7:$B$17,Таблица1[[#This Row],[Профиль / размер]],'Сводный отчет'!$I$7:$I$17))^2</f>
        <v>114.29869786502857</v>
      </c>
      <c r="I2328" s="65">
        <f>Таблица1[[#This Row],[Временное сопротивление, Н/мм²]]/Таблица1[[#This Row],[Предел текучести, Н/мм²]]</f>
        <v>1.1960072595281306</v>
      </c>
      <c r="J2328" s="66">
        <f>(Таблица1[[#This Row],[σв/σт]]-SUMIF('Сводный отчет'!$B$7:$B$17,Таблица1[[#This Row],[Профиль / размер]],'Сводный отчет'!$L$7:$L$17))^2</f>
        <v>3.5493316361796156E-4</v>
      </c>
      <c r="K2328" s="63">
        <v>20.5</v>
      </c>
      <c r="L2328" s="64">
        <f>(Таблица1[[#This Row],[Относительное удлинение, %]]-SUMIF('Сводный отчет'!$B$7:$B$17,Таблица1[[#This Row],[Профиль / размер]],'Сводный отчет'!$O$7:$O$17))^2</f>
        <v>2.433261800368681</v>
      </c>
      <c r="M2328" s="63">
        <v>10.8</v>
      </c>
      <c r="N232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0.50567901234568557</v>
      </c>
      <c r="O2328" s="67">
        <v>11.1</v>
      </c>
      <c r="P232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0.50221612649730285</v>
      </c>
      <c r="Q2328" s="69">
        <v>8.2000000000000003E-2</v>
      </c>
      <c r="R2328" s="70">
        <f>(Таблица1[[#This Row],[fr]]-SUMIF('Сводный отчет'!$B$7:$B$17,Таблица1[[#This Row],[Профиль / размер]],'Сводный отчет'!$X$7:$X$17))^2</f>
        <v>6.6281828129923415E-8</v>
      </c>
    </row>
    <row r="2329" spans="1:18" ht="11.25" customHeight="1" x14ac:dyDescent="0.25">
      <c r="A2329" s="62" t="s">
        <v>1754</v>
      </c>
      <c r="B2329" s="62" t="str">
        <f>LEFT(Таблица1[[#This Row],[Номер плавки]],7)</f>
        <v>2004615</v>
      </c>
      <c r="C2329" s="62" t="s">
        <v>66</v>
      </c>
      <c r="D2329" s="62" t="s">
        <v>72</v>
      </c>
      <c r="E2329" s="63">
        <v>541</v>
      </c>
      <c r="F2329" s="64">
        <f>(Таблица1[[#This Row],[Предел текучести, Н/мм²]]-SUMIF('Сводный отчет'!$B$7:$B$17,Таблица1[[#This Row],[Профиль / размер]],'Сводный отчет'!$F$7:$F$17))^2</f>
        <v>95.976270738316302</v>
      </c>
      <c r="G2329" s="63">
        <v>641</v>
      </c>
      <c r="H2329" s="64">
        <f>(Таблица1[[#This Row],[Временное сопротивление, Н/мм²]]-SUMIF('Сводный отчет'!$B$7:$B$17,Таблица1[[#This Row],[Профиль / размер]],'Сводный отчет'!$I$7:$I$17))^2</f>
        <v>53.420649084538844</v>
      </c>
      <c r="I2329" s="65">
        <f>Таблица1[[#This Row],[Временное сопротивление, Н/мм²]]/Таблица1[[#This Row],[Предел текучести, Н/мм²]]</f>
        <v>1.1848428835489833</v>
      </c>
      <c r="J2329" s="66">
        <f>(Таблица1[[#This Row],[σв/σт]]-SUMIF('Сводный отчет'!$B$7:$B$17,Таблица1[[#This Row],[Профиль / размер]],'Сводный отчет'!$L$7:$L$17))^2</f>
        <v>5.8910137454687155E-5</v>
      </c>
      <c r="K2329" s="63">
        <v>18</v>
      </c>
      <c r="L2329" s="64">
        <f>(Таблица1[[#This Row],[Относительное удлинение, %]]-SUMIF('Сводный отчет'!$B$7:$B$17,Таблица1[[#This Row],[Профиль / размер]],'Сводный отчет'!$O$7:$O$17))^2</f>
        <v>0.88380380578873541</v>
      </c>
      <c r="M2329" s="63">
        <v>10.5</v>
      </c>
      <c r="N232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0.16901234567901552</v>
      </c>
      <c r="O2329" s="67">
        <v>10.8</v>
      </c>
      <c r="P232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0.16701287446478572</v>
      </c>
      <c r="Q2329" s="69">
        <v>8.2000000000000003E-2</v>
      </c>
      <c r="R2329" s="70">
        <f>(Таблица1[[#This Row],[fr]]-SUMIF('Сводный отчет'!$B$7:$B$17,Таблица1[[#This Row],[Профиль / размер]],'Сводный отчет'!$X$7:$X$17))^2</f>
        <v>6.6281828129923415E-8</v>
      </c>
    </row>
    <row r="2330" spans="1:18" ht="11.25" customHeight="1" x14ac:dyDescent="0.25">
      <c r="A2330" s="62" t="s">
        <v>1754</v>
      </c>
      <c r="B2330" s="62" t="str">
        <f>LEFT(Таблица1[[#This Row],[Номер плавки]],7)</f>
        <v>2004615</v>
      </c>
      <c r="C2330" s="62" t="s">
        <v>66</v>
      </c>
      <c r="D2330" s="62" t="s">
        <v>72</v>
      </c>
      <c r="E2330" s="63">
        <v>546</v>
      </c>
      <c r="F2330" s="64">
        <f>(Таблица1[[#This Row],[Предел текучести, Н/мм²]]-SUMIF('Сводный отчет'!$B$7:$B$17,Таблица1[[#This Row],[Профиль / размер]],'Сводный отчет'!$F$7:$F$17))^2</f>
        <v>23.008791063519983</v>
      </c>
      <c r="G2330" s="63">
        <v>643</v>
      </c>
      <c r="H2330" s="64">
        <f>(Таблица1[[#This Row],[Временное сопротивление, Н/мм²]]-SUMIF('Сводный отчет'!$B$7:$B$17,Таблица1[[#This Row],[Профиль / размер]],'Сводный отчет'!$I$7:$I$17))^2</f>
        <v>28.184876726815478</v>
      </c>
      <c r="I2330" s="65">
        <f>Таблица1[[#This Row],[Временное сопротивление, Н/мм²]]/Таблица1[[#This Row],[Предел текучести, Н/мм²]]</f>
        <v>1.1776556776556777</v>
      </c>
      <c r="J2330" s="66">
        <f>(Таблица1[[#This Row],[σв/σт]]-SUMIF('Сводный отчет'!$B$7:$B$17,Таблица1[[#This Row],[Профиль / размер]],'Сводный отчет'!$L$7:$L$17))^2</f>
        <v>2.3822996608152548E-7</v>
      </c>
      <c r="K2330" s="63">
        <v>19.8</v>
      </c>
      <c r="L2330" s="64">
        <f>(Таблица1[[#This Row],[Относительное удлинение, %]]-SUMIF('Сводный отчет'!$B$7:$B$17,Таблица1[[#This Row],[Профиль / размер]],'Сводный отчет'!$O$7:$O$17))^2</f>
        <v>0.73941356188629759</v>
      </c>
      <c r="M2330" s="63">
        <v>11.4</v>
      </c>
      <c r="N233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1.7190123456790234</v>
      </c>
      <c r="O2330" s="67">
        <v>11.7</v>
      </c>
      <c r="P233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1.712622630562338</v>
      </c>
      <c r="Q2330" s="69">
        <v>7.8E-2</v>
      </c>
      <c r="R2330" s="70">
        <f>(Таблица1[[#This Row],[fr]]-SUMIF('Сводный отчет'!$B$7:$B$17,Таблица1[[#This Row],[Профиль / размер]],'Сводный отчет'!$X$7:$X$17))^2</f>
        <v>1.8125902424335745E-5</v>
      </c>
    </row>
    <row r="2331" spans="1:18" ht="11.25" customHeight="1" x14ac:dyDescent="0.25">
      <c r="A2331" s="62" t="s">
        <v>1755</v>
      </c>
      <c r="B2331" s="62" t="str">
        <f>LEFT(Таблица1[[#This Row],[Номер плавки]],7)</f>
        <v>2004613</v>
      </c>
      <c r="C2331" s="62" t="s">
        <v>66</v>
      </c>
      <c r="D2331" s="62" t="s">
        <v>72</v>
      </c>
      <c r="E2331" s="63">
        <v>540</v>
      </c>
      <c r="F2331" s="64">
        <f>(Таблица1[[#This Row],[Предел текучести, Н/мм²]]-SUMIF('Сводный отчет'!$B$7:$B$17,Таблица1[[#This Row],[Профиль / размер]],'Сводный отчет'!$F$7:$F$17))^2</f>
        <v>116.56976667327557</v>
      </c>
      <c r="G2331" s="63">
        <v>640</v>
      </c>
      <c r="H2331" s="64">
        <f>(Таблица1[[#This Row],[Временное сопротивление, Н/мм²]]-SUMIF('Сводный отчет'!$B$7:$B$17,Таблица1[[#This Row],[Профиль / размер]],'Сводный отчет'!$I$7:$I$17))^2</f>
        <v>69.038535263400519</v>
      </c>
      <c r="I2331" s="65">
        <f>Таблица1[[#This Row],[Временное сопротивление, Н/мм²]]/Таблица1[[#This Row],[Предел текучести, Н/мм²]]</f>
        <v>1.1851851851851851</v>
      </c>
      <c r="J2331" s="66">
        <f>(Таблица1[[#This Row],[σв/σт]]-SUMIF('Сводный отчет'!$B$7:$B$17,Таблица1[[#This Row],[Профиль / размер]],'Сводный отчет'!$L$7:$L$17))^2</f>
        <v>6.4281839230179386E-5</v>
      </c>
      <c r="K2331" s="63">
        <v>17.8</v>
      </c>
      <c r="L2331" s="64">
        <f>(Таблица1[[#This Row],[Относительное удлинение, %]]-SUMIF('Сводный отчет'!$B$7:$B$17,Таблица1[[#This Row],[Профиль / размер]],'Сводный отчет'!$O$7:$O$17))^2</f>
        <v>1.2998471662223381</v>
      </c>
      <c r="M2331" s="63">
        <v>9.6</v>
      </c>
      <c r="N233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0.23901234567900892</v>
      </c>
      <c r="O2331" s="67">
        <v>9.9</v>
      </c>
      <c r="P233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0.24140311836723014</v>
      </c>
      <c r="Q2331" s="69">
        <v>8.6999999999999994E-2</v>
      </c>
      <c r="R2331" s="70">
        <f>(Таблица1[[#This Row],[fr]]-SUMIF('Сводный отчет'!$B$7:$B$17,Таблица1[[#This Row],[Профиль / размер]],'Сводный отчет'!$X$7:$X$17))^2</f>
        <v>2.2491756082872596E-5</v>
      </c>
    </row>
    <row r="2332" spans="1:18" ht="11.25" customHeight="1" x14ac:dyDescent="0.25">
      <c r="A2332" s="62" t="s">
        <v>1755</v>
      </c>
      <c r="B2332" s="62" t="str">
        <f>LEFT(Таблица1[[#This Row],[Номер плавки]],7)</f>
        <v>2004613</v>
      </c>
      <c r="C2332" s="62" t="s">
        <v>66</v>
      </c>
      <c r="D2332" s="62" t="s">
        <v>72</v>
      </c>
      <c r="E2332" s="63">
        <v>544</v>
      </c>
      <c r="F2332" s="64">
        <f>(Таблица1[[#This Row],[Предел текучести, Н/мм²]]-SUMIF('Сводный отчет'!$B$7:$B$17,Таблица1[[#This Row],[Профиль / размер]],'Сводный отчет'!$F$7:$F$17))^2</f>
        <v>46.195782933438515</v>
      </c>
      <c r="G2332" s="63">
        <v>643</v>
      </c>
      <c r="H2332" s="64">
        <f>(Таблица1[[#This Row],[Временное сопротивление, Н/мм²]]-SUMIF('Сводный отчет'!$B$7:$B$17,Таблица1[[#This Row],[Профиль / размер]],'Сводный отчет'!$I$7:$I$17))^2</f>
        <v>28.184876726815478</v>
      </c>
      <c r="I2332" s="65">
        <f>Таблица1[[#This Row],[Временное сопротивление, Н/мм²]]/Таблица1[[#This Row],[Предел текучести, Н/мм²]]</f>
        <v>1.181985294117647</v>
      </c>
      <c r="J2332" s="66">
        <f>(Таблица1[[#This Row],[σв/σт]]-SUMIF('Сводный отчет'!$B$7:$B$17,Таблица1[[#This Row],[Профиль / размер]],'Сводный отчет'!$L$7:$L$17))^2</f>
        <v>2.3210276977149769E-5</v>
      </c>
      <c r="K2332" s="63">
        <v>17.7</v>
      </c>
      <c r="L2332" s="64">
        <f>(Таблица1[[#This Row],[Относительное удлинение, %]]-SUMIF('Сводный отчет'!$B$7:$B$17,Таблица1[[#This Row],[Профиль / размер]],'Сводный отчет'!$O$7:$O$17))^2</f>
        <v>1.5378688464391437</v>
      </c>
      <c r="M2332" s="63">
        <v>13</v>
      </c>
      <c r="N233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8.4745679012345896</v>
      </c>
      <c r="O2332" s="67">
        <v>13.3</v>
      </c>
      <c r="P233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8.4603733080691086</v>
      </c>
      <c r="Q2332" s="69">
        <v>6.7000000000000004E-2</v>
      </c>
      <c r="R2332" s="70">
        <f>(Таблица1[[#This Row],[fr]]-SUMIF('Сводный отчет'!$B$7:$B$17,Таблица1[[#This Row],[Профиль / размер]],'Сводный отчет'!$X$7:$X$17))^2</f>
        <v>2.3278985906390162E-4</v>
      </c>
    </row>
    <row r="2333" spans="1:18" ht="11.25" customHeight="1" x14ac:dyDescent="0.25">
      <c r="A2333" s="62" t="s">
        <v>1756</v>
      </c>
      <c r="B2333" s="62" t="str">
        <f>LEFT(Таблица1[[#This Row],[Номер плавки]],7)</f>
        <v>2004602</v>
      </c>
      <c r="C2333" s="62" t="s">
        <v>66</v>
      </c>
      <c r="D2333" s="62" t="s">
        <v>72</v>
      </c>
      <c r="E2333" s="63">
        <v>548</v>
      </c>
      <c r="F2333" s="64">
        <f>(Таблица1[[#This Row],[Предел текучести, Н/мм²]]-SUMIF('Сводный отчет'!$B$7:$B$17,Таблица1[[#This Row],[Профиль / размер]],'Сводный отчет'!$F$7:$F$17))^2</f>
        <v>7.8217991936014544</v>
      </c>
      <c r="G2333" s="63">
        <v>659</v>
      </c>
      <c r="H2333" s="64">
        <f>(Таблица1[[#This Row],[Временное сопротивление, Н/мм²]]-SUMIF('Сводный отчет'!$B$7:$B$17,Таблица1[[#This Row],[Профиль / размер]],'Сводный отчет'!$I$7:$I$17))^2</f>
        <v>114.29869786502857</v>
      </c>
      <c r="I2333" s="65">
        <f>Таблица1[[#This Row],[Временное сопротивление, Н/мм²]]/Таблица1[[#This Row],[Предел текучести, Н/мм²]]</f>
        <v>1.2025547445255473</v>
      </c>
      <c r="J2333" s="66">
        <f>(Таблица1[[#This Row],[σв/σт]]-SUMIF('Сводный отчет'!$B$7:$B$17,Таблица1[[#This Row],[Профиль / размер]],'Сводный отчет'!$L$7:$L$17))^2</f>
        <v>6.4450763604524523E-4</v>
      </c>
      <c r="K2333" s="63">
        <v>23.3</v>
      </c>
      <c r="L2333" s="64">
        <f>(Таблица1[[#This Row],[Относительное удлинение, %]]-SUMIF('Сводный отчет'!$B$7:$B$17,Таблица1[[#This Row],[Профиль / размер]],'Сводный отчет'!$O$7:$O$17))^2</f>
        <v>19.008654754298227</v>
      </c>
      <c r="M2333" s="63">
        <v>15.7</v>
      </c>
      <c r="N233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31.484567901234602</v>
      </c>
      <c r="O2333" s="67">
        <v>16</v>
      </c>
      <c r="P233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31.457202576361766</v>
      </c>
      <c r="Q2333" s="69">
        <v>8.2000000000000003E-2</v>
      </c>
      <c r="R2333" s="70">
        <f>(Таблица1[[#This Row],[fr]]-SUMIF('Сводный отчет'!$B$7:$B$17,Таблица1[[#This Row],[Профиль / размер]],'Сводный отчет'!$X$7:$X$17))^2</f>
        <v>6.6281828129923415E-8</v>
      </c>
    </row>
    <row r="2334" spans="1:18" ht="11.25" customHeight="1" x14ac:dyDescent="0.25">
      <c r="A2334" s="62" t="s">
        <v>1756</v>
      </c>
      <c r="B2334" s="62" t="str">
        <f>LEFT(Таблица1[[#This Row],[Номер плавки]],7)</f>
        <v>2004602</v>
      </c>
      <c r="C2334" s="62" t="s">
        <v>66</v>
      </c>
      <c r="D2334" s="62" t="s">
        <v>72</v>
      </c>
      <c r="E2334" s="63">
        <v>554</v>
      </c>
      <c r="F2334" s="64">
        <f>(Таблица1[[#This Row],[Предел текучести, Н/мм²]]-SUMIF('Сводный отчет'!$B$7:$B$17,Таблица1[[#This Row],[Профиль / размер]],'Сводный отчет'!$F$7:$F$17))^2</f>
        <v>10.260823583845866</v>
      </c>
      <c r="G2334" s="63">
        <v>661</v>
      </c>
      <c r="H2334" s="64">
        <f>(Таблица1[[#This Row],[Временное сопротивление, Н/мм²]]-SUMIF('Сводный отчет'!$B$7:$B$17,Таблица1[[#This Row],[Профиль / размер]],'Сводный отчет'!$I$7:$I$17))^2</f>
        <v>161.06292550730521</v>
      </c>
      <c r="I2334" s="65">
        <f>Таблица1[[#This Row],[Временное сопротивление, Н/мм²]]/Таблица1[[#This Row],[Предел текучести, Н/мм²]]</f>
        <v>1.1931407942238268</v>
      </c>
      <c r="J2334" s="66">
        <f>(Таблица1[[#This Row],[σв/σт]]-SUMIF('Сводный отчет'!$B$7:$B$17,Таблица1[[#This Row],[Профиль / размер]],'Сводный отчет'!$L$7:$L$17))^2</f>
        <v>2.5514326647781041E-4</v>
      </c>
      <c r="K2334" s="63">
        <v>25.6</v>
      </c>
      <c r="L2334" s="64">
        <f>(Таблица1[[#This Row],[Относительное удлинение, %]]-SUMIF('Сводный отчет'!$B$7:$B$17,Таблица1[[#This Row],[Профиль / размер]],'Сводный отчет'!$O$7:$O$17))^2</f>
        <v>44.354156109311788</v>
      </c>
      <c r="M2334" s="63">
        <v>6.9</v>
      </c>
      <c r="N233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10.169012345678986</v>
      </c>
      <c r="O2334" s="67">
        <v>7.2</v>
      </c>
      <c r="P233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10.184573850074566</v>
      </c>
      <c r="Q2334" s="69">
        <v>6.9000000000000006E-2</v>
      </c>
      <c r="R2334" s="70">
        <f>(Таблица1[[#This Row],[fr]]-SUMIF('Сводный отчет'!$B$7:$B$17,Таблица1[[#This Row],[Профиль / размер]],'Сводный отчет'!$X$7:$X$17))^2</f>
        <v>1.7576004876579868E-4</v>
      </c>
    </row>
    <row r="2335" spans="1:18" ht="11.25" customHeight="1" x14ac:dyDescent="0.25">
      <c r="A2335" s="62" t="s">
        <v>1757</v>
      </c>
      <c r="B2335" s="62" t="str">
        <f>LEFT(Таблица1[[#This Row],[Номер плавки]],7)</f>
        <v>2004603</v>
      </c>
      <c r="C2335" s="62" t="s">
        <v>66</v>
      </c>
      <c r="D2335" s="62" t="s">
        <v>72</v>
      </c>
      <c r="E2335" s="63">
        <v>557</v>
      </c>
      <c r="F2335" s="64">
        <f>(Таблица1[[#This Row],[Предел текучести, Н/мм²]]-SUMIF('Сводный отчет'!$B$7:$B$17,Таблица1[[#This Row],[Профиль / размер]],'Сводный отчет'!$F$7:$F$17))^2</f>
        <v>38.480335778968076</v>
      </c>
      <c r="G2335" s="63">
        <v>662</v>
      </c>
      <c r="H2335" s="64">
        <f>(Таблица1[[#This Row],[Временное сопротивление, Н/мм²]]-SUMIF('Сводный отчет'!$B$7:$B$17,Таблица1[[#This Row],[Профиль / размер]],'Сводный отчет'!$I$7:$I$17))^2</f>
        <v>187.44503932844353</v>
      </c>
      <c r="I2335" s="65">
        <f>Таблица1[[#This Row],[Временное сопротивление, Н/мм²]]/Таблица1[[#This Row],[Предел текучести, Н/мм²]]</f>
        <v>1.1885098743267504</v>
      </c>
      <c r="J2335" s="66">
        <f>(Таблица1[[#This Row],[σв/σт]]-SUMIF('Сводный отчет'!$B$7:$B$17,Таблица1[[#This Row],[Профиль / размер]],'Сводный отчет'!$L$7:$L$17))^2</f>
        <v>1.2864742319416739E-4</v>
      </c>
      <c r="K2335" s="63">
        <v>22.7</v>
      </c>
      <c r="L2335" s="64">
        <f>(Таблица1[[#This Row],[Относительное удлинение, %]]-SUMIF('Сводный отчет'!$B$7:$B$17,Таблица1[[#This Row],[Профиль / размер]],'Сводный отчет'!$O$7:$O$17))^2</f>
        <v>14.136784835599029</v>
      </c>
      <c r="M2335" s="63">
        <v>15.1</v>
      </c>
      <c r="N233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25.111234567901271</v>
      </c>
      <c r="O2335" s="67">
        <v>15.4</v>
      </c>
      <c r="P233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25.086796072296735</v>
      </c>
      <c r="Q2335" s="69">
        <v>9.5000000000000001E-2</v>
      </c>
      <c r="R2335" s="70">
        <f>(Таблица1[[#This Row],[fr]]-SUMIF('Сводный отчет'!$B$7:$B$17,Таблица1[[#This Row],[Профиль / размер]],'Сводный отчет'!$X$7:$X$17))^2</f>
        <v>1.6237251489046103E-4</v>
      </c>
    </row>
    <row r="2336" spans="1:18" ht="11.25" customHeight="1" x14ac:dyDescent="0.25">
      <c r="A2336" s="62" t="s">
        <v>1757</v>
      </c>
      <c r="B2336" s="62" t="str">
        <f>LEFT(Таблица1[[#This Row],[Номер плавки]],7)</f>
        <v>2004603</v>
      </c>
      <c r="C2336" s="62" t="s">
        <v>66</v>
      </c>
      <c r="D2336" s="62" t="s">
        <v>72</v>
      </c>
      <c r="E2336" s="63">
        <v>553</v>
      </c>
      <c r="F2336" s="64">
        <f>(Таблица1[[#This Row],[Предел текучести, Н/мм²]]-SUMIF('Сводный отчет'!$B$7:$B$17,Таблица1[[#This Row],[Профиль / размер]],'Сводный отчет'!$F$7:$F$17))^2</f>
        <v>4.8543195188051316</v>
      </c>
      <c r="G2336" s="63">
        <v>661</v>
      </c>
      <c r="H2336" s="64">
        <f>(Таблица1[[#This Row],[Временное сопротивление, Н/мм²]]-SUMIF('Сводный отчет'!$B$7:$B$17,Таблица1[[#This Row],[Профиль / размер]],'Сводный отчет'!$I$7:$I$17))^2</f>
        <v>161.06292550730521</v>
      </c>
      <c r="I2336" s="65">
        <f>Таблица1[[#This Row],[Временное сопротивление, Н/мм²]]/Таблица1[[#This Row],[Предел текучести, Н/мм²]]</f>
        <v>1.1952983725135624</v>
      </c>
      <c r="J2336" s="66">
        <f>(Таблица1[[#This Row],[σв/σт]]-SUMIF('Сводный отчет'!$B$7:$B$17,Таблица1[[#This Row],[Профиль / размер]],'Сводный отчет'!$L$7:$L$17))^2</f>
        <v>3.2872528965256233E-4</v>
      </c>
      <c r="K2336" s="63">
        <v>25.5</v>
      </c>
      <c r="L2336" s="64">
        <f>(Таблица1[[#This Row],[Относительное удлинение, %]]-SUMIF('Сводный отчет'!$B$7:$B$17,Таблица1[[#This Row],[Профиль / размер]],'Сводный отчет'!$O$7:$O$17))^2</f>
        <v>43.032177789528575</v>
      </c>
      <c r="M2336" s="63">
        <v>8.8000000000000007</v>
      </c>
      <c r="N233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1.6612345679012228</v>
      </c>
      <c r="O2336" s="67">
        <v>9.1</v>
      </c>
      <c r="P233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1.6675277796138495</v>
      </c>
      <c r="Q2336" s="69">
        <v>7.1999999999999995E-2</v>
      </c>
      <c r="R2336" s="70">
        <f>(Таблица1[[#This Row],[fr]]-SUMIF('Сводный отчет'!$B$7:$B$17,Таблица1[[#This Row],[Профиль / размер]],'Сводный отчет'!$X$7:$X$17))^2</f>
        <v>1.0521533331864458E-4</v>
      </c>
    </row>
    <row r="2337" spans="1:18" ht="11.25" customHeight="1" x14ac:dyDescent="0.25">
      <c r="A2337" s="62" t="s">
        <v>1758</v>
      </c>
      <c r="B2337" s="62" t="str">
        <f>LEFT(Таблица1[[#This Row],[Номер плавки]],7)</f>
        <v>2004614</v>
      </c>
      <c r="C2337" s="62" t="s">
        <v>66</v>
      </c>
      <c r="D2337" s="62" t="s">
        <v>72</v>
      </c>
      <c r="E2337" s="63">
        <v>550</v>
      </c>
      <c r="F2337" s="64">
        <f>(Таблица1[[#This Row],[Предел текучести, Н/мм²]]-SUMIF('Сводный отчет'!$B$7:$B$17,Таблица1[[#This Row],[Профиль / размер]],'Сводный отчет'!$F$7:$F$17))^2</f>
        <v>0.63480732368292514</v>
      </c>
      <c r="G2337" s="63">
        <v>642</v>
      </c>
      <c r="H2337" s="64">
        <f>(Таблица1[[#This Row],[Временное сопротивление, Н/мм²]]-SUMIF('Сводный отчет'!$B$7:$B$17,Таблица1[[#This Row],[Профиль / размер]],'Сводный отчет'!$I$7:$I$17))^2</f>
        <v>39.802762905677163</v>
      </c>
      <c r="I2337" s="65">
        <f>Таблица1[[#This Row],[Временное сопротивление, Н/мм²]]/Таблица1[[#This Row],[Предел текучести, Н/мм²]]</f>
        <v>1.1672727272727272</v>
      </c>
      <c r="J2337" s="66">
        <f>(Таблица1[[#This Row],[σв/σт]]-SUMIF('Сводный отчет'!$B$7:$B$17,Таблица1[[#This Row],[Профиль / размер]],'Сводный отчет'!$L$7:$L$17))^2</f>
        <v>9.7908300151596325E-5</v>
      </c>
      <c r="K2337" s="63">
        <v>20.9</v>
      </c>
      <c r="L2337" s="64">
        <f>(Таблица1[[#This Row],[Относительное удлинение, %]]-SUMIF('Сводный отчет'!$B$7:$B$17,Таблица1[[#This Row],[Профиль / размер]],'Сводный отчет'!$O$7:$O$17))^2</f>
        <v>3.841175079501467</v>
      </c>
      <c r="M2337" s="63">
        <v>13</v>
      </c>
      <c r="N233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8.4745679012345896</v>
      </c>
      <c r="O2337" s="67">
        <v>13.3</v>
      </c>
      <c r="P233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8.4603733080691086</v>
      </c>
      <c r="Q2337" s="69">
        <v>9.2999999999999999E-2</v>
      </c>
      <c r="R2337" s="70">
        <f>(Таблица1[[#This Row],[fr]]-SUMIF('Сводный отчет'!$B$7:$B$17,Таблица1[[#This Row],[Профиль / размер]],'Сводный отчет'!$X$7:$X$17))^2</f>
        <v>1.1540232518856391E-4</v>
      </c>
    </row>
    <row r="2338" spans="1:18" ht="11.25" customHeight="1" x14ac:dyDescent="0.25">
      <c r="A2338" s="62" t="s">
        <v>1758</v>
      </c>
      <c r="B2338" s="62" t="str">
        <f>LEFT(Таблица1[[#This Row],[Номер плавки]],7)</f>
        <v>2004614</v>
      </c>
      <c r="C2338" s="62" t="s">
        <v>66</v>
      </c>
      <c r="D2338" s="62" t="s">
        <v>72</v>
      </c>
      <c r="E2338" s="63">
        <v>552</v>
      </c>
      <c r="F2338" s="64">
        <f>(Таблица1[[#This Row],[Предел текучести, Н/мм²]]-SUMIF('Сводный отчет'!$B$7:$B$17,Таблица1[[#This Row],[Профиль / размер]],'Сводный отчет'!$F$7:$F$17))^2</f>
        <v>1.4478154537643961</v>
      </c>
      <c r="G2338" s="63">
        <v>643</v>
      </c>
      <c r="H2338" s="64">
        <f>(Таблица1[[#This Row],[Временное сопротивление, Н/мм²]]-SUMIF('Сводный отчет'!$B$7:$B$17,Таблица1[[#This Row],[Профиль / размер]],'Сводный отчет'!$I$7:$I$17))^2</f>
        <v>28.184876726815478</v>
      </c>
      <c r="I2338" s="65">
        <f>Таблица1[[#This Row],[Временное сопротивление, Н/мм²]]/Таблица1[[#This Row],[Предел текучести, Н/мм²]]</f>
        <v>1.1648550724637681</v>
      </c>
      <c r="J2338" s="66">
        <f>(Таблица1[[#This Row],[σв/σт]]-SUMIF('Сводный отчет'!$B$7:$B$17,Таблица1[[#This Row],[Профиль / размер]],'Сводный отчет'!$L$7:$L$17))^2</f>
        <v>1.5159807782673434E-4</v>
      </c>
      <c r="K2338" s="63">
        <v>19</v>
      </c>
      <c r="L2338" s="64">
        <f>(Таблица1[[#This Row],[Относительное удлинение, %]]-SUMIF('Сводный отчет'!$B$7:$B$17,Таблица1[[#This Row],[Профиль / размер]],'Сводный отчет'!$O$7:$O$17))^2</f>
        <v>3.5870036207137144E-3</v>
      </c>
      <c r="M2338" s="63">
        <v>10.6</v>
      </c>
      <c r="N233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0.26123456790123817</v>
      </c>
      <c r="O2338" s="67">
        <v>10.9</v>
      </c>
      <c r="P233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0.25874729180895822</v>
      </c>
      <c r="Q2338" s="69">
        <v>9.2999999999999999E-2</v>
      </c>
      <c r="R2338" s="70">
        <f>(Таблица1[[#This Row],[fr]]-SUMIF('Сводный отчет'!$B$7:$B$17,Таблица1[[#This Row],[Профиль / размер]],'Сводный отчет'!$X$7:$X$17))^2</f>
        <v>1.1540232518856391E-4</v>
      </c>
    </row>
    <row r="2339" spans="1:18" ht="11.25" customHeight="1" x14ac:dyDescent="0.25">
      <c r="A2339" s="62" t="s">
        <v>1759</v>
      </c>
      <c r="B2339" s="62" t="str">
        <f>LEFT(Таблица1[[#This Row],[Номер плавки]],7)</f>
        <v>2004604</v>
      </c>
      <c r="C2339" s="62" t="s">
        <v>66</v>
      </c>
      <c r="D2339" s="62" t="s">
        <v>72</v>
      </c>
      <c r="E2339" s="63">
        <v>554</v>
      </c>
      <c r="F2339" s="64">
        <f>(Таблица1[[#This Row],[Предел текучести, Н/мм²]]-SUMIF('Сводный отчет'!$B$7:$B$17,Таблица1[[#This Row],[Профиль / размер]],'Сводный отчет'!$F$7:$F$17))^2</f>
        <v>10.260823583845866</v>
      </c>
      <c r="G2339" s="63">
        <v>659</v>
      </c>
      <c r="H2339" s="64">
        <f>(Таблица1[[#This Row],[Временное сопротивление, Н/мм²]]-SUMIF('Сводный отчет'!$B$7:$B$17,Таблица1[[#This Row],[Профиль / размер]],'Сводный отчет'!$I$7:$I$17))^2</f>
        <v>114.29869786502857</v>
      </c>
      <c r="I2339" s="65">
        <f>Таблица1[[#This Row],[Временное сопротивление, Н/мм²]]/Таблица1[[#This Row],[Предел текучести, Н/мм²]]</f>
        <v>1.1895306859205776</v>
      </c>
      <c r="J2339" s="66">
        <f>(Таблица1[[#This Row],[σв/σт]]-SUMIF('Сводный отчет'!$B$7:$B$17,Таблица1[[#This Row],[Профиль / размер]],'Сводный отчет'!$L$7:$L$17))^2</f>
        <v>1.5284615103680773E-4</v>
      </c>
      <c r="K2339" s="63">
        <v>19.5</v>
      </c>
      <c r="L2339" s="64">
        <f>(Таблица1[[#This Row],[Относительное удлинение, %]]-SUMIF('Сводный отчет'!$B$7:$B$17,Таблица1[[#This Row],[Профиль / размер]],'Сводный отчет'!$O$7:$O$17))^2</f>
        <v>0.3134786025367029</v>
      </c>
      <c r="M2339" s="63">
        <v>10.4</v>
      </c>
      <c r="N233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9.6790123456792748E-2</v>
      </c>
      <c r="O2339" s="67">
        <v>10.7</v>
      </c>
      <c r="P233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9.5278457120611962E-2</v>
      </c>
      <c r="Q2339" s="69">
        <v>7.4999999999999997E-2</v>
      </c>
      <c r="R2339" s="70">
        <f>(Таблица1[[#This Row],[fr]]-SUMIF('Сводный отчет'!$B$7:$B$17,Таблица1[[#This Row],[Профиль / размер]],'Сводный отчет'!$X$7:$X$17))^2</f>
        <v>5.2670617871490146E-5</v>
      </c>
    </row>
    <row r="2340" spans="1:18" ht="11.25" customHeight="1" x14ac:dyDescent="0.25">
      <c r="A2340" s="62" t="s">
        <v>1759</v>
      </c>
      <c r="B2340" s="62" t="str">
        <f>LEFT(Таблица1[[#This Row],[Номер плавки]],7)</f>
        <v>2004604</v>
      </c>
      <c r="C2340" s="62" t="s">
        <v>66</v>
      </c>
      <c r="D2340" s="62" t="s">
        <v>72</v>
      </c>
      <c r="E2340" s="63">
        <v>557</v>
      </c>
      <c r="F2340" s="64">
        <f>(Таблица1[[#This Row],[Предел текучести, Н/мм²]]-SUMIF('Сводный отчет'!$B$7:$B$17,Таблица1[[#This Row],[Профиль / размер]],'Сводный отчет'!$F$7:$F$17))^2</f>
        <v>38.480335778968076</v>
      </c>
      <c r="G2340" s="63">
        <v>662</v>
      </c>
      <c r="H2340" s="64">
        <f>(Таблица1[[#This Row],[Временное сопротивление, Н/мм²]]-SUMIF('Сводный отчет'!$B$7:$B$17,Таблица1[[#This Row],[Профиль / размер]],'Сводный отчет'!$I$7:$I$17))^2</f>
        <v>187.44503932844353</v>
      </c>
      <c r="I2340" s="65">
        <f>Таблица1[[#This Row],[Временное сопротивление, Н/мм²]]/Таблица1[[#This Row],[Предел текучести, Н/мм²]]</f>
        <v>1.1885098743267504</v>
      </c>
      <c r="J2340" s="66">
        <f>(Таблица1[[#This Row],[σв/σт]]-SUMIF('Сводный отчет'!$B$7:$B$17,Таблица1[[#This Row],[Профиль / размер]],'Сводный отчет'!$L$7:$L$17))^2</f>
        <v>1.2864742319416739E-4</v>
      </c>
      <c r="K2340" s="63">
        <v>21.9</v>
      </c>
      <c r="L2340" s="64">
        <f>(Таблица1[[#This Row],[Относительное удлинение, %]]-SUMIF('Сводный отчет'!$B$7:$B$17,Таблица1[[#This Row],[Профиль / размер]],'Сводный отчет'!$O$7:$O$17))^2</f>
        <v>8.760958277333442</v>
      </c>
      <c r="M2340" s="63">
        <v>14.6</v>
      </c>
      <c r="N234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20.350123456790154</v>
      </c>
      <c r="O2340" s="67">
        <v>14.9</v>
      </c>
      <c r="P234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20.328123985575871</v>
      </c>
      <c r="Q2340" s="69">
        <v>9.1999999999999998E-2</v>
      </c>
      <c r="R2340" s="70">
        <f>(Таблица1[[#This Row],[fr]]-SUMIF('Сводный отчет'!$B$7:$B$17,Таблица1[[#This Row],[Профиль / размер]],'Сводный отчет'!$X$7:$X$17))^2</f>
        <v>9.4917230337615354E-5</v>
      </c>
    </row>
    <row r="2341" spans="1:18" ht="11.25" customHeight="1" x14ac:dyDescent="0.25">
      <c r="A2341" s="62" t="s">
        <v>1760</v>
      </c>
      <c r="B2341" s="62" t="str">
        <f>LEFT(Таблица1[[#This Row],[Номер плавки]],7)</f>
        <v>2074480</v>
      </c>
      <c r="C2341" s="62" t="s">
        <v>66</v>
      </c>
      <c r="D2341" s="62" t="s">
        <v>72</v>
      </c>
      <c r="E2341" s="63">
        <v>533</v>
      </c>
      <c r="F2341" s="64">
        <f>(Таблица1[[#This Row],[Предел текучести, Н/мм²]]-SUMIF('Сводный отчет'!$B$7:$B$17,Таблица1[[#This Row],[Профиль / размер]],'Сводный отчет'!$F$7:$F$17))^2</f>
        <v>316.72423821799043</v>
      </c>
      <c r="G2341" s="63">
        <v>664</v>
      </c>
      <c r="H2341" s="64">
        <f>(Таблица1[[#This Row],[Временное сопротивление, Н/мм²]]-SUMIF('Сводный отчет'!$B$7:$B$17,Таблица1[[#This Row],[Профиль / размер]],'Сводный отчет'!$I$7:$I$17))^2</f>
        <v>246.20926697072017</v>
      </c>
      <c r="I2341" s="65">
        <f>Таблица1[[#This Row],[Временное сопротивление, Н/мм²]]/Таблица1[[#This Row],[Предел текучести, Н/мм²]]</f>
        <v>1.2457786116322702</v>
      </c>
      <c r="J2341" s="66">
        <f>(Таблица1[[#This Row],[σв/σт]]-SUMIF('Сводный отчет'!$B$7:$B$17,Таблица1[[#This Row],[Профиль / размер]],'Сводный отчет'!$L$7:$L$17))^2</f>
        <v>4.7074723465598788E-3</v>
      </c>
      <c r="K2341" s="63">
        <v>18.600000000000001</v>
      </c>
      <c r="L2341" s="64">
        <f>(Таблица1[[#This Row],[Относительное удлинение, %]]-SUMIF('Сводный отчет'!$B$7:$B$17,Таблица1[[#This Row],[Профиль / размер]],'Сводный отчет'!$O$7:$O$17))^2</f>
        <v>0.11567372448792142</v>
      </c>
      <c r="M2341" s="63">
        <v>11.2</v>
      </c>
      <c r="N234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1.2345679012345749</v>
      </c>
      <c r="O2341" s="67">
        <v>11.5</v>
      </c>
      <c r="P234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1.2291537958739944</v>
      </c>
      <c r="Q2341" s="69">
        <v>9.7000000000000003E-2</v>
      </c>
      <c r="R2341" s="70">
        <f>(Таблица1[[#This Row],[fr]]-SUMIF('Сводный отчет'!$B$7:$B$17,Таблица1[[#This Row],[Профиль / размер]],'Сводный отчет'!$X$7:$X$17))^2</f>
        <v>2.1734270459235818E-4</v>
      </c>
    </row>
    <row r="2342" spans="1:18" ht="11.25" customHeight="1" x14ac:dyDescent="0.25">
      <c r="A2342" s="62" t="s">
        <v>1760</v>
      </c>
      <c r="B2342" s="62" t="str">
        <f>LEFT(Таблица1[[#This Row],[Номер плавки]],7)</f>
        <v>2074480</v>
      </c>
      <c r="C2342" s="62" t="s">
        <v>66</v>
      </c>
      <c r="D2342" s="62" t="s">
        <v>72</v>
      </c>
      <c r="E2342" s="63">
        <v>541</v>
      </c>
      <c r="F2342" s="64">
        <f>(Таблица1[[#This Row],[Предел текучести, Н/мм²]]-SUMIF('Сводный отчет'!$B$7:$B$17,Таблица1[[#This Row],[Профиль / размер]],'Сводный отчет'!$F$7:$F$17))^2</f>
        <v>95.976270738316302</v>
      </c>
      <c r="G2342" s="63">
        <v>666</v>
      </c>
      <c r="H2342" s="64">
        <f>(Таблица1[[#This Row],[Временное сопротивление, Н/мм²]]-SUMIF('Сводный отчет'!$B$7:$B$17,Таблица1[[#This Row],[Профиль / размер]],'Сводный отчет'!$I$7:$I$17))^2</f>
        <v>312.97349461299683</v>
      </c>
      <c r="I2342" s="65">
        <f>Таблица1[[#This Row],[Временное сопротивление, Н/мм²]]/Таблица1[[#This Row],[Предел текучести, Н/мм²]]</f>
        <v>1.2310536044362292</v>
      </c>
      <c r="J2342" s="66">
        <f>(Таблица1[[#This Row],[σв/σт]]-SUMIF('Сводный отчет'!$B$7:$B$17,Таблица1[[#This Row],[Профиль / размер]],'Сводный отчет'!$L$7:$L$17))^2</f>
        <v>2.9037025966952412E-3</v>
      </c>
      <c r="K2342" s="63">
        <v>22.7</v>
      </c>
      <c r="L2342" s="64">
        <f>(Таблица1[[#This Row],[Относительное удлинение, %]]-SUMIF('Сводный отчет'!$B$7:$B$17,Таблица1[[#This Row],[Профиль / размер]],'Сводный отчет'!$O$7:$O$17))^2</f>
        <v>14.136784835599029</v>
      </c>
      <c r="M2342" s="63">
        <v>11.7</v>
      </c>
      <c r="N234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2.595679012345689</v>
      </c>
      <c r="O2342" s="67">
        <v>12</v>
      </c>
      <c r="P234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2.5878258825948581</v>
      </c>
      <c r="Q2342" s="69">
        <v>8.2000000000000003E-2</v>
      </c>
      <c r="R2342" s="70">
        <f>(Таблица1[[#This Row],[fr]]-SUMIF('Сводный отчет'!$B$7:$B$17,Таблица1[[#This Row],[Профиль / размер]],'Сводный отчет'!$X$7:$X$17))^2</f>
        <v>6.6281828129923415E-8</v>
      </c>
    </row>
    <row r="2343" spans="1:18" ht="11.25" customHeight="1" x14ac:dyDescent="0.25">
      <c r="A2343" s="62" t="s">
        <v>1761</v>
      </c>
      <c r="B2343" s="62" t="str">
        <f>LEFT(Таблица1[[#This Row],[Номер плавки]],7)</f>
        <v>1907161</v>
      </c>
      <c r="C2343" s="62" t="s">
        <v>66</v>
      </c>
      <c r="D2343" s="62" t="s">
        <v>72</v>
      </c>
      <c r="E2343" s="63">
        <v>541</v>
      </c>
      <c r="F2343" s="64">
        <f>(Таблица1[[#This Row],[Предел текучести, Н/мм²]]-SUMIF('Сводный отчет'!$B$7:$B$17,Таблица1[[#This Row],[Профиль / размер]],'Сводный отчет'!$F$7:$F$17))^2</f>
        <v>95.976270738316302</v>
      </c>
      <c r="G2343" s="63">
        <v>641</v>
      </c>
      <c r="H2343" s="64">
        <f>(Таблица1[[#This Row],[Временное сопротивление, Н/мм²]]-SUMIF('Сводный отчет'!$B$7:$B$17,Таблица1[[#This Row],[Профиль / размер]],'Сводный отчет'!$I$7:$I$17))^2</f>
        <v>53.420649084538844</v>
      </c>
      <c r="I2343" s="65">
        <f>Таблица1[[#This Row],[Временное сопротивление, Н/мм²]]/Таблица1[[#This Row],[Предел текучести, Н/мм²]]</f>
        <v>1.1848428835489833</v>
      </c>
      <c r="J2343" s="66">
        <f>(Таблица1[[#This Row],[σв/σт]]-SUMIF('Сводный отчет'!$B$7:$B$17,Таблица1[[#This Row],[Профиль / размер]],'Сводный отчет'!$L$7:$L$17))^2</f>
        <v>5.8910137454687155E-5</v>
      </c>
      <c r="K2343" s="63">
        <v>22.1</v>
      </c>
      <c r="L2343" s="64">
        <f>(Таблица1[[#This Row],[Относительное удлинение, %]]-SUMIF('Сводный отчет'!$B$7:$B$17,Таблица1[[#This Row],[Профиль / размер]],'Сводный отчет'!$O$7:$O$17))^2</f>
        <v>9.9849149168998554</v>
      </c>
      <c r="M2343" s="63">
        <v>10.199999999999999</v>
      </c>
      <c r="N234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1.2345679012346381E-2</v>
      </c>
      <c r="O2343" s="67">
        <v>10.5</v>
      </c>
      <c r="P234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1.1809622432266921E-2</v>
      </c>
      <c r="Q2343" s="69">
        <v>9.2999999999999999E-2</v>
      </c>
      <c r="R2343" s="70">
        <f>(Таблица1[[#This Row],[fr]]-SUMIF('Сводный отчет'!$B$7:$B$17,Таблица1[[#This Row],[Профиль / размер]],'Сводный отчет'!$X$7:$X$17))^2</f>
        <v>1.1540232518856391E-4</v>
      </c>
    </row>
    <row r="2344" spans="1:18" ht="11.25" customHeight="1" x14ac:dyDescent="0.25">
      <c r="A2344" s="62" t="s">
        <v>1761</v>
      </c>
      <c r="B2344" s="62" t="str">
        <f>LEFT(Таблица1[[#This Row],[Номер плавки]],7)</f>
        <v>1907161</v>
      </c>
      <c r="C2344" s="62" t="s">
        <v>66</v>
      </c>
      <c r="D2344" s="62" t="s">
        <v>72</v>
      </c>
      <c r="E2344" s="63">
        <v>551</v>
      </c>
      <c r="F2344" s="64">
        <f>(Таблица1[[#This Row],[Предел текучести, Н/мм²]]-SUMIF('Сводный отчет'!$B$7:$B$17,Таблица1[[#This Row],[Профиль / размер]],'Сводный отчет'!$F$7:$F$17))^2</f>
        <v>4.1311388723660615E-2</v>
      </c>
      <c r="G2344" s="63">
        <v>644</v>
      </c>
      <c r="H2344" s="64">
        <f>(Таблица1[[#This Row],[Временное сопротивление, Н/мм²]]-SUMIF('Сводный отчет'!$B$7:$B$17,Таблица1[[#This Row],[Профиль / размер]],'Сводный отчет'!$I$7:$I$17))^2</f>
        <v>18.566990547953797</v>
      </c>
      <c r="I2344" s="65">
        <f>Таблица1[[#This Row],[Временное сопротивление, Н/мм²]]/Таблица1[[#This Row],[Предел текучести, Н/мм²]]</f>
        <v>1.1687840290381126</v>
      </c>
      <c r="J2344" s="66">
        <f>(Таблица1[[#This Row],[σв/σт]]-SUMIF('Сводный отчет'!$B$7:$B$17,Таблица1[[#This Row],[Профиль / размер]],'Сводный отчет'!$L$7:$L$17))^2</f>
        <v>7.0284087420247466E-5</v>
      </c>
      <c r="K2344" s="63">
        <v>24.3</v>
      </c>
      <c r="L2344" s="64">
        <f>(Таблица1[[#This Row],[Относительное удлинение, %]]-SUMIF('Сводный отчет'!$B$7:$B$17,Таблица1[[#This Row],[Профиль / размер]],'Сводный отчет'!$O$7:$O$17))^2</f>
        <v>28.728437952130207</v>
      </c>
      <c r="M2344" s="63">
        <v>10.8</v>
      </c>
      <c r="N234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0.50567901234568557</v>
      </c>
      <c r="O2344" s="67">
        <v>11.1</v>
      </c>
      <c r="P234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0.50221612649730285</v>
      </c>
      <c r="Q2344" s="69">
        <v>7.9000000000000001E-2</v>
      </c>
      <c r="R2344" s="70">
        <f>(Таблица1[[#This Row],[fr]]-SUMIF('Сводный отчет'!$B$7:$B$17,Таблица1[[#This Row],[Профиль / размер]],'Сводный отчет'!$X$7:$X$17))^2</f>
        <v>1.0610997275284284E-5</v>
      </c>
    </row>
    <row r="2345" spans="1:18" ht="11.25" customHeight="1" x14ac:dyDescent="0.25">
      <c r="A2345" s="62" t="s">
        <v>1762</v>
      </c>
      <c r="B2345" s="62" t="str">
        <f>LEFT(Таблица1[[#This Row],[Номер плавки]],7)</f>
        <v>2074481</v>
      </c>
      <c r="C2345" s="62" t="s">
        <v>66</v>
      </c>
      <c r="D2345" s="62" t="s">
        <v>72</v>
      </c>
      <c r="E2345" s="63">
        <v>544</v>
      </c>
      <c r="F2345" s="64">
        <f>(Таблица1[[#This Row],[Предел текучести, Н/мм²]]-SUMIF('Сводный отчет'!$B$7:$B$17,Таблица1[[#This Row],[Профиль / размер]],'Сводный отчет'!$F$7:$F$17))^2</f>
        <v>46.195782933438515</v>
      </c>
      <c r="G2345" s="63">
        <v>666</v>
      </c>
      <c r="H2345" s="64">
        <f>(Таблица1[[#This Row],[Временное сопротивление, Н/мм²]]-SUMIF('Сводный отчет'!$B$7:$B$17,Таблица1[[#This Row],[Профиль / размер]],'Сводный отчет'!$I$7:$I$17))^2</f>
        <v>312.97349461299683</v>
      </c>
      <c r="I2345" s="65">
        <f>Таблица1[[#This Row],[Временное сопротивление, Н/мм²]]/Таблица1[[#This Row],[Предел текучести, Н/мм²]]</f>
        <v>1.224264705882353</v>
      </c>
      <c r="J2345" s="66">
        <f>(Таблица1[[#This Row],[σв/σт]]-SUMIF('Сводный отчет'!$B$7:$B$17,Таблица1[[#This Row],[Профиль / размер]],'Сводный отчет'!$L$7:$L$17))^2</f>
        <v>2.2181383636560499E-3</v>
      </c>
      <c r="K2345" s="63">
        <v>22.5</v>
      </c>
      <c r="L2345" s="64">
        <f>(Таблица1[[#This Row],[Относительное удлинение, %]]-SUMIF('Сводный отчет'!$B$7:$B$17,Таблица1[[#This Row],[Профиль / размер]],'Сводный отчет'!$O$7:$O$17))^2</f>
        <v>12.672828196032638</v>
      </c>
      <c r="M2345" s="63">
        <v>13.3</v>
      </c>
      <c r="N234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10.311234567901264</v>
      </c>
      <c r="O2345" s="67">
        <v>13.6</v>
      </c>
      <c r="P234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10.295576560101619</v>
      </c>
      <c r="Q2345" s="69">
        <v>8.2000000000000003E-2</v>
      </c>
      <c r="R2345" s="70">
        <f>(Таблица1[[#This Row],[fr]]-SUMIF('Сводный отчет'!$B$7:$B$17,Таблица1[[#This Row],[Профиль / размер]],'Сводный отчет'!$X$7:$X$17))^2</f>
        <v>6.6281828129923415E-8</v>
      </c>
    </row>
    <row r="2346" spans="1:18" ht="11.25" customHeight="1" x14ac:dyDescent="0.25">
      <c r="A2346" s="62" t="s">
        <v>1762</v>
      </c>
      <c r="B2346" s="62" t="str">
        <f>LEFT(Таблица1[[#This Row],[Номер плавки]],7)</f>
        <v>2074481</v>
      </c>
      <c r="C2346" s="62" t="s">
        <v>66</v>
      </c>
      <c r="D2346" s="62" t="s">
        <v>72</v>
      </c>
      <c r="E2346" s="63">
        <v>544</v>
      </c>
      <c r="F2346" s="64">
        <f>(Таблица1[[#This Row],[Предел текучести, Н/мм²]]-SUMIF('Сводный отчет'!$B$7:$B$17,Таблица1[[#This Row],[Профиль / размер]],'Сводный отчет'!$F$7:$F$17))^2</f>
        <v>46.195782933438515</v>
      </c>
      <c r="G2346" s="63">
        <v>658</v>
      </c>
      <c r="H2346" s="64">
        <f>(Таблица1[[#This Row],[Временное сопротивление, Н/мм²]]-SUMIF('Сводный отчет'!$B$7:$B$17,Таблица1[[#This Row],[Профиль / размер]],'Сводный отчет'!$I$7:$I$17))^2</f>
        <v>93.916584043890253</v>
      </c>
      <c r="I2346" s="65">
        <f>Таблица1[[#This Row],[Временное сопротивление, Н/мм²]]/Таблица1[[#This Row],[Предел текучести, Н/мм²]]</f>
        <v>1.2095588235294117</v>
      </c>
      <c r="J2346" s="66">
        <f>(Таблица1[[#This Row],[σв/σт]]-SUMIF('Сводный отчет'!$B$7:$B$17,Таблица1[[#This Row],[Профиль / размер]],'Сводный отчет'!$L$7:$L$17))^2</f>
        <v>1.0491920365307775E-3</v>
      </c>
      <c r="K2346" s="63">
        <v>20.6</v>
      </c>
      <c r="L2346" s="64">
        <f>(Таблица1[[#This Row],[Относительное удлинение, %]]-SUMIF('Сводный отчет'!$B$7:$B$17,Таблица1[[#This Row],[Профиль / размер]],'Сводный отчет'!$O$7:$O$17))^2</f>
        <v>2.7552401201518837</v>
      </c>
      <c r="M2346" s="63">
        <v>9.6</v>
      </c>
      <c r="N234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0.23901234567900892</v>
      </c>
      <c r="O2346" s="67">
        <v>9.9</v>
      </c>
      <c r="P234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0.24140311836723014</v>
      </c>
      <c r="Q2346" s="69">
        <v>7.1999999999999995E-2</v>
      </c>
      <c r="R2346" s="70">
        <f>(Таблица1[[#This Row],[fr]]-SUMIF('Сводный отчет'!$B$7:$B$17,Таблица1[[#This Row],[Профиль / размер]],'Сводный отчет'!$X$7:$X$17))^2</f>
        <v>1.0521533331864458E-4</v>
      </c>
    </row>
    <row r="2347" spans="1:18" ht="11.25" customHeight="1" x14ac:dyDescent="0.25">
      <c r="A2347" s="62" t="s">
        <v>1763</v>
      </c>
      <c r="B2347" s="62" t="str">
        <f>LEFT(Таблица1[[#This Row],[Номер плавки]],7)</f>
        <v>2004622</v>
      </c>
      <c r="C2347" s="62" t="s">
        <v>66</v>
      </c>
      <c r="D2347" s="62" t="s">
        <v>72</v>
      </c>
      <c r="E2347" s="63">
        <v>548</v>
      </c>
      <c r="F2347" s="64">
        <f>(Таблица1[[#This Row],[Предел текучести, Н/мм²]]-SUMIF('Сводный отчет'!$B$7:$B$17,Таблица1[[#This Row],[Профиль / размер]],'Сводный отчет'!$F$7:$F$17))^2</f>
        <v>7.8217991936014544</v>
      </c>
      <c r="G2347" s="63">
        <v>640</v>
      </c>
      <c r="H2347" s="64">
        <f>(Таблица1[[#This Row],[Временное сопротивление, Н/мм²]]-SUMIF('Сводный отчет'!$B$7:$B$17,Таблица1[[#This Row],[Профиль / размер]],'Сводный отчет'!$I$7:$I$17))^2</f>
        <v>69.038535263400519</v>
      </c>
      <c r="I2347" s="65">
        <f>Таблица1[[#This Row],[Временное сопротивление, Н/мм²]]/Таблица1[[#This Row],[Предел текучести, Н/мм²]]</f>
        <v>1.167883211678832</v>
      </c>
      <c r="J2347" s="66">
        <f>(Таблица1[[#This Row],[σв/σт]]-SUMIF('Сводный отчет'!$B$7:$B$17,Таблица1[[#This Row],[Профиль / размер]],'Сводный отчет'!$L$7:$L$17))^2</f>
        <v>8.619967307898116E-5</v>
      </c>
      <c r="K2347" s="63">
        <v>22.2</v>
      </c>
      <c r="L2347" s="64">
        <f>(Таблица1[[#This Row],[Относительное удлинение, %]]-SUMIF('Сводный отчет'!$B$7:$B$17,Таблица1[[#This Row],[Профиль / размер]],'Сводный отчет'!$O$7:$O$17))^2</f>
        <v>10.62689323668304</v>
      </c>
      <c r="M2347" s="63">
        <v>12.6</v>
      </c>
      <c r="N234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6.3056790123456965</v>
      </c>
      <c r="O2347" s="67">
        <v>12.9</v>
      </c>
      <c r="P234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6.2934356386924142</v>
      </c>
      <c r="Q2347" s="69">
        <v>8.5999999999999993E-2</v>
      </c>
      <c r="R2347" s="70">
        <f>(Таблица1[[#This Row],[fr]]-SUMIF('Сводный отчет'!$B$7:$B$17,Таблица1[[#This Row],[Профиль / размер]],'Сводный отчет'!$X$7:$X$17))^2</f>
        <v>1.4006661231924054E-5</v>
      </c>
    </row>
    <row r="2348" spans="1:18" ht="11.25" customHeight="1" x14ac:dyDescent="0.25">
      <c r="A2348" s="62" t="s">
        <v>1763</v>
      </c>
      <c r="B2348" s="62" t="str">
        <f>LEFT(Таблица1[[#This Row],[Номер плавки]],7)</f>
        <v>2004622</v>
      </c>
      <c r="C2348" s="62" t="s">
        <v>66</v>
      </c>
      <c r="D2348" s="62" t="s">
        <v>72</v>
      </c>
      <c r="E2348" s="63">
        <v>551</v>
      </c>
      <c r="F2348" s="64">
        <f>(Таблица1[[#This Row],[Предел текучести, Н/мм²]]-SUMIF('Сводный отчет'!$B$7:$B$17,Таблица1[[#This Row],[Профиль / размер]],'Сводный отчет'!$F$7:$F$17))^2</f>
        <v>4.1311388723660615E-2</v>
      </c>
      <c r="G2348" s="63">
        <v>643</v>
      </c>
      <c r="H2348" s="64">
        <f>(Таблица1[[#This Row],[Временное сопротивление, Н/мм²]]-SUMIF('Сводный отчет'!$B$7:$B$17,Таблица1[[#This Row],[Профиль / размер]],'Сводный отчет'!$I$7:$I$17))^2</f>
        <v>28.184876726815478</v>
      </c>
      <c r="I2348" s="65">
        <f>Таблица1[[#This Row],[Временное сопротивление, Н/мм²]]/Таблица1[[#This Row],[Предел текучести, Н/мм²]]</f>
        <v>1.1669691470054446</v>
      </c>
      <c r="J2348" s="66">
        <f>(Таблица1[[#This Row],[σв/σт]]-SUMIF('Сводный отчет'!$B$7:$B$17,Таблица1[[#This Row],[Профиль / размер]],'Сводный отчет'!$L$7:$L$17))^2</f>
        <v>1.0400823102041277E-4</v>
      </c>
      <c r="K2348" s="63">
        <v>19.600000000000001</v>
      </c>
      <c r="L2348" s="64">
        <f>(Таблица1[[#This Row],[Относительное удлинение, %]]-SUMIF('Сводный отчет'!$B$7:$B$17,Таблица1[[#This Row],[Профиль / размер]],'Сводный отчет'!$O$7:$O$17))^2</f>
        <v>0.43545692231990257</v>
      </c>
      <c r="M2348" s="63">
        <v>11.9</v>
      </c>
      <c r="N234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3.2801234567901387</v>
      </c>
      <c r="O2348" s="67">
        <v>12.2</v>
      </c>
      <c r="P234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3.271294717283201</v>
      </c>
      <c r="Q2348" s="69">
        <v>9.6000000000000002E-2</v>
      </c>
      <c r="R2348" s="70">
        <f>(Таблица1[[#This Row],[fr]]-SUMIF('Сводный отчет'!$B$7:$B$17,Таблица1[[#This Row],[Профиль / размер]],'Сводный отчет'!$X$7:$X$17))^2</f>
        <v>1.8885760974140961E-4</v>
      </c>
    </row>
    <row r="2349" spans="1:18" ht="11.25" customHeight="1" x14ac:dyDescent="0.25">
      <c r="A2349" s="62" t="s">
        <v>1764</v>
      </c>
      <c r="B2349" s="62" t="str">
        <f>LEFT(Таблица1[[#This Row],[Номер плавки]],7)</f>
        <v>2004611</v>
      </c>
      <c r="C2349" s="62" t="s">
        <v>66</v>
      </c>
      <c r="D2349" s="62" t="s">
        <v>72</v>
      </c>
      <c r="E2349" s="63">
        <v>565</v>
      </c>
      <c r="F2349" s="64">
        <f>(Таблица1[[#This Row],[Предел текучести, Н/мм²]]-SUMIF('Сводный отчет'!$B$7:$B$17,Таблица1[[#This Row],[Профиль / размер]],'Сводный отчет'!$F$7:$F$17))^2</f>
        <v>201.73236829929397</v>
      </c>
      <c r="G2349" s="63">
        <v>663</v>
      </c>
      <c r="H2349" s="64">
        <f>(Таблица1[[#This Row],[Временное сопротивление, Н/мм²]]-SUMIF('Сводный отчет'!$B$7:$B$17,Таблица1[[#This Row],[Профиль / размер]],'Сводный отчет'!$I$7:$I$17))^2</f>
        <v>215.82715314958185</v>
      </c>
      <c r="I2349" s="65">
        <f>Таблица1[[#This Row],[Временное сопротивление, Н/мм²]]/Таблица1[[#This Row],[Предел текучести, Н/мм²]]</f>
        <v>1.1734513274336282</v>
      </c>
      <c r="J2349" s="66">
        <f>(Таблица1[[#This Row],[σв/σт]]-SUMIF('Сводный отчет'!$B$7:$B$17,Таблица1[[#This Row],[Профиль / размер]],'Сводный отчет'!$L$7:$L$17))^2</f>
        <v>1.3810604367487837E-5</v>
      </c>
      <c r="K2349" s="63">
        <v>19.100000000000001</v>
      </c>
      <c r="L2349" s="64">
        <f>(Таблица1[[#This Row],[Относительное удлинение, %]]-SUMIF('Сводный отчет'!$B$7:$B$17,Таблица1[[#This Row],[Профиль / размер]],'Сводный отчет'!$O$7:$O$17))^2</f>
        <v>2.5565323403912002E-2</v>
      </c>
      <c r="M2349" s="63">
        <v>12</v>
      </c>
      <c r="N234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3.6523456790123605</v>
      </c>
      <c r="O2349" s="67">
        <v>12.3</v>
      </c>
      <c r="P234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3.6430291346273789</v>
      </c>
      <c r="Q2349" s="69">
        <v>8.5000000000000006E-2</v>
      </c>
      <c r="R2349" s="70">
        <f>(Таблица1[[#This Row],[fr]]-SUMIF('Сводный отчет'!$B$7:$B$17,Таблица1[[#This Row],[Профиль / размер]],'Сводный отчет'!$X$7:$X$17))^2</f>
        <v>7.5215663809755945E-6</v>
      </c>
    </row>
    <row r="2350" spans="1:18" ht="11.25" customHeight="1" x14ac:dyDescent="0.25">
      <c r="A2350" s="62" t="s">
        <v>1764</v>
      </c>
      <c r="B2350" s="62" t="str">
        <f>LEFT(Таблица1[[#This Row],[Номер плавки]],7)</f>
        <v>2004611</v>
      </c>
      <c r="C2350" s="62" t="s">
        <v>66</v>
      </c>
      <c r="D2350" s="62" t="s">
        <v>72</v>
      </c>
      <c r="E2350" s="63">
        <v>556</v>
      </c>
      <c r="F2350" s="64">
        <f>(Таблица1[[#This Row],[Предел текучести, Н/мм²]]-SUMIF('Сводный отчет'!$B$7:$B$17,Таблица1[[#This Row],[Профиль / размер]],'Сводный отчет'!$F$7:$F$17))^2</f>
        <v>27.073831713927337</v>
      </c>
      <c r="G2350" s="63">
        <v>658</v>
      </c>
      <c r="H2350" s="64">
        <f>(Таблица1[[#This Row],[Временное сопротивление, Н/мм²]]-SUMIF('Сводный отчет'!$B$7:$B$17,Таблица1[[#This Row],[Профиль / размер]],'Сводный отчет'!$I$7:$I$17))^2</f>
        <v>93.916584043890253</v>
      </c>
      <c r="I2350" s="65">
        <f>Таблица1[[#This Row],[Временное сопротивление, Н/мм²]]/Таблица1[[#This Row],[Предел текучести, Н/мм²]]</f>
        <v>1.1834532374100719</v>
      </c>
      <c r="J2350" s="66">
        <f>(Таблица1[[#This Row],[σв/σт]]-SUMIF('Сводный отчет'!$B$7:$B$17,Таблица1[[#This Row],[Профиль / размер]],'Сводный отчет'!$L$7:$L$17))^2</f>
        <v>3.9509368598134983E-5</v>
      </c>
      <c r="K2350" s="63">
        <v>24.3</v>
      </c>
      <c r="L2350" s="64">
        <f>(Таблица1[[#This Row],[Относительное удлинение, %]]-SUMIF('Сводный отчет'!$B$7:$B$17,Таблица1[[#This Row],[Профиль / размер]],'Сводный отчет'!$O$7:$O$17))^2</f>
        <v>28.728437952130207</v>
      </c>
      <c r="M2350" s="63">
        <v>10.199999999999999</v>
      </c>
      <c r="N235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1.2345679012346381E-2</v>
      </c>
      <c r="O2350" s="67">
        <v>10.5</v>
      </c>
      <c r="P235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1.1809622432266921E-2</v>
      </c>
      <c r="Q2350" s="69">
        <v>8.4000000000000005E-2</v>
      </c>
      <c r="R2350" s="70">
        <f>(Таблица1[[#This Row],[fr]]-SUMIF('Сводный отчет'!$B$7:$B$17,Таблица1[[#This Row],[Профиль / размер]],'Сводный отчет'!$X$7:$X$17))^2</f>
        <v>3.0364715300270338E-6</v>
      </c>
    </row>
    <row r="2351" spans="1:18" ht="11.25" customHeight="1" x14ac:dyDescent="0.25">
      <c r="A2351" s="62" t="s">
        <v>1765</v>
      </c>
      <c r="B2351" s="62" t="str">
        <f>LEFT(Таблица1[[#This Row],[Номер плавки]],7)</f>
        <v>2004623</v>
      </c>
      <c r="C2351" s="62" t="s">
        <v>66</v>
      </c>
      <c r="D2351" s="62" t="s">
        <v>72</v>
      </c>
      <c r="E2351" s="63">
        <v>552</v>
      </c>
      <c r="F2351" s="64">
        <f>(Таблица1[[#This Row],[Предел текучести, Н/мм²]]-SUMIF('Сводный отчет'!$B$7:$B$17,Таблица1[[#This Row],[Профиль / размер]],'Сводный отчет'!$F$7:$F$17))^2</f>
        <v>1.4478154537643961</v>
      </c>
      <c r="G2351" s="63">
        <v>643</v>
      </c>
      <c r="H2351" s="64">
        <f>(Таблица1[[#This Row],[Временное сопротивление, Н/мм²]]-SUMIF('Сводный отчет'!$B$7:$B$17,Таблица1[[#This Row],[Профиль / размер]],'Сводный отчет'!$I$7:$I$17))^2</f>
        <v>28.184876726815478</v>
      </c>
      <c r="I2351" s="65">
        <f>Таблица1[[#This Row],[Временное сопротивление, Н/мм²]]/Таблица1[[#This Row],[Предел текучести, Н/мм²]]</f>
        <v>1.1648550724637681</v>
      </c>
      <c r="J2351" s="66">
        <f>(Таблица1[[#This Row],[σв/σт]]-SUMIF('Сводный отчет'!$B$7:$B$17,Таблица1[[#This Row],[Профиль / размер]],'Сводный отчет'!$L$7:$L$17))^2</f>
        <v>1.5159807782673434E-4</v>
      </c>
      <c r="K2351" s="63">
        <v>19.8</v>
      </c>
      <c r="L2351" s="64">
        <f>(Таблица1[[#This Row],[Относительное удлинение, %]]-SUMIF('Сводный отчет'!$B$7:$B$17,Таблица1[[#This Row],[Профиль / размер]],'Сводный отчет'!$O$7:$O$17))^2</f>
        <v>0.73941356188629759</v>
      </c>
      <c r="M2351" s="63">
        <v>13</v>
      </c>
      <c r="N235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8.4745679012345896</v>
      </c>
      <c r="O2351" s="67">
        <v>13.3</v>
      </c>
      <c r="P235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8.4603733080691086</v>
      </c>
      <c r="Q2351" s="69">
        <v>7.6999999999999999E-2</v>
      </c>
      <c r="R2351" s="70">
        <f>(Таблица1[[#This Row],[fr]]-SUMIF('Сводный отчет'!$B$7:$B$17,Таблица1[[#This Row],[Профиль / размер]],'Сводный отчет'!$X$7:$X$17))^2</f>
        <v>2.7640807573387208E-5</v>
      </c>
    </row>
    <row r="2352" spans="1:18" ht="11.25" customHeight="1" x14ac:dyDescent="0.25">
      <c r="A2352" s="62" t="s">
        <v>1765</v>
      </c>
      <c r="B2352" s="62" t="str">
        <f>LEFT(Таблица1[[#This Row],[Номер плавки]],7)</f>
        <v>2004623</v>
      </c>
      <c r="C2352" s="62" t="s">
        <v>66</v>
      </c>
      <c r="D2352" s="62" t="s">
        <v>72</v>
      </c>
      <c r="E2352" s="63">
        <v>546</v>
      </c>
      <c r="F2352" s="64">
        <f>(Таблица1[[#This Row],[Предел текучести, Н/мм²]]-SUMIF('Сводный отчет'!$B$7:$B$17,Таблица1[[#This Row],[Профиль / размер]],'Сводный отчет'!$F$7:$F$17))^2</f>
        <v>23.008791063519983</v>
      </c>
      <c r="G2352" s="63">
        <v>640</v>
      </c>
      <c r="H2352" s="64">
        <f>(Таблица1[[#This Row],[Временное сопротивление, Н/мм²]]-SUMIF('Сводный отчет'!$B$7:$B$17,Таблица1[[#This Row],[Профиль / размер]],'Сводный отчет'!$I$7:$I$17))^2</f>
        <v>69.038535263400519</v>
      </c>
      <c r="I2352" s="65">
        <f>Таблица1[[#This Row],[Временное сопротивление, Н/мм²]]/Таблица1[[#This Row],[Предел текучести, Н/мм²]]</f>
        <v>1.1721611721611722</v>
      </c>
      <c r="J2352" s="66">
        <f>(Таблица1[[#This Row],[σв/σт]]-SUMIF('Сводный отчет'!$B$7:$B$17,Таблица1[[#This Row],[Профиль / размер]],'Сводный отчет'!$L$7:$L$17))^2</f>
        <v>2.5064215407824288E-5</v>
      </c>
      <c r="K2352" s="63">
        <v>18.899999999999999</v>
      </c>
      <c r="L2352" s="64">
        <f>(Таблица1[[#This Row],[Относительное удлинение, %]]-SUMIF('Сводный отчет'!$B$7:$B$17,Таблица1[[#This Row],[Профиль / размер]],'Сводный отчет'!$O$7:$O$17))^2</f>
        <v>1.6086838375159956E-3</v>
      </c>
      <c r="M2352" s="63">
        <v>11.1</v>
      </c>
      <c r="N235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1.0223456790123528</v>
      </c>
      <c r="O2352" s="67">
        <v>11.4</v>
      </c>
      <c r="P235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1.0174193785298222</v>
      </c>
      <c r="Q2352" s="69">
        <v>8.4000000000000005E-2</v>
      </c>
      <c r="R2352" s="70">
        <f>(Таблица1[[#This Row],[fr]]-SUMIF('Сводный отчет'!$B$7:$B$17,Таблица1[[#This Row],[Профиль / размер]],'Сводный отчет'!$X$7:$X$17))^2</f>
        <v>3.0364715300270338E-6</v>
      </c>
    </row>
    <row r="2353" spans="1:18" ht="11.25" customHeight="1" x14ac:dyDescent="0.25">
      <c r="A2353" s="62" t="s">
        <v>1766</v>
      </c>
      <c r="B2353" s="62" t="str">
        <f>LEFT(Таблица1[[#This Row],[Номер плавки]],7)</f>
        <v>2004610</v>
      </c>
      <c r="C2353" s="62" t="s">
        <v>66</v>
      </c>
      <c r="D2353" s="62" t="s">
        <v>72</v>
      </c>
      <c r="E2353" s="63">
        <v>564</v>
      </c>
      <c r="F2353" s="64">
        <f>(Таблица1[[#This Row],[Предел текучести, Н/мм²]]-SUMIF('Сводный отчет'!$B$7:$B$17,Таблица1[[#This Row],[Профиль / размер]],'Сводный отчет'!$F$7:$F$17))^2</f>
        <v>174.32586423425323</v>
      </c>
      <c r="G2353" s="63">
        <v>663</v>
      </c>
      <c r="H2353" s="64">
        <f>(Таблица1[[#This Row],[Временное сопротивление, Н/мм²]]-SUMIF('Сводный отчет'!$B$7:$B$17,Таблица1[[#This Row],[Профиль / размер]],'Сводный отчет'!$I$7:$I$17))^2</f>
        <v>215.82715314958185</v>
      </c>
      <c r="I2353" s="65">
        <f>Таблица1[[#This Row],[Временное сопротивление, Н/мм²]]/Таблица1[[#This Row],[Предел текучести, Н/мм²]]</f>
        <v>1.175531914893617</v>
      </c>
      <c r="J2353" s="66">
        <f>(Таблица1[[#This Row],[σв/σт]]-SUMIF('Сводный отчет'!$B$7:$B$17,Таблица1[[#This Row],[Профиль / размер]],'Сводный отчет'!$L$7:$L$17))^2</f>
        <v>2.6754316915281324E-6</v>
      </c>
      <c r="K2353" s="63">
        <v>18.100000000000001</v>
      </c>
      <c r="L2353" s="64">
        <f>(Таблица1[[#This Row],[Относительное удлинение, %]]-SUMIF('Сводный отчет'!$B$7:$B$17,Таблица1[[#This Row],[Профиль / размер]],'Сводный отчет'!$O$7:$O$17))^2</f>
        <v>0.70578212557193087</v>
      </c>
      <c r="M2353" s="63">
        <v>12.1</v>
      </c>
      <c r="N235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4.0445679012345819</v>
      </c>
      <c r="O2353" s="67">
        <v>12.4</v>
      </c>
      <c r="P235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4.0347635519715501</v>
      </c>
      <c r="Q2353" s="69">
        <v>0.09</v>
      </c>
      <c r="R2353" s="70">
        <f>(Таблица1[[#This Row],[fr]]-SUMIF('Сводный отчет'!$B$7:$B$17,Таблица1[[#This Row],[Профиль / размер]],'Сводный отчет'!$X$7:$X$17))^2</f>
        <v>5.9947040635718234E-5</v>
      </c>
    </row>
    <row r="2354" spans="1:18" ht="11.25" customHeight="1" x14ac:dyDescent="0.25">
      <c r="A2354" s="62" t="s">
        <v>1766</v>
      </c>
      <c r="B2354" s="62" t="str">
        <f>LEFT(Таблица1[[#This Row],[Номер плавки]],7)</f>
        <v>2004610</v>
      </c>
      <c r="C2354" s="62" t="s">
        <v>66</v>
      </c>
      <c r="D2354" s="62" t="s">
        <v>72</v>
      </c>
      <c r="E2354" s="63">
        <v>558</v>
      </c>
      <c r="F2354" s="64">
        <f>(Таблица1[[#This Row],[Предел текучести, Н/мм²]]-SUMIF('Сводный отчет'!$B$7:$B$17,Таблица1[[#This Row],[Профиль / размер]],'Сводный отчет'!$F$7:$F$17))^2</f>
        <v>51.886839844008811</v>
      </c>
      <c r="G2354" s="63">
        <v>659</v>
      </c>
      <c r="H2354" s="64">
        <f>(Таблица1[[#This Row],[Временное сопротивление, Н/мм²]]-SUMIF('Сводный отчет'!$B$7:$B$17,Таблица1[[#This Row],[Профиль / размер]],'Сводный отчет'!$I$7:$I$17))^2</f>
        <v>114.29869786502857</v>
      </c>
      <c r="I2354" s="65">
        <f>Таблица1[[#This Row],[Временное сопротивление, Н/мм²]]/Таблица1[[#This Row],[Предел текучести, Н/мм²]]</f>
        <v>1.1810035842293907</v>
      </c>
      <c r="J2354" s="66">
        <f>(Таблица1[[#This Row],[σв/σт]]-SUMIF('Сводный отчет'!$B$7:$B$17,Таблица1[[#This Row],[Профиль / размер]],'Сводный отчет'!$L$7:$L$17))^2</f>
        <v>1.4714854922353979E-5</v>
      </c>
      <c r="K2354" s="63">
        <v>16.8</v>
      </c>
      <c r="L2354" s="64">
        <f>(Таблица1[[#This Row],[Относительное удлинение, %]]-SUMIF('Сводный отчет'!$B$7:$B$17,Таблица1[[#This Row],[Профиль / размер]],'Сводный отчет'!$O$7:$O$17))^2</f>
        <v>4.5800639683903581</v>
      </c>
      <c r="M2354" s="63">
        <v>11.2</v>
      </c>
      <c r="N235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1.2345679012345749</v>
      </c>
      <c r="O2354" s="67">
        <v>11.5</v>
      </c>
      <c r="P235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1.2291537958739944</v>
      </c>
      <c r="Q2354" s="69">
        <v>7.5999999999999998E-2</v>
      </c>
      <c r="R2354" s="70">
        <f>(Таблица1[[#This Row],[fr]]-SUMIF('Сводный отчет'!$B$7:$B$17,Таблица1[[#This Row],[Профиль / размер]],'Сводный отчет'!$X$7:$X$17))^2</f>
        <v>3.9155712722438678E-5</v>
      </c>
    </row>
    <row r="2355" spans="1:18" ht="11.25" customHeight="1" x14ac:dyDescent="0.25">
      <c r="A2355" s="62" t="s">
        <v>1767</v>
      </c>
      <c r="B2355" s="62" t="str">
        <f>LEFT(Таблица1[[#This Row],[Номер плавки]],7)</f>
        <v>2004612</v>
      </c>
      <c r="C2355" s="62" t="s">
        <v>66</v>
      </c>
      <c r="D2355" s="62" t="s">
        <v>72</v>
      </c>
      <c r="E2355" s="63">
        <v>556</v>
      </c>
      <c r="F2355" s="64">
        <f>(Таблица1[[#This Row],[Предел текучести, Н/мм²]]-SUMIF('Сводный отчет'!$B$7:$B$17,Таблица1[[#This Row],[Профиль / размер]],'Сводный отчет'!$F$7:$F$17))^2</f>
        <v>27.073831713927337</v>
      </c>
      <c r="G2355" s="63">
        <v>647</v>
      </c>
      <c r="H2355" s="64">
        <f>(Таблица1[[#This Row],[Временное сопротивление, Н/мм²]]-SUMIF('Сводный отчет'!$B$7:$B$17,Таблица1[[#This Row],[Профиль / размер]],'Сводный отчет'!$I$7:$I$17))^2</f>
        <v>1.7133320113687538</v>
      </c>
      <c r="I2355" s="65">
        <f>Таблица1[[#This Row],[Временное сопротивление, Н/мм²]]/Таблица1[[#This Row],[Предел текучести, Н/мм²]]</f>
        <v>1.1636690647482015</v>
      </c>
      <c r="J2355" s="66">
        <f>(Таблица1[[#This Row],[σв/σт]]-SUMIF('Сводный отчет'!$B$7:$B$17,Таблица1[[#This Row],[Профиль / размер]],'Сводный отчет'!$L$7:$L$17))^2</f>
        <v>1.8221017273250509E-4</v>
      </c>
      <c r="K2355" s="63">
        <v>18.5</v>
      </c>
      <c r="L2355" s="64">
        <f>(Таблица1[[#This Row],[Относительное удлинение, %]]-SUMIF('Сводный отчет'!$B$7:$B$17,Таблица1[[#This Row],[Профиль / размер]],'Сводный отчет'!$O$7:$O$17))^2</f>
        <v>0.19369540470472454</v>
      </c>
      <c r="M2355" s="63">
        <v>10.8</v>
      </c>
      <c r="N235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0.50567901234568557</v>
      </c>
      <c r="O2355" s="67">
        <v>11.1</v>
      </c>
      <c r="P235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0.50221612649730285</v>
      </c>
      <c r="Q2355" s="69">
        <v>7.1999999999999995E-2</v>
      </c>
      <c r="R2355" s="70">
        <f>(Таблица1[[#This Row],[fr]]-SUMIF('Сводный отчет'!$B$7:$B$17,Таблица1[[#This Row],[Профиль / размер]],'Сводный отчет'!$X$7:$X$17))^2</f>
        <v>1.0521533331864458E-4</v>
      </c>
    </row>
    <row r="2356" spans="1:18" ht="11.25" customHeight="1" x14ac:dyDescent="0.25">
      <c r="A2356" s="62" t="s">
        <v>1767</v>
      </c>
      <c r="B2356" s="62" t="str">
        <f>LEFT(Таблица1[[#This Row],[Номер плавки]],7)</f>
        <v>2004612</v>
      </c>
      <c r="C2356" s="62" t="s">
        <v>66</v>
      </c>
      <c r="D2356" s="62" t="s">
        <v>72</v>
      </c>
      <c r="E2356" s="63">
        <v>548</v>
      </c>
      <c r="F2356" s="64">
        <f>(Таблица1[[#This Row],[Предел текучести, Н/мм²]]-SUMIF('Сводный отчет'!$B$7:$B$17,Таблица1[[#This Row],[Профиль / размер]],'Сводный отчет'!$F$7:$F$17))^2</f>
        <v>7.8217991936014544</v>
      </c>
      <c r="G2356" s="63">
        <v>643</v>
      </c>
      <c r="H2356" s="64">
        <f>(Таблица1[[#This Row],[Временное сопротивление, Н/мм²]]-SUMIF('Сводный отчет'!$B$7:$B$17,Таблица1[[#This Row],[Профиль / размер]],'Сводный отчет'!$I$7:$I$17))^2</f>
        <v>28.184876726815478</v>
      </c>
      <c r="I2356" s="65">
        <f>Таблица1[[#This Row],[Временное сопротивление, Н/мм²]]/Таблица1[[#This Row],[Предел текучести, Н/мм²]]</f>
        <v>1.1733576642335766</v>
      </c>
      <c r="J2356" s="66">
        <f>(Таблица1[[#This Row],[σв/σт]]-SUMIF('Сводный отчет'!$B$7:$B$17,Таблица1[[#This Row],[Профиль / размер]],'Сводный отчет'!$L$7:$L$17))^2</f>
        <v>1.4515531172930628E-5</v>
      </c>
      <c r="K2356" s="63">
        <v>17.8</v>
      </c>
      <c r="L2356" s="64">
        <f>(Таблица1[[#This Row],[Относительное удлинение, %]]-SUMIF('Сводный отчет'!$B$7:$B$17,Таблица1[[#This Row],[Профиль / размер]],'Сводный отчет'!$O$7:$O$17))^2</f>
        <v>1.2998471662223381</v>
      </c>
      <c r="M2356" s="63">
        <v>11.1</v>
      </c>
      <c r="N235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1.0223456790123528</v>
      </c>
      <c r="O2356" s="67">
        <v>11.4</v>
      </c>
      <c r="P235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1.0174193785298222</v>
      </c>
      <c r="Q2356" s="69">
        <v>9.0999999999999998E-2</v>
      </c>
      <c r="R2356" s="70">
        <f>(Таблица1[[#This Row],[fr]]-SUMIF('Сводный отчет'!$B$7:$B$17,Таблица1[[#This Row],[Профиль / размер]],'Сводный отчет'!$X$7:$X$17))^2</f>
        <v>7.6432135486666797E-5</v>
      </c>
    </row>
    <row r="2357" spans="1:18" ht="11.25" customHeight="1" x14ac:dyDescent="0.25">
      <c r="A2357" s="62" t="s">
        <v>1768</v>
      </c>
      <c r="B2357" s="62" t="str">
        <f>LEFT(Таблица1[[#This Row],[Номер плавки]],7)</f>
        <v>2004608</v>
      </c>
      <c r="C2357" s="62" t="s">
        <v>66</v>
      </c>
      <c r="D2357" s="62" t="s">
        <v>72</v>
      </c>
      <c r="E2357" s="63">
        <v>556</v>
      </c>
      <c r="F2357" s="64">
        <f>(Таблица1[[#This Row],[Предел текучести, Н/мм²]]-SUMIF('Сводный отчет'!$B$7:$B$17,Таблица1[[#This Row],[Профиль / размер]],'Сводный отчет'!$F$7:$F$17))^2</f>
        <v>27.073831713927337</v>
      </c>
      <c r="G2357" s="63">
        <v>656</v>
      </c>
      <c r="H2357" s="64">
        <f>(Таблица1[[#This Row],[Временное сопротивление, Н/мм²]]-SUMIF('Сводный отчет'!$B$7:$B$17,Таблица1[[#This Row],[Профиль / размер]],'Сводный отчет'!$I$7:$I$17))^2</f>
        <v>59.152356401613623</v>
      </c>
      <c r="I2357" s="65">
        <f>Таблица1[[#This Row],[Временное сопротивление, Н/мм²]]/Таблица1[[#This Row],[Предел текучести, Н/мм²]]</f>
        <v>1.1798561151079137</v>
      </c>
      <c r="J2357" s="66">
        <f>(Таблица1[[#This Row],[σв/σт]]-SUMIF('Сводный отчет'!$B$7:$B$17,Таблица1[[#This Row],[Профиль / размер]],'Сводный отчет'!$L$7:$L$17))^2</f>
        <v>7.2281694947594025E-6</v>
      </c>
      <c r="K2357" s="63">
        <v>16.8</v>
      </c>
      <c r="L2357" s="64">
        <f>(Таблица1[[#This Row],[Относительное удлинение, %]]-SUMIF('Сводный отчет'!$B$7:$B$17,Таблица1[[#This Row],[Профиль / размер]],'Сводный отчет'!$O$7:$O$17))^2</f>
        <v>4.5800639683903581</v>
      </c>
      <c r="M2357" s="63">
        <v>9.6</v>
      </c>
      <c r="N235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0.23901234567900892</v>
      </c>
      <c r="O2357" s="67">
        <v>9.9</v>
      </c>
      <c r="P235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0.24140311836723014</v>
      </c>
      <c r="Q2357" s="69">
        <v>8.1000000000000003E-2</v>
      </c>
      <c r="R2357" s="70">
        <f>(Таблица1[[#This Row],[fr]]-SUMIF('Сводный отчет'!$B$7:$B$17,Таблица1[[#This Row],[Профиль / размер]],'Сводный отчет'!$X$7:$X$17))^2</f>
        <v>1.5811869771813733E-6</v>
      </c>
    </row>
    <row r="2358" spans="1:18" ht="11.25" customHeight="1" x14ac:dyDescent="0.25">
      <c r="A2358" s="62" t="s">
        <v>1768</v>
      </c>
      <c r="B2358" s="62" t="str">
        <f>LEFT(Таблица1[[#This Row],[Номер плавки]],7)</f>
        <v>2004608</v>
      </c>
      <c r="C2358" s="62" t="s">
        <v>66</v>
      </c>
      <c r="D2358" s="62" t="s">
        <v>72</v>
      </c>
      <c r="E2358" s="63">
        <v>558</v>
      </c>
      <c r="F2358" s="64">
        <f>(Таблица1[[#This Row],[Предел текучести, Н/мм²]]-SUMIF('Сводный отчет'!$B$7:$B$17,Таблица1[[#This Row],[Профиль / размер]],'Сводный отчет'!$F$7:$F$17))^2</f>
        <v>51.886839844008811</v>
      </c>
      <c r="G2358" s="63">
        <v>656</v>
      </c>
      <c r="H2358" s="64">
        <f>(Таблица1[[#This Row],[Временное сопротивление, Н/мм²]]-SUMIF('Сводный отчет'!$B$7:$B$17,Таблица1[[#This Row],[Профиль / размер]],'Сводный отчет'!$I$7:$I$17))^2</f>
        <v>59.152356401613623</v>
      </c>
      <c r="I2358" s="65">
        <f>Таблица1[[#This Row],[Временное сопротивление, Н/мм²]]/Таблица1[[#This Row],[Предел текучести, Н/мм²]]</f>
        <v>1.1756272401433692</v>
      </c>
      <c r="J2358" s="66">
        <f>(Таблица1[[#This Row],[σв/σт]]-SUMIF('Сводный отчет'!$B$7:$B$17,Таблица1[[#This Row],[Профиль / размер]],'Сводный отчет'!$L$7:$L$17))^2</f>
        <v>2.372676398091997E-6</v>
      </c>
      <c r="K2358" s="63">
        <v>18.3</v>
      </c>
      <c r="L2358" s="64">
        <f>(Таблица1[[#This Row],[Относительное удлинение, %]]-SUMIF('Сводный отчет'!$B$7:$B$17,Таблица1[[#This Row],[Профиль / размер]],'Сводный отчет'!$O$7:$O$17))^2</f>
        <v>0.40973876513832796</v>
      </c>
      <c r="M2358" s="63">
        <v>9.8000000000000007</v>
      </c>
      <c r="N235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8.3456790123454139E-2</v>
      </c>
      <c r="O2358" s="67">
        <v>10.1</v>
      </c>
      <c r="P235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8.4871953055576169E-2</v>
      </c>
      <c r="Q2358" s="69">
        <v>6.6000000000000003E-2</v>
      </c>
      <c r="R2358" s="70">
        <f>(Таблица1[[#This Row],[fr]]-SUMIF('Сводный отчет'!$B$7:$B$17,Таблица1[[#This Row],[Профиль / размер]],'Сводный отчет'!$X$7:$X$17))^2</f>
        <v>2.643047642129531E-4</v>
      </c>
    </row>
    <row r="2359" spans="1:18" ht="11.25" customHeight="1" x14ac:dyDescent="0.25">
      <c r="A2359" s="62" t="s">
        <v>1769</v>
      </c>
      <c r="B2359" s="62" t="str">
        <f>LEFT(Таблица1[[#This Row],[Номер плавки]],7)</f>
        <v>2004621</v>
      </c>
      <c r="C2359" s="62" t="s">
        <v>66</v>
      </c>
      <c r="D2359" s="62" t="s">
        <v>72</v>
      </c>
      <c r="E2359" s="63">
        <v>549</v>
      </c>
      <c r="F2359" s="64">
        <f>(Таблица1[[#This Row],[Предел текучести, Н/мм²]]-SUMIF('Сводный отчет'!$B$7:$B$17,Таблица1[[#This Row],[Профиль / размер]],'Сводный отчет'!$F$7:$F$17))^2</f>
        <v>3.2283032586421898</v>
      </c>
      <c r="G2359" s="63">
        <v>641</v>
      </c>
      <c r="H2359" s="64">
        <f>(Таблица1[[#This Row],[Временное сопротивление, Н/мм²]]-SUMIF('Сводный отчет'!$B$7:$B$17,Таблица1[[#This Row],[Профиль / размер]],'Сводный отчет'!$I$7:$I$17))^2</f>
        <v>53.420649084538844</v>
      </c>
      <c r="I2359" s="65">
        <f>Таблица1[[#This Row],[Временное сопротивление, Н/мм²]]/Таблица1[[#This Row],[Предел текучести, Н/мм²]]</f>
        <v>1.1675774134790529</v>
      </c>
      <c r="J2359" s="66">
        <f>(Таблица1[[#This Row],[σв/σт]]-SUMIF('Сводный отчет'!$B$7:$B$17,Таблица1[[#This Row],[Профиль / размер]],'Сводный отчет'!$L$7:$L$17))^2</f>
        <v>9.1971477716678679E-5</v>
      </c>
      <c r="K2359" s="63">
        <v>20.6</v>
      </c>
      <c r="L2359" s="64">
        <f>(Таблица1[[#This Row],[Относительное удлинение, %]]-SUMIF('Сводный отчет'!$B$7:$B$17,Таблица1[[#This Row],[Профиль / размер]],'Сводный отчет'!$O$7:$O$17))^2</f>
        <v>2.7552401201518837</v>
      </c>
      <c r="M2359" s="63">
        <v>14.2</v>
      </c>
      <c r="N235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16.901234567901259</v>
      </c>
      <c r="O2359" s="67">
        <v>14.5</v>
      </c>
      <c r="P235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16.881186316199177</v>
      </c>
      <c r="Q2359" s="69">
        <v>9.6000000000000002E-2</v>
      </c>
      <c r="R2359" s="70">
        <f>(Таблица1[[#This Row],[fr]]-SUMIF('Сводный отчет'!$B$7:$B$17,Таблица1[[#This Row],[Профиль / размер]],'Сводный отчет'!$X$7:$X$17))^2</f>
        <v>1.8885760974140961E-4</v>
      </c>
    </row>
    <row r="2360" spans="1:18" ht="11.25" customHeight="1" x14ac:dyDescent="0.25">
      <c r="A2360" s="62" t="s">
        <v>1769</v>
      </c>
      <c r="B2360" s="62" t="str">
        <f>LEFT(Таблица1[[#This Row],[Номер плавки]],7)</f>
        <v>2004621</v>
      </c>
      <c r="C2360" s="62" t="s">
        <v>66</v>
      </c>
      <c r="D2360" s="62" t="s">
        <v>72</v>
      </c>
      <c r="E2360" s="63">
        <v>549</v>
      </c>
      <c r="F2360" s="64">
        <f>(Таблица1[[#This Row],[Предел текучести, Н/мм²]]-SUMIF('Сводный отчет'!$B$7:$B$17,Таблица1[[#This Row],[Профиль / размер]],'Сводный отчет'!$F$7:$F$17))^2</f>
        <v>3.2283032586421898</v>
      </c>
      <c r="G2360" s="63">
        <v>641</v>
      </c>
      <c r="H2360" s="64">
        <f>(Таблица1[[#This Row],[Временное сопротивление, Н/мм²]]-SUMIF('Сводный отчет'!$B$7:$B$17,Таблица1[[#This Row],[Профиль / размер]],'Сводный отчет'!$I$7:$I$17))^2</f>
        <v>53.420649084538844</v>
      </c>
      <c r="I2360" s="65">
        <f>Таблица1[[#This Row],[Временное сопротивление, Н/мм²]]/Таблица1[[#This Row],[Предел текучести, Н/мм²]]</f>
        <v>1.1675774134790529</v>
      </c>
      <c r="J2360" s="66">
        <f>(Таблица1[[#This Row],[σв/σт]]-SUMIF('Сводный отчет'!$B$7:$B$17,Таблица1[[#This Row],[Профиль / размер]],'Сводный отчет'!$L$7:$L$17))^2</f>
        <v>9.1971477716678679E-5</v>
      </c>
      <c r="K2360" s="63">
        <v>21.2</v>
      </c>
      <c r="L2360" s="64">
        <f>(Таблица1[[#This Row],[Относительное удлинение, %]]-SUMIF('Сводный отчет'!$B$7:$B$17,Таблица1[[#This Row],[Профиль / размер]],'Сводный отчет'!$O$7:$O$17))^2</f>
        <v>5.1071100388510624</v>
      </c>
      <c r="M2360" s="63">
        <v>12.1</v>
      </c>
      <c r="N236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4.0445679012345819</v>
      </c>
      <c r="O2360" s="67">
        <v>12.4</v>
      </c>
      <c r="P236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4.0347635519715501</v>
      </c>
      <c r="Q2360" s="69">
        <v>6.7000000000000004E-2</v>
      </c>
      <c r="R2360" s="70">
        <f>(Таблица1[[#This Row],[fr]]-SUMIF('Сводный отчет'!$B$7:$B$17,Таблица1[[#This Row],[Профиль / размер]],'Сводный отчет'!$X$7:$X$17))^2</f>
        <v>2.3278985906390162E-4</v>
      </c>
    </row>
    <row r="2361" spans="1:18" ht="11.25" customHeight="1" x14ac:dyDescent="0.25">
      <c r="A2361" s="62" t="s">
        <v>1770</v>
      </c>
      <c r="B2361" s="62" t="str">
        <f>LEFT(Таблица1[[#This Row],[Номер плавки]],7)</f>
        <v>2004624</v>
      </c>
      <c r="C2361" s="62" t="s">
        <v>66</v>
      </c>
      <c r="D2361" s="62" t="s">
        <v>72</v>
      </c>
      <c r="E2361" s="63">
        <v>563</v>
      </c>
      <c r="F2361" s="64">
        <f>(Таблица1[[#This Row],[Предел текучести, Н/мм²]]-SUMIF('Сводный отчет'!$B$7:$B$17,Таблица1[[#This Row],[Профиль / размер]],'Сводный отчет'!$F$7:$F$17))^2</f>
        <v>148.9193601692125</v>
      </c>
      <c r="G2361" s="63">
        <v>660</v>
      </c>
      <c r="H2361" s="64">
        <f>(Таблица1[[#This Row],[Временное сопротивление, Н/мм²]]-SUMIF('Сводный отчет'!$B$7:$B$17,Таблица1[[#This Row],[Профиль / размер]],'Сводный отчет'!$I$7:$I$17))^2</f>
        <v>136.68081168616689</v>
      </c>
      <c r="I2361" s="65">
        <f>Таблица1[[#This Row],[Временное сопротивление, Н/мм²]]/Таблица1[[#This Row],[Предел текучести, Н/мм²]]</f>
        <v>1.1722912966252221</v>
      </c>
      <c r="J2361" s="66">
        <f>(Таблица1[[#This Row],[σв/σт]]-SUMIF('Сводный отчет'!$B$7:$B$17,Таблица1[[#This Row],[Профиль / размер]],'Сводный отчет'!$L$7:$L$17))^2</f>
        <v>2.3778233016155255E-5</v>
      </c>
      <c r="K2361" s="63">
        <v>17.399999999999999</v>
      </c>
      <c r="L2361" s="64">
        <f>(Таблица1[[#This Row],[Относительное удлинение, %]]-SUMIF('Сводный отчет'!$B$7:$B$17,Таблица1[[#This Row],[Профиль / размер]],'Сводный отчет'!$O$7:$O$17))^2</f>
        <v>2.3719338870895528</v>
      </c>
      <c r="M2361" s="63">
        <v>10.8</v>
      </c>
      <c r="N236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0.50567901234568557</v>
      </c>
      <c r="O2361" s="67">
        <v>11.1</v>
      </c>
      <c r="P236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0.50221612649730285</v>
      </c>
      <c r="Q2361" s="69">
        <v>8.5000000000000006E-2</v>
      </c>
      <c r="R2361" s="70">
        <f>(Таблица1[[#This Row],[fr]]-SUMIF('Сводный отчет'!$B$7:$B$17,Таблица1[[#This Row],[Профиль / размер]],'Сводный отчет'!$X$7:$X$17))^2</f>
        <v>7.5215663809755945E-6</v>
      </c>
    </row>
    <row r="2362" spans="1:18" ht="11.25" customHeight="1" x14ac:dyDescent="0.25">
      <c r="A2362" s="62" t="s">
        <v>1770</v>
      </c>
      <c r="B2362" s="62" t="str">
        <f>LEFT(Таблица1[[#This Row],[Номер плавки]],7)</f>
        <v>2004624</v>
      </c>
      <c r="C2362" s="62" t="s">
        <v>66</v>
      </c>
      <c r="D2362" s="62" t="s">
        <v>72</v>
      </c>
      <c r="E2362" s="63">
        <v>559</v>
      </c>
      <c r="F2362" s="64">
        <f>(Таблица1[[#This Row],[Предел текучести, Н/мм²]]-SUMIF('Сводный отчет'!$B$7:$B$17,Таблица1[[#This Row],[Профиль / размер]],'Сводный отчет'!$F$7:$F$17))^2</f>
        <v>67.29334390904954</v>
      </c>
      <c r="G2362" s="63">
        <v>659</v>
      </c>
      <c r="H2362" s="64">
        <f>(Таблица1[[#This Row],[Временное сопротивление, Н/мм²]]-SUMIF('Сводный отчет'!$B$7:$B$17,Таблица1[[#This Row],[Профиль / размер]],'Сводный отчет'!$I$7:$I$17))^2</f>
        <v>114.29869786502857</v>
      </c>
      <c r="I2362" s="65">
        <f>Таблица1[[#This Row],[Временное сопротивление, Н/мм²]]/Таблица1[[#This Row],[Предел текучести, Н/мм²]]</f>
        <v>1.1788908765652952</v>
      </c>
      <c r="J2362" s="66">
        <f>(Таблица1[[#This Row],[σв/σт]]-SUMIF('Сводный отчет'!$B$7:$B$17,Таблица1[[#This Row],[Профиль / размер]],'Сводный отчет'!$L$7:$L$17))^2</f>
        <v>2.9697180211990855E-6</v>
      </c>
      <c r="K2362" s="63">
        <v>16.600000000000001</v>
      </c>
      <c r="L2362" s="64">
        <f>(Таблица1[[#This Row],[Относительное удлинение, %]]-SUMIF('Сводный отчет'!$B$7:$B$17,Таблица1[[#This Row],[Профиль / размер]],'Сводный отчет'!$O$7:$O$17))^2</f>
        <v>5.476107328823959</v>
      </c>
      <c r="M2362" s="63">
        <v>9.9</v>
      </c>
      <c r="N236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3.5679012345677413E-2</v>
      </c>
      <c r="O2362" s="67">
        <v>10.199999999999999</v>
      </c>
      <c r="P236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3.6606370399748969E-2</v>
      </c>
      <c r="Q2362" s="69">
        <v>9.1999999999999998E-2</v>
      </c>
      <c r="R2362" s="70">
        <f>(Таблица1[[#This Row],[fr]]-SUMIF('Сводный отчет'!$B$7:$B$17,Таблица1[[#This Row],[Профиль / размер]],'Сводный отчет'!$X$7:$X$17))^2</f>
        <v>9.4917230337615354E-5</v>
      </c>
    </row>
    <row r="2363" spans="1:18" ht="11.25" customHeight="1" x14ac:dyDescent="0.25">
      <c r="A2363" s="62" t="s">
        <v>1771</v>
      </c>
      <c r="B2363" s="62" t="str">
        <f>LEFT(Таблица1[[#This Row],[Номер плавки]],7)</f>
        <v>2004626</v>
      </c>
      <c r="C2363" s="62" t="s">
        <v>66</v>
      </c>
      <c r="D2363" s="62" t="s">
        <v>72</v>
      </c>
      <c r="E2363" s="63">
        <v>566</v>
      </c>
      <c r="F2363" s="64">
        <f>(Таблица1[[#This Row],[Предел текучести, Н/мм²]]-SUMIF('Сводный отчет'!$B$7:$B$17,Таблица1[[#This Row],[Профиль / размер]],'Сводный отчет'!$F$7:$F$17))^2</f>
        <v>231.1388723643347</v>
      </c>
      <c r="G2363" s="63">
        <v>661</v>
      </c>
      <c r="H2363" s="64">
        <f>(Таблица1[[#This Row],[Временное сопротивление, Н/мм²]]-SUMIF('Сводный отчет'!$B$7:$B$17,Таблица1[[#This Row],[Профиль / размер]],'Сводный отчет'!$I$7:$I$17))^2</f>
        <v>161.06292550730521</v>
      </c>
      <c r="I2363" s="65">
        <f>Таблица1[[#This Row],[Временное сопротивление, Н/мм²]]/Таблица1[[#This Row],[Предел текучести, Н/мм²]]</f>
        <v>1.167844522968198</v>
      </c>
      <c r="J2363" s="66">
        <f>(Таблица1[[#This Row],[σв/σт]]-SUMIF('Сводный отчет'!$B$7:$B$17,Таблица1[[#This Row],[Профиль / размер]],'Сводный отчет'!$L$7:$L$17))^2</f>
        <v>8.691957111566317E-5</v>
      </c>
      <c r="K2363" s="63">
        <v>18.899999999999999</v>
      </c>
      <c r="L2363" s="64">
        <f>(Таблица1[[#This Row],[Относительное удлинение, %]]-SUMIF('Сводный отчет'!$B$7:$B$17,Таблица1[[#This Row],[Профиль / размер]],'Сводный отчет'!$O$7:$O$17))^2</f>
        <v>1.6086838375159956E-3</v>
      </c>
      <c r="M2363" s="63">
        <v>11.2</v>
      </c>
      <c r="N236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1.2345679012345749</v>
      </c>
      <c r="O2363" s="67">
        <v>11.5</v>
      </c>
      <c r="P236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1.2291537958739944</v>
      </c>
      <c r="Q2363" s="69">
        <v>9.6000000000000002E-2</v>
      </c>
      <c r="R2363" s="70">
        <f>(Таблица1[[#This Row],[fr]]-SUMIF('Сводный отчет'!$B$7:$B$17,Таблица1[[#This Row],[Профиль / размер]],'Сводный отчет'!$X$7:$X$17))^2</f>
        <v>1.8885760974140961E-4</v>
      </c>
    </row>
    <row r="2364" spans="1:18" ht="11.25" customHeight="1" x14ac:dyDescent="0.25">
      <c r="A2364" s="62" t="s">
        <v>1771</v>
      </c>
      <c r="B2364" s="62" t="str">
        <f>LEFT(Таблица1[[#This Row],[Номер плавки]],7)</f>
        <v>2004626</v>
      </c>
      <c r="C2364" s="62" t="s">
        <v>66</v>
      </c>
      <c r="D2364" s="62" t="s">
        <v>72</v>
      </c>
      <c r="E2364" s="63">
        <v>570</v>
      </c>
      <c r="F2364" s="64">
        <f>(Таблица1[[#This Row],[Предел текучести, Н/мм²]]-SUMIF('Сводный отчет'!$B$7:$B$17,Таблица1[[#This Row],[Профиль / размер]],'Сводный отчет'!$F$7:$F$17))^2</f>
        <v>368.76488862449764</v>
      </c>
      <c r="G2364" s="63">
        <v>660</v>
      </c>
      <c r="H2364" s="64">
        <f>(Таблица1[[#This Row],[Временное сопротивление, Н/мм²]]-SUMIF('Сводный отчет'!$B$7:$B$17,Таблица1[[#This Row],[Профиль / размер]],'Сводный отчет'!$I$7:$I$17))^2</f>
        <v>136.68081168616689</v>
      </c>
      <c r="I2364" s="65">
        <f>Таблица1[[#This Row],[Временное сопротивление, Н/мм²]]/Таблица1[[#This Row],[Предел текучести, Н/мм²]]</f>
        <v>1.1578947368421053</v>
      </c>
      <c r="J2364" s="66">
        <f>(Таблица1[[#This Row],[σв/σт]]-SUMIF('Сводный отчет'!$B$7:$B$17,Таблица1[[#This Row],[Профиль / размер]],'Сводный отчет'!$L$7:$L$17))^2</f>
        <v>3.7144285279624723E-4</v>
      </c>
      <c r="K2364" s="63">
        <v>20.399999999999999</v>
      </c>
      <c r="L2364" s="64">
        <f>(Таблица1[[#This Row],[Относительное удлинение, %]]-SUMIF('Сводный отчет'!$B$7:$B$17,Таблица1[[#This Row],[Профиль / размер]],'Сводный отчет'!$O$7:$O$17))^2</f>
        <v>2.1312834805854792</v>
      </c>
      <c r="M2364" s="63">
        <v>10.5</v>
      </c>
      <c r="N236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0.16901234567901552</v>
      </c>
      <c r="O2364" s="67">
        <v>10.8</v>
      </c>
      <c r="P236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0.16701287446478572</v>
      </c>
      <c r="Q2364" s="69">
        <v>9.2999999999999999E-2</v>
      </c>
      <c r="R2364" s="70">
        <f>(Таблица1[[#This Row],[fr]]-SUMIF('Сводный отчет'!$B$7:$B$17,Таблица1[[#This Row],[Профиль / размер]],'Сводный отчет'!$X$7:$X$17))^2</f>
        <v>1.1540232518856391E-4</v>
      </c>
    </row>
    <row r="2365" spans="1:18" ht="11.25" customHeight="1" x14ac:dyDescent="0.25">
      <c r="A2365" s="62" t="s">
        <v>1772</v>
      </c>
      <c r="B2365" s="62" t="str">
        <f>LEFT(Таблица1[[#This Row],[Номер плавки]],7)</f>
        <v>2004616</v>
      </c>
      <c r="C2365" s="62" t="s">
        <v>66</v>
      </c>
      <c r="D2365" s="62" t="s">
        <v>72</v>
      </c>
      <c r="E2365" s="63">
        <v>553</v>
      </c>
      <c r="F2365" s="64">
        <f>(Таблица1[[#This Row],[Предел текучести, Н/мм²]]-SUMIF('Сводный отчет'!$B$7:$B$17,Таблица1[[#This Row],[Профиль / размер]],'Сводный отчет'!$F$7:$F$17))^2</f>
        <v>4.8543195188051316</v>
      </c>
      <c r="G2365" s="63">
        <v>652</v>
      </c>
      <c r="H2365" s="64">
        <f>(Таблица1[[#This Row],[Временное сопротивление, Н/мм²]]-SUMIF('Сводный отчет'!$B$7:$B$17,Таблица1[[#This Row],[Профиль / размер]],'Сводный отчет'!$I$7:$I$17))^2</f>
        <v>13.623901117060347</v>
      </c>
      <c r="I2365" s="65">
        <f>Таблица1[[#This Row],[Временное сопротивление, Н/мм²]]/Таблица1[[#This Row],[Предел текучести, Н/мм²]]</f>
        <v>1.1790235081374323</v>
      </c>
      <c r="J2365" s="66">
        <f>(Таблица1[[#This Row],[σв/σт]]-SUMIF('Сводный отчет'!$B$7:$B$17,Таблица1[[#This Row],[Профиль / размер]],'Сводный отчет'!$L$7:$L$17))^2</f>
        <v>3.4444336783714993E-6</v>
      </c>
      <c r="K2365" s="63">
        <v>19.5</v>
      </c>
      <c r="L2365" s="64">
        <f>(Таблица1[[#This Row],[Относительное удлинение, %]]-SUMIF('Сводный отчет'!$B$7:$B$17,Таблица1[[#This Row],[Профиль / размер]],'Сводный отчет'!$O$7:$O$17))^2</f>
        <v>0.3134786025367029</v>
      </c>
      <c r="M2365" s="63">
        <v>11.1</v>
      </c>
      <c r="N236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1.0223456790123528</v>
      </c>
      <c r="O2365" s="67">
        <v>11.4</v>
      </c>
      <c r="P236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1.0174193785298222</v>
      </c>
      <c r="Q2365" s="69">
        <v>7.2999999999999995E-2</v>
      </c>
      <c r="R2365" s="70">
        <f>(Таблица1[[#This Row],[fr]]-SUMIF('Сводный отчет'!$B$7:$B$17,Таблица1[[#This Row],[Профиль / размер]],'Сводный отчет'!$X$7:$X$17))^2</f>
        <v>8.5700428169593106E-5</v>
      </c>
    </row>
    <row r="2366" spans="1:18" ht="11.25" customHeight="1" x14ac:dyDescent="0.25">
      <c r="A2366" s="62" t="s">
        <v>1772</v>
      </c>
      <c r="B2366" s="62" t="str">
        <f>LEFT(Таблица1[[#This Row],[Номер плавки]],7)</f>
        <v>2004616</v>
      </c>
      <c r="C2366" s="62" t="s">
        <v>66</v>
      </c>
      <c r="D2366" s="62" t="s">
        <v>72</v>
      </c>
      <c r="E2366" s="63">
        <v>551</v>
      </c>
      <c r="F2366" s="64">
        <f>(Таблица1[[#This Row],[Предел текучести, Н/мм²]]-SUMIF('Сводный отчет'!$B$7:$B$17,Таблица1[[#This Row],[Профиль / размер]],'Сводный отчет'!$F$7:$F$17))^2</f>
        <v>4.1311388723660615E-2</v>
      </c>
      <c r="G2366" s="63">
        <v>652</v>
      </c>
      <c r="H2366" s="64">
        <f>(Таблица1[[#This Row],[Временное сопротивление, Н/мм²]]-SUMIF('Сводный отчет'!$B$7:$B$17,Таблица1[[#This Row],[Профиль / размер]],'Сводный отчет'!$I$7:$I$17))^2</f>
        <v>13.623901117060347</v>
      </c>
      <c r="I2366" s="65">
        <f>Таблица1[[#This Row],[Временное сопротивление, Н/мм²]]/Таблица1[[#This Row],[Предел текучести, Н/мм²]]</f>
        <v>1.1833030852994555</v>
      </c>
      <c r="J2366" s="66">
        <f>(Таблица1[[#This Row],[σв/σт]]-SUMIF('Сводный отчет'!$B$7:$B$17,Таблица1[[#This Row],[Профиль / размер]],'Сводный отчет'!$L$7:$L$17))^2</f>
        <v>3.7644307678992094E-5</v>
      </c>
      <c r="K2366" s="63">
        <v>20</v>
      </c>
      <c r="L2366" s="64">
        <f>(Таблица1[[#This Row],[Относительное удлинение, %]]-SUMIF('Сводный отчет'!$B$7:$B$17,Таблица1[[#This Row],[Профиль / размер]],'Сводный отчет'!$O$7:$O$17))^2</f>
        <v>1.1233702014526921</v>
      </c>
      <c r="M2366" s="63">
        <v>13.3</v>
      </c>
      <c r="N236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10.311234567901264</v>
      </c>
      <c r="O2366" s="67">
        <v>13.6</v>
      </c>
      <c r="P236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10.295576560101619</v>
      </c>
      <c r="Q2366" s="69">
        <v>7.2999999999999995E-2</v>
      </c>
      <c r="R2366" s="70">
        <f>(Таблица1[[#This Row],[fr]]-SUMIF('Сводный отчет'!$B$7:$B$17,Таблица1[[#This Row],[Профиль / размер]],'Сводный отчет'!$X$7:$X$17))^2</f>
        <v>8.5700428169593106E-5</v>
      </c>
    </row>
    <row r="2367" spans="1:18" ht="11.25" customHeight="1" x14ac:dyDescent="0.25">
      <c r="A2367" s="62" t="s">
        <v>1773</v>
      </c>
      <c r="B2367" s="62" t="str">
        <f>LEFT(Таблица1[[#This Row],[Номер плавки]],7)</f>
        <v>2004620</v>
      </c>
      <c r="C2367" s="62" t="s">
        <v>66</v>
      </c>
      <c r="D2367" s="62" t="s">
        <v>72</v>
      </c>
      <c r="E2367" s="63">
        <v>547</v>
      </c>
      <c r="F2367" s="64">
        <f>(Таблица1[[#This Row],[Предел текучести, Н/мм²]]-SUMIF('Сводный отчет'!$B$7:$B$17,Таблица1[[#This Row],[Профиль / размер]],'Сводный отчет'!$F$7:$F$17))^2</f>
        <v>14.415295128560718</v>
      </c>
      <c r="G2367" s="63">
        <v>642</v>
      </c>
      <c r="H2367" s="64">
        <f>(Таблица1[[#This Row],[Временное сопротивление, Н/мм²]]-SUMIF('Сводный отчет'!$B$7:$B$17,Таблица1[[#This Row],[Профиль / размер]],'Сводный отчет'!$I$7:$I$17))^2</f>
        <v>39.802762905677163</v>
      </c>
      <c r="I2367" s="65">
        <f>Таблица1[[#This Row],[Временное сопротивление, Н/мм²]]/Таблица1[[#This Row],[Предел текучести, Н/мм²]]</f>
        <v>1.1736745886654478</v>
      </c>
      <c r="J2367" s="66">
        <f>(Таблица1[[#This Row],[σв/σт]]-SUMIF('Сводный отчет'!$B$7:$B$17,Таблица1[[#This Row],[Профиль / размер]],'Сводный отчет'!$L$7:$L$17))^2</f>
        <v>1.2201055414376466E-5</v>
      </c>
      <c r="K2367" s="63">
        <v>20.5</v>
      </c>
      <c r="L2367" s="64">
        <f>(Таблица1[[#This Row],[Относительное удлинение, %]]-SUMIF('Сводный отчет'!$B$7:$B$17,Таблица1[[#This Row],[Профиль / размер]],'Сводный отчет'!$O$7:$O$17))^2</f>
        <v>2.433261800368681</v>
      </c>
      <c r="M2367" s="63">
        <v>11.2</v>
      </c>
      <c r="N236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1.2345679012345749</v>
      </c>
      <c r="O2367" s="67">
        <v>11.5</v>
      </c>
      <c r="P236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1.2291537958739944</v>
      </c>
      <c r="Q2367" s="69">
        <v>9.6000000000000002E-2</v>
      </c>
      <c r="R2367" s="70">
        <f>(Таблица1[[#This Row],[fr]]-SUMIF('Сводный отчет'!$B$7:$B$17,Таблица1[[#This Row],[Профиль / размер]],'Сводный отчет'!$X$7:$X$17))^2</f>
        <v>1.8885760974140961E-4</v>
      </c>
    </row>
    <row r="2368" spans="1:18" ht="11.25" customHeight="1" x14ac:dyDescent="0.25">
      <c r="A2368" s="62" t="s">
        <v>1773</v>
      </c>
      <c r="B2368" s="62" t="str">
        <f>LEFT(Таблица1[[#This Row],[Номер плавки]],7)</f>
        <v>2004620</v>
      </c>
      <c r="C2368" s="62" t="s">
        <v>66</v>
      </c>
      <c r="D2368" s="62" t="s">
        <v>72</v>
      </c>
      <c r="E2368" s="63">
        <v>545</v>
      </c>
      <c r="F2368" s="64">
        <f>(Таблица1[[#This Row],[Предел текучести, Н/мм²]]-SUMIF('Сводный отчет'!$B$7:$B$17,Таблица1[[#This Row],[Профиль / размер]],'Сводный отчет'!$F$7:$F$17))^2</f>
        <v>33.602286998479251</v>
      </c>
      <c r="G2368" s="63">
        <v>641</v>
      </c>
      <c r="H2368" s="64">
        <f>(Таблица1[[#This Row],[Временное сопротивление, Н/мм²]]-SUMIF('Сводный отчет'!$B$7:$B$17,Таблица1[[#This Row],[Профиль / размер]],'Сводный отчет'!$I$7:$I$17))^2</f>
        <v>53.420649084538844</v>
      </c>
      <c r="I2368" s="65">
        <f>Таблица1[[#This Row],[Временное сопротивление, Н/мм²]]/Таблица1[[#This Row],[Предел текучести, Н/мм²]]</f>
        <v>1.1761467889908257</v>
      </c>
      <c r="J2368" s="66">
        <f>(Таблица1[[#This Row],[σв/σт]]-SUMIF('Сводный отчет'!$B$7:$B$17,Таблица1[[#This Row],[Профиль / размер]],'Сводный отчет'!$L$7:$L$17))^2</f>
        <v>1.0420338502564516E-6</v>
      </c>
      <c r="K2368" s="63">
        <v>22.1</v>
      </c>
      <c r="L2368" s="64">
        <f>(Таблица1[[#This Row],[Относительное удлинение, %]]-SUMIF('Сводный отчет'!$B$7:$B$17,Таблица1[[#This Row],[Профиль / размер]],'Сводный отчет'!$O$7:$O$17))^2</f>
        <v>9.9849149168998554</v>
      </c>
      <c r="M2368" s="63">
        <v>13</v>
      </c>
      <c r="N236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8.4745679012345896</v>
      </c>
      <c r="O2368" s="67">
        <v>13.3</v>
      </c>
      <c r="P236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8.4603733080691086</v>
      </c>
      <c r="Q2368" s="69">
        <v>7.8E-2</v>
      </c>
      <c r="R2368" s="70">
        <f>(Таблица1[[#This Row],[fr]]-SUMIF('Сводный отчет'!$B$7:$B$17,Таблица1[[#This Row],[Профиль / размер]],'Сводный отчет'!$X$7:$X$17))^2</f>
        <v>1.8125902424335745E-5</v>
      </c>
    </row>
    <row r="2369" spans="1:18" ht="11.25" customHeight="1" x14ac:dyDescent="0.25">
      <c r="A2369" s="62" t="s">
        <v>1774</v>
      </c>
      <c r="B2369" s="62" t="str">
        <f>LEFT(Таблица1[[#This Row],[Номер плавки]],7)</f>
        <v>2004619</v>
      </c>
      <c r="C2369" s="62" t="s">
        <v>66</v>
      </c>
      <c r="D2369" s="62" t="s">
        <v>72</v>
      </c>
      <c r="E2369" s="63">
        <v>555</v>
      </c>
      <c r="F2369" s="64">
        <f>(Таблица1[[#This Row],[Предел текучести, Н/мм²]]-SUMIF('Сводный отчет'!$B$7:$B$17,Таблица1[[#This Row],[Профиль / размер]],'Сводный отчет'!$F$7:$F$17))^2</f>
        <v>17.667327648886602</v>
      </c>
      <c r="G2369" s="63">
        <v>652</v>
      </c>
      <c r="H2369" s="64">
        <f>(Таблица1[[#This Row],[Временное сопротивление, Н/мм²]]-SUMIF('Сводный отчет'!$B$7:$B$17,Таблица1[[#This Row],[Профиль / размер]],'Сводный отчет'!$I$7:$I$17))^2</f>
        <v>13.623901117060347</v>
      </c>
      <c r="I2369" s="65">
        <f>Таблица1[[#This Row],[Временное сопротивление, Н/мм²]]/Таблица1[[#This Row],[Предел текучести, Н/мм²]]</f>
        <v>1.1747747747747748</v>
      </c>
      <c r="J2369" s="66">
        <f>(Таблица1[[#This Row],[σв/σт]]-SUMIF('Сводный отчет'!$B$7:$B$17,Таблица1[[#This Row],[Профиль / размер]],'Сводный отчет'!$L$7:$L$17))^2</f>
        <v>5.7255627094460552E-6</v>
      </c>
      <c r="K2369" s="63">
        <v>19.8</v>
      </c>
      <c r="L2369" s="64">
        <f>(Таблица1[[#This Row],[Относительное удлинение, %]]-SUMIF('Сводный отчет'!$B$7:$B$17,Таблица1[[#This Row],[Профиль / размер]],'Сводный отчет'!$O$7:$O$17))^2</f>
        <v>0.73941356188629759</v>
      </c>
      <c r="M2369" s="63">
        <v>11.2</v>
      </c>
      <c r="N236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1.2345679012345749</v>
      </c>
      <c r="O2369" s="67">
        <v>11.5</v>
      </c>
      <c r="P236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1.2291537958739944</v>
      </c>
      <c r="Q2369" s="69">
        <v>8.8999999999999996E-2</v>
      </c>
      <c r="R2369" s="70">
        <f>(Таблица1[[#This Row],[fr]]-SUMIF('Сводный отчет'!$B$7:$B$17,Таблица1[[#This Row],[Профиль / размер]],'Сводный отчет'!$X$7:$X$17))^2</f>
        <v>4.5461945784769685E-5</v>
      </c>
    </row>
    <row r="2370" spans="1:18" ht="11.25" customHeight="1" x14ac:dyDescent="0.25">
      <c r="A2370" s="62" t="s">
        <v>1774</v>
      </c>
      <c r="B2370" s="62" t="str">
        <f>LEFT(Таблица1[[#This Row],[Номер плавки]],7)</f>
        <v>2004619</v>
      </c>
      <c r="C2370" s="62" t="s">
        <v>66</v>
      </c>
      <c r="D2370" s="62" t="s">
        <v>72</v>
      </c>
      <c r="E2370" s="63">
        <v>556</v>
      </c>
      <c r="F2370" s="64">
        <f>(Таблица1[[#This Row],[Предел текучести, Н/мм²]]-SUMIF('Сводный отчет'!$B$7:$B$17,Таблица1[[#This Row],[Профиль / размер]],'Сводный отчет'!$F$7:$F$17))^2</f>
        <v>27.073831713927337</v>
      </c>
      <c r="G2370" s="63">
        <v>651</v>
      </c>
      <c r="H2370" s="64">
        <f>(Таблица1[[#This Row],[Временное сопротивление, Н/мм²]]-SUMIF('Сводный отчет'!$B$7:$B$17,Таблица1[[#This Row],[Профиль / размер]],'Сводный отчет'!$I$7:$I$17))^2</f>
        <v>7.2417872959220286</v>
      </c>
      <c r="I2370" s="65">
        <f>Таблица1[[#This Row],[Временное сопротивление, Н/мм²]]/Таблица1[[#This Row],[Предел текучести, Н/мм²]]</f>
        <v>1.170863309352518</v>
      </c>
      <c r="J2370" s="66">
        <f>(Таблица1[[#This Row],[σв/σт]]-SUMIF('Сводный отчет'!$B$7:$B$17,Таблица1[[#This Row],[Профиль / размер]],'Сводный отчет'!$L$7:$L$17))^2</f>
        <v>3.9743949232307857E-5</v>
      </c>
      <c r="K2370" s="63">
        <v>20.9</v>
      </c>
      <c r="L2370" s="64">
        <f>(Таблица1[[#This Row],[Относительное удлинение, %]]-SUMIF('Сводный отчет'!$B$7:$B$17,Таблица1[[#This Row],[Профиль / размер]],'Сводный отчет'!$O$7:$O$17))^2</f>
        <v>3.841175079501467</v>
      </c>
      <c r="M2370" s="63">
        <v>11.3</v>
      </c>
      <c r="N237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1.4667901234568013</v>
      </c>
      <c r="O2370" s="67">
        <v>11.6</v>
      </c>
      <c r="P237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1.4608882132181662</v>
      </c>
      <c r="Q2370" s="69">
        <v>8.3000000000000004E-2</v>
      </c>
      <c r="R2370" s="70">
        <f>(Таблица1[[#This Row],[fr]]-SUMIF('Сводный отчет'!$B$7:$B$17,Таблица1[[#This Row],[Профиль / размер]],'Сводный отчет'!$X$7:$X$17))^2</f>
        <v>5.5137667907847689E-7</v>
      </c>
    </row>
    <row r="2371" spans="1:18" ht="11.25" customHeight="1" x14ac:dyDescent="0.25">
      <c r="A2371" s="62" t="s">
        <v>1775</v>
      </c>
      <c r="B2371" s="62" t="str">
        <f>LEFT(Таблица1[[#This Row],[Номер плавки]],7)</f>
        <v>2004609</v>
      </c>
      <c r="C2371" s="62" t="s">
        <v>66</v>
      </c>
      <c r="D2371" s="62" t="s">
        <v>72</v>
      </c>
      <c r="E2371" s="63">
        <v>557</v>
      </c>
      <c r="F2371" s="64">
        <f>(Таблица1[[#This Row],[Предел текучести, Н/мм²]]-SUMIF('Сводный отчет'!$B$7:$B$17,Таблица1[[#This Row],[Профиль / размер]],'Сводный отчет'!$F$7:$F$17))^2</f>
        <v>38.480335778968076</v>
      </c>
      <c r="G2371" s="63">
        <v>660</v>
      </c>
      <c r="H2371" s="64">
        <f>(Таблица1[[#This Row],[Временное сопротивление, Н/мм²]]-SUMIF('Сводный отчет'!$B$7:$B$17,Таблица1[[#This Row],[Профиль / размер]],'Сводный отчет'!$I$7:$I$17))^2</f>
        <v>136.68081168616689</v>
      </c>
      <c r="I2371" s="65">
        <f>Таблица1[[#This Row],[Временное сопротивление, Н/мм²]]/Таблица1[[#This Row],[Предел текучести, Н/мм²]]</f>
        <v>1.1849192100538599</v>
      </c>
      <c r="J2371" s="66">
        <f>(Таблица1[[#This Row],[σв/σт]]-SUMIF('Сводный отчет'!$B$7:$B$17,Таблица1[[#This Row],[Профиль / размер]],'Сводный отчет'!$L$7:$L$17))^2</f>
        <v>6.0087619914587439E-5</v>
      </c>
      <c r="K2371" s="63">
        <v>18.899999999999999</v>
      </c>
      <c r="L2371" s="64">
        <f>(Таблица1[[#This Row],[Относительное удлинение, %]]-SUMIF('Сводный отчет'!$B$7:$B$17,Таблица1[[#This Row],[Профиль / размер]],'Сводный отчет'!$O$7:$O$17))^2</f>
        <v>1.6086838375159956E-3</v>
      </c>
      <c r="M2371" s="63">
        <v>13.3</v>
      </c>
      <c r="N237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10.311234567901264</v>
      </c>
      <c r="O2371" s="67">
        <v>13.6</v>
      </c>
      <c r="P237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10.295576560101619</v>
      </c>
      <c r="Q2371" s="69">
        <v>8.6999999999999994E-2</v>
      </c>
      <c r="R2371" s="70">
        <f>(Таблица1[[#This Row],[fr]]-SUMIF('Сводный отчет'!$B$7:$B$17,Таблица1[[#This Row],[Профиль / размер]],'Сводный отчет'!$X$7:$X$17))^2</f>
        <v>2.2491756082872596E-5</v>
      </c>
    </row>
    <row r="2372" spans="1:18" ht="11.25" customHeight="1" x14ac:dyDescent="0.25">
      <c r="A2372" s="62" t="s">
        <v>1775</v>
      </c>
      <c r="B2372" s="62" t="str">
        <f>LEFT(Таблица1[[#This Row],[Номер плавки]],7)</f>
        <v>2004609</v>
      </c>
      <c r="C2372" s="62" t="s">
        <v>66</v>
      </c>
      <c r="D2372" s="62" t="s">
        <v>72</v>
      </c>
      <c r="E2372" s="63">
        <v>554</v>
      </c>
      <c r="F2372" s="64">
        <f>(Таблица1[[#This Row],[Предел текучести, Н/мм²]]-SUMIF('Сводный отчет'!$B$7:$B$17,Таблица1[[#This Row],[Профиль / размер]],'Сводный отчет'!$F$7:$F$17))^2</f>
        <v>10.260823583845866</v>
      </c>
      <c r="G2372" s="63">
        <v>658</v>
      </c>
      <c r="H2372" s="64">
        <f>(Таблица1[[#This Row],[Временное сопротивление, Н/мм²]]-SUMIF('Сводный отчет'!$B$7:$B$17,Таблица1[[#This Row],[Профиль / размер]],'Сводный отчет'!$I$7:$I$17))^2</f>
        <v>93.916584043890253</v>
      </c>
      <c r="I2372" s="65">
        <f>Таблица1[[#This Row],[Временное сопротивление, Н/мм²]]/Таблица1[[#This Row],[Предел текучести, Н/мм²]]</f>
        <v>1.1877256317689531</v>
      </c>
      <c r="J2372" s="66">
        <f>(Таблица1[[#This Row],[σв/σт]]-SUMIF('Сводный отчет'!$B$7:$B$17,Таблица1[[#This Row],[Профиль / размер]],'Сводный отчет'!$L$7:$L$17))^2</f>
        <v>1.1147225478719773E-4</v>
      </c>
      <c r="K2372" s="63">
        <v>17.2</v>
      </c>
      <c r="L2372" s="64">
        <f>(Таблица1[[#This Row],[Относительное удлинение, %]]-SUMIF('Сводный отчет'!$B$7:$B$17,Таблица1[[#This Row],[Профиль / размер]],'Сводный отчет'!$O$7:$O$17))^2</f>
        <v>3.0279772475231552</v>
      </c>
      <c r="M2372" s="63">
        <v>10.6</v>
      </c>
      <c r="N237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0.26123456790123817</v>
      </c>
      <c r="O2372" s="67">
        <v>10.9</v>
      </c>
      <c r="P237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0.25874729180895822</v>
      </c>
      <c r="Q2372" s="69">
        <v>7.6999999999999999E-2</v>
      </c>
      <c r="R2372" s="70">
        <f>(Таблица1[[#This Row],[fr]]-SUMIF('Сводный отчет'!$B$7:$B$17,Таблица1[[#This Row],[Профиль / размер]],'Сводный отчет'!$X$7:$X$17))^2</f>
        <v>2.7640807573387208E-5</v>
      </c>
    </row>
    <row r="2373" spans="1:18" ht="11.25" customHeight="1" x14ac:dyDescent="0.25">
      <c r="A2373" s="62" t="s">
        <v>1776</v>
      </c>
      <c r="B2373" s="62" t="str">
        <f>LEFT(Таблица1[[#This Row],[Номер плавки]],7)</f>
        <v>2004618</v>
      </c>
      <c r="C2373" s="62" t="s">
        <v>66</v>
      </c>
      <c r="D2373" s="62" t="s">
        <v>72</v>
      </c>
      <c r="E2373" s="63">
        <v>556</v>
      </c>
      <c r="F2373" s="64">
        <f>(Таблица1[[#This Row],[Предел текучести, Н/мм²]]-SUMIF('Сводный отчет'!$B$7:$B$17,Таблица1[[#This Row],[Профиль / размер]],'Сводный отчет'!$F$7:$F$17))^2</f>
        <v>27.073831713927337</v>
      </c>
      <c r="G2373" s="63">
        <v>652</v>
      </c>
      <c r="H2373" s="64">
        <f>(Таблица1[[#This Row],[Временное сопротивление, Н/мм²]]-SUMIF('Сводный отчет'!$B$7:$B$17,Таблица1[[#This Row],[Профиль / размер]],'Сводный отчет'!$I$7:$I$17))^2</f>
        <v>13.623901117060347</v>
      </c>
      <c r="I2373" s="65">
        <f>Таблица1[[#This Row],[Временное сопротивление, Н/мм²]]/Таблица1[[#This Row],[Предел текучести, Н/мм²]]</f>
        <v>1.1726618705035972</v>
      </c>
      <c r="J2373" s="66">
        <f>(Таблица1[[#This Row],[σв/σт]]-SUMIF('Сводный отчет'!$B$7:$B$17,Таблица1[[#This Row],[Профиль / размер]],'Сводный отчет'!$L$7:$L$17))^2</f>
        <v>2.030150442811389E-5</v>
      </c>
      <c r="K2373" s="63">
        <v>19.3</v>
      </c>
      <c r="L2373" s="64">
        <f>(Таблица1[[#This Row],[Относительное удлинение, %]]-SUMIF('Сводный отчет'!$B$7:$B$17,Таблица1[[#This Row],[Профиль / размер]],'Сводный отчет'!$O$7:$O$17))^2</f>
        <v>0.12952196297030771</v>
      </c>
      <c r="M2373" s="63">
        <v>10.6</v>
      </c>
      <c r="N237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0.26123456790123817</v>
      </c>
      <c r="O2373" s="67">
        <v>10.9</v>
      </c>
      <c r="P237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0.25874729180895822</v>
      </c>
      <c r="Q2373" s="69">
        <v>7.6999999999999999E-2</v>
      </c>
      <c r="R2373" s="70">
        <f>(Таблица1[[#This Row],[fr]]-SUMIF('Сводный отчет'!$B$7:$B$17,Таблица1[[#This Row],[Профиль / размер]],'Сводный отчет'!$X$7:$X$17))^2</f>
        <v>2.7640807573387208E-5</v>
      </c>
    </row>
    <row r="2374" spans="1:18" ht="11.25" customHeight="1" x14ac:dyDescent="0.25">
      <c r="A2374" s="62" t="s">
        <v>1776</v>
      </c>
      <c r="B2374" s="62" t="str">
        <f>LEFT(Таблица1[[#This Row],[Номер плавки]],7)</f>
        <v>2004618</v>
      </c>
      <c r="C2374" s="62" t="s">
        <v>66</v>
      </c>
      <c r="D2374" s="62" t="s">
        <v>72</v>
      </c>
      <c r="E2374" s="63">
        <v>557</v>
      </c>
      <c r="F2374" s="64">
        <f>(Таблица1[[#This Row],[Предел текучести, Н/мм²]]-SUMIF('Сводный отчет'!$B$7:$B$17,Таблица1[[#This Row],[Профиль / размер]],'Сводный отчет'!$F$7:$F$17))^2</f>
        <v>38.480335778968076</v>
      </c>
      <c r="G2374" s="63">
        <v>652</v>
      </c>
      <c r="H2374" s="64">
        <f>(Таблица1[[#This Row],[Временное сопротивление, Н/мм²]]-SUMIF('Сводный отчет'!$B$7:$B$17,Таблица1[[#This Row],[Профиль / размер]],'Сводный отчет'!$I$7:$I$17))^2</f>
        <v>13.623901117060347</v>
      </c>
      <c r="I2374" s="65">
        <f>Таблица1[[#This Row],[Временное сопротивление, Н/мм²]]/Таблица1[[#This Row],[Предел текучести, Н/мм²]]</f>
        <v>1.1705565529622981</v>
      </c>
      <c r="J2374" s="66">
        <f>(Таблица1[[#This Row],[σв/σт]]-SUMIF('Сводный отчет'!$B$7:$B$17,Таблица1[[#This Row],[Профиль / размер]],'Сводный отчет'!$L$7:$L$17))^2</f>
        <v>4.3705805208506224E-5</v>
      </c>
      <c r="K2374" s="63">
        <v>19.5</v>
      </c>
      <c r="L2374" s="64">
        <f>(Таблица1[[#This Row],[Относительное удлинение, %]]-SUMIF('Сводный отчет'!$B$7:$B$17,Таблица1[[#This Row],[Профиль / размер]],'Сводный отчет'!$O$7:$O$17))^2</f>
        <v>0.3134786025367029</v>
      </c>
      <c r="M2374" s="63">
        <v>10.199999999999999</v>
      </c>
      <c r="N237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1.2345679012346381E-2</v>
      </c>
      <c r="O2374" s="67">
        <v>10.5</v>
      </c>
      <c r="P237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1.1809622432266921E-2</v>
      </c>
      <c r="Q2374" s="69">
        <v>8.8999999999999996E-2</v>
      </c>
      <c r="R2374" s="70">
        <f>(Таблица1[[#This Row],[fr]]-SUMIF('Сводный отчет'!$B$7:$B$17,Таблица1[[#This Row],[Профиль / размер]],'Сводный отчет'!$X$7:$X$17))^2</f>
        <v>4.5461945784769685E-5</v>
      </c>
    </row>
    <row r="2375" spans="1:18" ht="11.25" customHeight="1" x14ac:dyDescent="0.25">
      <c r="A2375" s="62" t="s">
        <v>1777</v>
      </c>
      <c r="B2375" s="62" t="str">
        <f>LEFT(Таблица1[[#This Row],[Номер плавки]],7)</f>
        <v>2004617</v>
      </c>
      <c r="C2375" s="62" t="s">
        <v>66</v>
      </c>
      <c r="D2375" s="62" t="s">
        <v>72</v>
      </c>
      <c r="E2375" s="63">
        <v>554</v>
      </c>
      <c r="F2375" s="64">
        <f>(Таблица1[[#This Row],[Предел текучести, Н/мм²]]-SUMIF('Сводный отчет'!$B$7:$B$17,Таблица1[[#This Row],[Профиль / размер]],'Сводный отчет'!$F$7:$F$17))^2</f>
        <v>10.260823583845866</v>
      </c>
      <c r="G2375" s="63">
        <v>652</v>
      </c>
      <c r="H2375" s="64">
        <f>(Таблица1[[#This Row],[Временное сопротивление, Н/мм²]]-SUMIF('Сводный отчет'!$B$7:$B$17,Таблица1[[#This Row],[Профиль / размер]],'Сводный отчет'!$I$7:$I$17))^2</f>
        <v>13.623901117060347</v>
      </c>
      <c r="I2375" s="65">
        <f>Таблица1[[#This Row],[Временное сопротивление, Н/мм²]]/Таблица1[[#This Row],[Предел текучести, Н/мм²]]</f>
        <v>1.1768953068592058</v>
      </c>
      <c r="J2375" s="66">
        <f>(Таблица1[[#This Row],[σв/σт]]-SUMIF('Сводный отчет'!$B$7:$B$17,Таблица1[[#This Row],[Профиль / размер]],'Сводный отчет'!$L$7:$L$17))^2</f>
        <v>7.4137882016327931E-8</v>
      </c>
      <c r="K2375" s="63">
        <v>19.5</v>
      </c>
      <c r="L2375" s="64">
        <f>(Таблица1[[#This Row],[Относительное удлинение, %]]-SUMIF('Сводный отчет'!$B$7:$B$17,Таблица1[[#This Row],[Профиль / размер]],'Сводный отчет'!$O$7:$O$17))^2</f>
        <v>0.3134786025367029</v>
      </c>
      <c r="M2375" s="63">
        <v>10.199999999999999</v>
      </c>
      <c r="N237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1.2345679012346381E-2</v>
      </c>
      <c r="O2375" s="67">
        <v>10.5</v>
      </c>
      <c r="P237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1.1809622432266921E-2</v>
      </c>
      <c r="Q2375" s="69">
        <v>6.7000000000000004E-2</v>
      </c>
      <c r="R2375" s="70">
        <f>(Таблица1[[#This Row],[fr]]-SUMIF('Сводный отчет'!$B$7:$B$17,Таблица1[[#This Row],[Профиль / размер]],'Сводный отчет'!$X$7:$X$17))^2</f>
        <v>2.3278985906390162E-4</v>
      </c>
    </row>
    <row r="2376" spans="1:18" ht="11.25" customHeight="1" x14ac:dyDescent="0.25">
      <c r="A2376" s="62" t="s">
        <v>1777</v>
      </c>
      <c r="B2376" s="62" t="str">
        <f>LEFT(Таблица1[[#This Row],[Номер плавки]],7)</f>
        <v>2004617</v>
      </c>
      <c r="C2376" s="62" t="s">
        <v>66</v>
      </c>
      <c r="D2376" s="62" t="s">
        <v>72</v>
      </c>
      <c r="E2376" s="63">
        <v>551</v>
      </c>
      <c r="F2376" s="64">
        <f>(Таблица1[[#This Row],[Предел текучести, Н/мм²]]-SUMIF('Сводный отчет'!$B$7:$B$17,Таблица1[[#This Row],[Профиль / размер]],'Сводный отчет'!$F$7:$F$17))^2</f>
        <v>4.1311388723660615E-2</v>
      </c>
      <c r="G2376" s="63">
        <v>651</v>
      </c>
      <c r="H2376" s="64">
        <f>(Таблица1[[#This Row],[Временное сопротивление, Н/мм²]]-SUMIF('Сводный отчет'!$B$7:$B$17,Таблица1[[#This Row],[Профиль / размер]],'Сводный отчет'!$I$7:$I$17))^2</f>
        <v>7.2417872959220286</v>
      </c>
      <c r="I2376" s="65">
        <f>Таблица1[[#This Row],[Временное сопротивление, Н/мм²]]/Таблица1[[#This Row],[Предел текучести, Н/мм²]]</f>
        <v>1.1814882032667877</v>
      </c>
      <c r="J2376" s="66">
        <f>(Таблица1[[#This Row],[σв/σт]]-SUMIF('Сводный отчет'!$B$7:$B$17,Таблица1[[#This Row],[Профиль / размер]],'Сводный отчет'!$L$7:$L$17))^2</f>
        <v>1.8667702599145411E-5</v>
      </c>
      <c r="K2376" s="63">
        <v>17.3</v>
      </c>
      <c r="L2376" s="64">
        <f>(Таблица1[[#This Row],[Относительное удлинение, %]]-SUMIF('Сводный отчет'!$B$7:$B$17,Таблица1[[#This Row],[Профиль / размер]],'Сводный отчет'!$O$7:$O$17))^2</f>
        <v>2.6899555673063484</v>
      </c>
      <c r="M2376" s="63">
        <v>10.5</v>
      </c>
      <c r="N237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0.16901234567901552</v>
      </c>
      <c r="O2376" s="67">
        <v>10.8</v>
      </c>
      <c r="P237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0.16701287446478572</v>
      </c>
      <c r="Q2376" s="69">
        <v>8.1000000000000003E-2</v>
      </c>
      <c r="R2376" s="70">
        <f>(Таблица1[[#This Row],[fr]]-SUMIF('Сводный отчет'!$B$7:$B$17,Таблица1[[#This Row],[Профиль / размер]],'Сводный отчет'!$X$7:$X$17))^2</f>
        <v>1.5811869771813733E-6</v>
      </c>
    </row>
    <row r="2377" spans="1:18" ht="11.25" customHeight="1" x14ac:dyDescent="0.25">
      <c r="A2377" s="62" t="s">
        <v>1778</v>
      </c>
      <c r="B2377" s="62" t="str">
        <f>LEFT(Таблица1[[#This Row],[Номер плавки]],7)</f>
        <v>2004625</v>
      </c>
      <c r="C2377" s="62" t="s">
        <v>66</v>
      </c>
      <c r="D2377" s="62" t="s">
        <v>72</v>
      </c>
      <c r="E2377" s="63">
        <v>567</v>
      </c>
      <c r="F2377" s="64">
        <f>(Таблица1[[#This Row],[Предел текучести, Н/мм²]]-SUMIF('Сводный отчет'!$B$7:$B$17,Таблица1[[#This Row],[Профиль / размер]],'Сводный отчет'!$F$7:$F$17))^2</f>
        <v>262.54537642937544</v>
      </c>
      <c r="G2377" s="63">
        <v>659</v>
      </c>
      <c r="H2377" s="64">
        <f>(Таблица1[[#This Row],[Временное сопротивление, Н/мм²]]-SUMIF('Сводный отчет'!$B$7:$B$17,Таблица1[[#This Row],[Профиль / размер]],'Сводный отчет'!$I$7:$I$17))^2</f>
        <v>114.29869786502857</v>
      </c>
      <c r="I2377" s="65">
        <f>Таблица1[[#This Row],[Временное сопротивление, Н/мм²]]/Таблица1[[#This Row],[Предел текучести, Н/мм²]]</f>
        <v>1.1622574955908289</v>
      </c>
      <c r="J2377" s="66">
        <f>(Таблица1[[#This Row],[σв/σт]]-SUMIF('Сводный отчет'!$B$7:$B$17,Таблица1[[#This Row],[Профиль / размер]],'Сводный отчет'!$L$7:$L$17))^2</f>
        <v>2.2231090287397074E-4</v>
      </c>
      <c r="K2377" s="63">
        <v>18.8</v>
      </c>
      <c r="L2377" s="64">
        <f>(Таблица1[[#This Row],[Относительное удлинение, %]]-SUMIF('Сводный отчет'!$B$7:$B$17,Таблица1[[#This Row],[Профиль / размер]],'Сводный отчет'!$O$7:$O$17))^2</f>
        <v>1.963036405431785E-2</v>
      </c>
      <c r="M2377" s="63">
        <v>9.3000000000000007</v>
      </c>
      <c r="N237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0.6223456790123385</v>
      </c>
      <c r="O2377" s="67">
        <v>9.6</v>
      </c>
      <c r="P237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0.62619986633471281</v>
      </c>
      <c r="Q2377" s="69">
        <v>0.08</v>
      </c>
      <c r="R2377" s="70">
        <f>(Таблица1[[#This Row],[fr]]-SUMIF('Сводный отчет'!$B$7:$B$17,Таблица1[[#This Row],[Профиль / размер]],'Сводный отчет'!$X$7:$X$17))^2</f>
        <v>5.0960921262328272E-6</v>
      </c>
    </row>
    <row r="2378" spans="1:18" ht="11.25" customHeight="1" x14ac:dyDescent="0.25">
      <c r="A2378" s="62" t="s">
        <v>1778</v>
      </c>
      <c r="B2378" s="62" t="str">
        <f>LEFT(Таблица1[[#This Row],[Номер плавки]],7)</f>
        <v>2004625</v>
      </c>
      <c r="C2378" s="62" t="s">
        <v>66</v>
      </c>
      <c r="D2378" s="62" t="s">
        <v>72</v>
      </c>
      <c r="E2378" s="63">
        <v>563</v>
      </c>
      <c r="F2378" s="64">
        <f>(Таблица1[[#This Row],[Предел текучести, Н/мм²]]-SUMIF('Сводный отчет'!$B$7:$B$17,Таблица1[[#This Row],[Профиль / размер]],'Сводный отчет'!$F$7:$F$17))^2</f>
        <v>148.9193601692125</v>
      </c>
      <c r="G2378" s="63">
        <v>659</v>
      </c>
      <c r="H2378" s="64">
        <f>(Таблица1[[#This Row],[Временное сопротивление, Н/мм²]]-SUMIF('Сводный отчет'!$B$7:$B$17,Таблица1[[#This Row],[Профиль / размер]],'Сводный отчет'!$I$7:$I$17))^2</f>
        <v>114.29869786502857</v>
      </c>
      <c r="I2378" s="65">
        <f>Таблица1[[#This Row],[Временное сопротивление, Н/мм²]]/Таблица1[[#This Row],[Предел текучести, Н/мм²]]</f>
        <v>1.1705150976909413</v>
      </c>
      <c r="J2378" s="66">
        <f>(Таблица1[[#This Row],[σв/σт]]-SUMIF('Сводный отчет'!$B$7:$B$17,Таблица1[[#This Row],[Профиль / размер]],'Сводный отчет'!$L$7:$L$17))^2</f>
        <v>4.4255648382202985E-5</v>
      </c>
      <c r="K2378" s="63">
        <v>19.399999999999999</v>
      </c>
      <c r="L2378" s="64">
        <f>(Таблица1[[#This Row],[Относительное удлинение, %]]-SUMIF('Сводный отчет'!$B$7:$B$17,Таблица1[[#This Row],[Профиль / размер]],'Сводный отчет'!$O$7:$O$17))^2</f>
        <v>0.21150028275350374</v>
      </c>
      <c r="M2378" s="63">
        <v>9.6</v>
      </c>
      <c r="N237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0.23901234567900892</v>
      </c>
      <c r="O2378" s="67">
        <v>9.9</v>
      </c>
      <c r="P237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0.24140311836723014</v>
      </c>
      <c r="Q2378" s="69">
        <v>6.6000000000000003E-2</v>
      </c>
      <c r="R2378" s="70">
        <f>(Таблица1[[#This Row],[fr]]-SUMIF('Сводный отчет'!$B$7:$B$17,Таблица1[[#This Row],[Профиль / размер]],'Сводный отчет'!$X$7:$X$17))^2</f>
        <v>2.643047642129531E-4</v>
      </c>
    </row>
    <row r="2379" spans="1:18" ht="11.25" customHeight="1" x14ac:dyDescent="0.25">
      <c r="A2379" s="62" t="s">
        <v>1779</v>
      </c>
      <c r="B2379" s="62" t="str">
        <f>LEFT(Таблица1[[#This Row],[Номер плавки]],7)</f>
        <v>2004628</v>
      </c>
      <c r="C2379" s="62" t="s">
        <v>66</v>
      </c>
      <c r="D2379" s="62" t="s">
        <v>82</v>
      </c>
      <c r="E2379" s="63">
        <v>522</v>
      </c>
      <c r="F2379" s="64">
        <f>(Таблица1[[#This Row],[Предел текучести, Н/мм²]]-SUMIF('Сводный отчет'!$B$7:$B$17,Таблица1[[#This Row],[Профиль / размер]],'Сводный отчет'!$F$7:$F$17))^2</f>
        <v>639.36734693877793</v>
      </c>
      <c r="G2379" s="63">
        <v>637</v>
      </c>
      <c r="H2379" s="64">
        <f>(Таблица1[[#This Row],[Временное сопротивление, Н/мм²]]-SUMIF('Сводный отчет'!$B$7:$B$17,Таблица1[[#This Row],[Профиль / размер]],'Сводный отчет'!$I$7:$I$17))^2</f>
        <v>118.05487713452646</v>
      </c>
      <c r="I2379" s="65">
        <f>Таблица1[[#This Row],[Временное сопротивление, Н/мм²]]/Таблица1[[#This Row],[Предел текучести, Н/мм²]]</f>
        <v>1.2203065134099618</v>
      </c>
      <c r="J2379" s="66">
        <f>(Таблица1[[#This Row],[σв/σт]]-SUMIF('Сводный отчет'!$B$7:$B$17,Таблица1[[#This Row],[Профиль / размер]],'Сводный отчет'!$L$7:$L$17))^2</f>
        <v>1.3072900459881944E-3</v>
      </c>
      <c r="K2379" s="63">
        <v>17.100000000000001</v>
      </c>
      <c r="L2379" s="64">
        <f>(Таблица1[[#This Row],[Относительное удлинение, %]]-SUMIF('Сводный отчет'!$B$7:$B$17,Таблица1[[#This Row],[Профиль / размер]],'Сводный отчет'!$O$7:$O$17))^2</f>
        <v>2.5209662640566655</v>
      </c>
      <c r="M2379" s="63">
        <v>9</v>
      </c>
      <c r="N237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1.4341284464806239</v>
      </c>
      <c r="O2379" s="67">
        <v>9.3000000000000007</v>
      </c>
      <c r="P237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1.4488298209079733</v>
      </c>
      <c r="Q2379" s="69">
        <v>9.6000000000000002E-2</v>
      </c>
      <c r="R2379" s="70">
        <f>(Таблица1[[#This Row],[fr]]-SUMIF('Сводный отчет'!$B$7:$B$17,Таблица1[[#This Row],[Профиль / размер]],'Сводный отчет'!$X$7:$X$17))^2</f>
        <v>1.7781406080799608E-4</v>
      </c>
    </row>
    <row r="2380" spans="1:18" ht="11.25" customHeight="1" x14ac:dyDescent="0.25">
      <c r="A2380" s="62" t="s">
        <v>1779</v>
      </c>
      <c r="B2380" s="62" t="str">
        <f>LEFT(Таблица1[[#This Row],[Номер плавки]],7)</f>
        <v>2004628</v>
      </c>
      <c r="C2380" s="62" t="s">
        <v>66</v>
      </c>
      <c r="D2380" s="62" t="s">
        <v>82</v>
      </c>
      <c r="E2380" s="63">
        <v>546</v>
      </c>
      <c r="F2380" s="64">
        <f>(Таблица1[[#This Row],[Предел текучести, Н/мм²]]-SUMIF('Сводный отчет'!$B$7:$B$17,Таблица1[[#This Row],[Профиль / размер]],'Сводный отчет'!$F$7:$F$17))^2</f>
        <v>1.6530612244899212</v>
      </c>
      <c r="G2380" s="63">
        <v>655</v>
      </c>
      <c r="H2380" s="64">
        <f>(Таблица1[[#This Row],[Временное сопротивление, Н/мм²]]-SUMIF('Сводный отчет'!$B$7:$B$17,Таблица1[[#This Row],[Профиль / размер]],'Сводный отчет'!$I$7:$I$17))^2</f>
        <v>50.903856726364552</v>
      </c>
      <c r="I2380" s="65">
        <f>Таблица1[[#This Row],[Временное сопротивление, Н/мм²]]/Таблица1[[#This Row],[Предел текучести, Н/мм²]]</f>
        <v>1.1996336996336996</v>
      </c>
      <c r="J2380" s="66">
        <f>(Таблица1[[#This Row],[σв/σт]]-SUMIF('Сводный отчет'!$B$7:$B$17,Таблица1[[#This Row],[Профиль / размер]],'Сводный отчет'!$L$7:$L$17))^2</f>
        <v>2.3974349148686311E-4</v>
      </c>
      <c r="K2380" s="63">
        <v>21.1</v>
      </c>
      <c r="L2380" s="64">
        <f>(Таблица1[[#This Row],[Относительное удлинение, %]]-SUMIF('Сводный отчет'!$B$7:$B$17,Таблица1[[#This Row],[Профиль / размер]],'Сводный отчет'!$O$7:$O$17))^2</f>
        <v>5.818925447730078</v>
      </c>
      <c r="M2380" s="63">
        <v>10.3</v>
      </c>
      <c r="N238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1.0495793419409514E-2</v>
      </c>
      <c r="O2380" s="67">
        <v>10.6</v>
      </c>
      <c r="P238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9.2788004997900932E-3</v>
      </c>
      <c r="Q2380" s="69">
        <v>0.08</v>
      </c>
      <c r="R2380" s="70">
        <f>(Таблица1[[#This Row],[fr]]-SUMIF('Сводный отчет'!$B$7:$B$17,Таблица1[[#This Row],[Профиль / размер]],'Сводный отчет'!$X$7:$X$17))^2</f>
        <v>7.1038567263641325E-6</v>
      </c>
    </row>
    <row r="2381" spans="1:18" ht="11.25" customHeight="1" x14ac:dyDescent="0.25">
      <c r="A2381" s="62" t="s">
        <v>1780</v>
      </c>
      <c r="B2381" s="62" t="str">
        <f>LEFT(Таблица1[[#This Row],[Номер плавки]],7)</f>
        <v>2004629</v>
      </c>
      <c r="C2381" s="62" t="s">
        <v>66</v>
      </c>
      <c r="D2381" s="62" t="s">
        <v>82</v>
      </c>
      <c r="E2381" s="63">
        <v>547</v>
      </c>
      <c r="F2381" s="64">
        <f>(Таблица1[[#This Row],[Предел текучести, Н/мм²]]-SUMIF('Сводный отчет'!$B$7:$B$17,Таблица1[[#This Row],[Профиль / размер]],'Сводный отчет'!$F$7:$F$17))^2</f>
        <v>8.1632653061252336E-2</v>
      </c>
      <c r="G2381" s="63">
        <v>658</v>
      </c>
      <c r="H2381" s="64">
        <f>(Таблица1[[#This Row],[Временное сопротивление, Н/мм²]]-SUMIF('Сводный отчет'!$B$7:$B$17,Таблица1[[#This Row],[Профиль / размер]],'Сводный отчет'!$I$7:$I$17))^2</f>
        <v>102.7120199916709</v>
      </c>
      <c r="I2381" s="65">
        <f>Таблица1[[#This Row],[Временное сопротивление, Н/мм²]]/Таблица1[[#This Row],[Предел текучести, Н/мм²]]</f>
        <v>1.2029250457038392</v>
      </c>
      <c r="J2381" s="66">
        <f>(Таблица1[[#This Row],[σв/σт]]-SUMIF('Сводный отчет'!$B$7:$B$17,Таблица1[[#This Row],[Профиль / размер]],'Сводный отчет'!$L$7:$L$17))^2</f>
        <v>3.5250056736317337E-4</v>
      </c>
      <c r="K2381" s="63">
        <v>18.600000000000001</v>
      </c>
      <c r="L2381" s="64">
        <f>(Таблица1[[#This Row],[Относительное удлинение, %]]-SUMIF('Сводный отчет'!$B$7:$B$17,Таблица1[[#This Row],[Профиль / размер]],'Сводный отчет'!$O$7:$O$17))^2</f>
        <v>7.7009579341953231E-3</v>
      </c>
      <c r="M2381" s="63">
        <v>11.1</v>
      </c>
      <c r="N238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0.81441416076635365</v>
      </c>
      <c r="O2381" s="67">
        <v>11.4</v>
      </c>
      <c r="P238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0.80340124947936942</v>
      </c>
      <c r="Q2381" s="69">
        <v>9.6000000000000002E-2</v>
      </c>
      <c r="R2381" s="70">
        <f>(Таблица1[[#This Row],[fr]]-SUMIF('Сводный отчет'!$B$7:$B$17,Таблица1[[#This Row],[Профиль / размер]],'Сводный отчет'!$X$7:$X$17))^2</f>
        <v>1.7781406080799608E-4</v>
      </c>
    </row>
    <row r="2382" spans="1:18" ht="11.25" customHeight="1" x14ac:dyDescent="0.25">
      <c r="A2382" s="62" t="s">
        <v>1780</v>
      </c>
      <c r="B2382" s="62" t="str">
        <f>LEFT(Таблица1[[#This Row],[Номер плавки]],7)</f>
        <v>2004629</v>
      </c>
      <c r="C2382" s="62" t="s">
        <v>66</v>
      </c>
      <c r="D2382" s="62" t="s">
        <v>82</v>
      </c>
      <c r="E2382" s="63">
        <v>545</v>
      </c>
      <c r="F2382" s="64">
        <f>(Таблица1[[#This Row],[Предел текучести, Н/мм²]]-SUMIF('Сводный отчет'!$B$7:$B$17,Таблица1[[#This Row],[Профиль / размер]],'Сводный отчет'!$F$7:$F$17))^2</f>
        <v>5.2244897959185899</v>
      </c>
      <c r="G2382" s="63">
        <v>656</v>
      </c>
      <c r="H2382" s="64">
        <f>(Таблица1[[#This Row],[Временное сопротивление, Н/мм²]]-SUMIF('Сводный отчет'!$B$7:$B$17,Таблица1[[#This Row],[Профиль / размер]],'Сводный отчет'!$I$7:$I$17))^2</f>
        <v>66.173244481466668</v>
      </c>
      <c r="I2382" s="65">
        <f>Таблица1[[#This Row],[Временное сопротивление, Н/мм²]]/Таблица1[[#This Row],[Предел текучести, Н/мм²]]</f>
        <v>1.2036697247706423</v>
      </c>
      <c r="J2382" s="66">
        <f>(Таблица1[[#This Row],[σв/σт]]-SUMIF('Сводный отчет'!$B$7:$B$17,Таблица1[[#This Row],[Профиль / размер]],'Сводный отчет'!$L$7:$L$17))^2</f>
        <v>3.8101781094809534E-4</v>
      </c>
      <c r="K2382" s="63">
        <v>21.4</v>
      </c>
      <c r="L2382" s="64">
        <f>(Таблица1[[#This Row],[Относительное удлинение, %]]-SUMIF('Сводный отчет'!$B$7:$B$17,Таблица1[[#This Row],[Профиль / размер]],'Сводный отчет'!$O$7:$O$17))^2</f>
        <v>7.3562723865055686</v>
      </c>
      <c r="M2382" s="63">
        <v>11.2</v>
      </c>
      <c r="N238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1.0049039566847211</v>
      </c>
      <c r="O2382" s="67">
        <v>11.5</v>
      </c>
      <c r="P238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0.99266655560181616</v>
      </c>
      <c r="Q2382" s="69">
        <v>6.7000000000000004E-2</v>
      </c>
      <c r="R2382" s="70">
        <f>(Таблица1[[#This Row],[fr]]-SUMIF('Сводный отчет'!$B$7:$B$17,Таблица1[[#This Row],[Профиль / размер]],'Сводный отчет'!$X$7:$X$17))^2</f>
        <v>2.4540181591003812E-4</v>
      </c>
    </row>
    <row r="2383" spans="1:18" ht="11.25" customHeight="1" x14ac:dyDescent="0.25">
      <c r="A2383" s="62" t="s">
        <v>1781</v>
      </c>
      <c r="B2383" s="62" t="str">
        <f>LEFT(Таблица1[[#This Row],[Номер плавки]],7)</f>
        <v>2004678</v>
      </c>
      <c r="C2383" s="62" t="s">
        <v>66</v>
      </c>
      <c r="D2383" s="62" t="s">
        <v>183</v>
      </c>
      <c r="E2383" s="63">
        <v>532</v>
      </c>
      <c r="F2383" s="64">
        <f>(Таблица1[[#This Row],[Предел текучести, Н/мм²]]-SUMIF('Сводный отчет'!$B$7:$B$17,Таблица1[[#This Row],[Профиль / размер]],'Сводный отчет'!$F$7:$F$17))^2</f>
        <v>95.506198347107031</v>
      </c>
      <c r="G2383" s="63">
        <v>633</v>
      </c>
      <c r="H2383" s="64">
        <f>(Таблица1[[#This Row],[Временное сопротивление, Н/мм²]]-SUMIF('Сводный отчет'!$B$7:$B$17,Таблица1[[#This Row],[Профиль / размер]],'Сводный отчет'!$I$7:$I$17))^2</f>
        <v>402.27595557851032</v>
      </c>
      <c r="I2383" s="65">
        <f>Таблица1[[#This Row],[Временное сопротивление, Н/мм²]]/Таблица1[[#This Row],[Предел текучести, Н/мм²]]</f>
        <v>1.1898496240601504</v>
      </c>
      <c r="J2383" s="66">
        <f>(Таблица1[[#This Row],[σв/σт]]-SUMIF('Сводный отчет'!$B$7:$B$17,Таблица1[[#This Row],[Профиль / размер]],'Сводный отчет'!$L$7:$L$17))^2</f>
        <v>2.5246793621912347E-4</v>
      </c>
      <c r="K2383" s="63">
        <v>19.3</v>
      </c>
      <c r="L2383" s="64">
        <f>(Таблица1[[#This Row],[Относительное удлинение, %]]-SUMIF('Сводный отчет'!$B$7:$B$17,Таблица1[[#This Row],[Профиль / размер]],'Сводный отчет'!$O$7:$O$17))^2</f>
        <v>1.3172778925619686</v>
      </c>
      <c r="M2383" s="63">
        <v>10.9</v>
      </c>
      <c r="N238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0.15103822314049314</v>
      </c>
      <c r="O2383" s="67">
        <v>11.2</v>
      </c>
      <c r="P238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0.14840005165289361</v>
      </c>
      <c r="Q2383" s="69">
        <v>8.3000000000000004E-2</v>
      </c>
      <c r="R2383" s="70">
        <f>(Таблица1[[#This Row],[fr]]-SUMIF('Сводный отчет'!$B$7:$B$17,Таблица1[[#This Row],[Профиль / размер]],'Сводный отчет'!$X$7:$X$17))^2</f>
        <v>3.9096074380165408E-6</v>
      </c>
    </row>
    <row r="2384" spans="1:18" ht="11.25" customHeight="1" x14ac:dyDescent="0.25">
      <c r="A2384" s="62" t="s">
        <v>1782</v>
      </c>
      <c r="B2384" s="62" t="str">
        <f>LEFT(Таблица1[[#This Row],[Номер плавки]],7)</f>
        <v>2004645</v>
      </c>
      <c r="C2384" s="62" t="s">
        <v>66</v>
      </c>
      <c r="D2384" s="62" t="s">
        <v>183</v>
      </c>
      <c r="E2384" s="63">
        <v>525</v>
      </c>
      <c r="F2384" s="64">
        <f>(Таблица1[[#This Row],[Предел текучести, Н/мм²]]-SUMIF('Сводный отчет'!$B$7:$B$17,Таблица1[[#This Row],[Профиль / размер]],'Сводный отчет'!$F$7:$F$17))^2</f>
        <v>281.32438016528857</v>
      </c>
      <c r="G2384" s="63">
        <v>645</v>
      </c>
      <c r="H2384" s="64">
        <f>(Таблица1[[#This Row],[Временное сопротивление, Н/мм²]]-SUMIF('Сводный отчет'!$B$7:$B$17,Таблица1[[#This Row],[Профиль / размер]],'Сводный отчет'!$I$7:$I$17))^2</f>
        <v>64.912319214875197</v>
      </c>
      <c r="I2384" s="65">
        <f>Таблица1[[#This Row],[Временное сопротивление, Н/мм²]]/Таблица1[[#This Row],[Предел текучести, Н/мм²]]</f>
        <v>1.2285714285714286</v>
      </c>
      <c r="J2384" s="66">
        <f>(Таблица1[[#This Row],[σв/σт]]-SUMIF('Сводный отчет'!$B$7:$B$17,Таблица1[[#This Row],[Профиль / размер]],'Сводный отчет'!$L$7:$L$17))^2</f>
        <v>5.2132601877101612E-4</v>
      </c>
      <c r="K2384" s="63">
        <v>21.3</v>
      </c>
      <c r="L2384" s="64">
        <f>(Таблица1[[#This Row],[Относительное удлинение, %]]-SUMIF('Сводный отчет'!$B$7:$B$17,Таблица1[[#This Row],[Профиль / размер]],'Сводный отчет'!$O$7:$O$17))^2</f>
        <v>9.9081869834710332</v>
      </c>
      <c r="M2384" s="63">
        <v>10</v>
      </c>
      <c r="N238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0.26149276859504528</v>
      </c>
      <c r="O2384" s="67">
        <v>10.3</v>
      </c>
      <c r="P238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0.2649909607437988</v>
      </c>
      <c r="Q2384" s="69">
        <v>6.9000000000000006E-2</v>
      </c>
      <c r="R2384" s="70">
        <f>(Таблица1[[#This Row],[fr]]-SUMIF('Сводный отчет'!$B$7:$B$17,Таблица1[[#This Row],[Профиль / размер]],'Сводный отчет'!$X$7:$X$17))^2</f>
        <v>1.4454597107438005E-4</v>
      </c>
    </row>
    <row r="2385" spans="1:18" ht="11.25" customHeight="1" x14ac:dyDescent="0.25">
      <c r="A2385" s="62" t="s">
        <v>1782</v>
      </c>
      <c r="B2385" s="62" t="str">
        <f>LEFT(Таблица1[[#This Row],[Номер плавки]],7)</f>
        <v>2004645</v>
      </c>
      <c r="C2385" s="62" t="s">
        <v>66</v>
      </c>
      <c r="D2385" s="62" t="s">
        <v>183</v>
      </c>
      <c r="E2385" s="63">
        <v>538</v>
      </c>
      <c r="F2385" s="64">
        <f>(Таблица1[[#This Row],[Предел текучести, Н/мм²]]-SUMIF('Сводный отчет'!$B$7:$B$17,Таблица1[[#This Row],[Профиль / размер]],'Сводный отчет'!$F$7:$F$17))^2</f>
        <v>14.233471074380009</v>
      </c>
      <c r="G2385" s="63">
        <v>636</v>
      </c>
      <c r="H2385" s="64">
        <f>(Таблица1[[#This Row],[Временное сопротивление, Н/мм²]]-SUMIF('Сводный отчет'!$B$7:$B$17,Таблица1[[#This Row],[Профиль / размер]],'Сводный отчет'!$I$7:$I$17))^2</f>
        <v>290.93504648760154</v>
      </c>
      <c r="I2385" s="65">
        <f>Таблица1[[#This Row],[Временное сопротивление, Н/мм²]]/Таблица1[[#This Row],[Предел текучести, Н/мм²]]</f>
        <v>1.1821561338289963</v>
      </c>
      <c r="J2385" s="66">
        <f>(Таблица1[[#This Row],[σв/σт]]-SUMIF('Сводный отчет'!$B$7:$B$17,Таблица1[[#This Row],[Профиль / размер]],'Сводный отчет'!$L$7:$L$17))^2</f>
        <v>5.56145148000355E-4</v>
      </c>
      <c r="K2385" s="63">
        <v>21.2</v>
      </c>
      <c r="L2385" s="64">
        <f>(Таблица1[[#This Row],[Относительное удлинение, %]]-SUMIF('Сводный отчет'!$B$7:$B$17,Таблица1[[#This Row],[Профиль / размер]],'Сводный отчет'!$O$7:$O$17))^2</f>
        <v>9.2886415289255719</v>
      </c>
      <c r="M2385" s="63">
        <v>11.7</v>
      </c>
      <c r="N238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1.4128564049586667</v>
      </c>
      <c r="O2385" s="67">
        <v>12</v>
      </c>
      <c r="P238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1.4047636880165337</v>
      </c>
      <c r="Q2385" s="69">
        <v>7.4999999999999997E-2</v>
      </c>
      <c r="R2385" s="70">
        <f>(Таблица1[[#This Row],[fr]]-SUMIF('Сводный отчет'!$B$7:$B$17,Таблица1[[#This Row],[Профиль / размер]],'Сводный отчет'!$X$7:$X$17))^2</f>
        <v>3.6273243801652942E-5</v>
      </c>
    </row>
    <row r="2386" spans="1:18" ht="11.25" customHeight="1" x14ac:dyDescent="0.25">
      <c r="A2386" s="62" t="s">
        <v>1783</v>
      </c>
      <c r="B2386" s="62" t="str">
        <f>LEFT(Таблица1[[#This Row],[Номер плавки]],7)</f>
        <v>2004672</v>
      </c>
      <c r="C2386" s="62" t="s">
        <v>66</v>
      </c>
      <c r="D2386" s="62" t="s">
        <v>183</v>
      </c>
      <c r="E2386" s="63">
        <v>521</v>
      </c>
      <c r="F2386" s="64">
        <f>(Таблица1[[#This Row],[Предел текучести, Н/мм²]]-SUMIF('Сводный отчет'!$B$7:$B$17,Таблица1[[#This Row],[Профиль / размер]],'Сводный отчет'!$F$7:$F$17))^2</f>
        <v>431.50619834710659</v>
      </c>
      <c r="G2386" s="63">
        <v>642</v>
      </c>
      <c r="H2386" s="64">
        <f>(Таблица1[[#This Row],[Временное сопротивление, Н/мм²]]-SUMIF('Сводный отчет'!$B$7:$B$17,Таблица1[[#This Row],[Профиль / размер]],'Сводный отчет'!$I$7:$I$17))^2</f>
        <v>122.25322830578398</v>
      </c>
      <c r="I2386" s="65">
        <f>Таблица1[[#This Row],[Временное сопротивление, Н/мм²]]/Таблица1[[#This Row],[Предел текучести, Н/мм²]]</f>
        <v>1.2322456813819578</v>
      </c>
      <c r="J2386" s="66">
        <f>(Таблица1[[#This Row],[σв/σт]]-SUMIF('Сводный отчет'!$B$7:$B$17,Таблица1[[#This Row],[Профиль / размер]],'Сводный отчет'!$L$7:$L$17))^2</f>
        <v>7.0261138381380139E-4</v>
      </c>
      <c r="K2386" s="63">
        <v>20.399999999999999</v>
      </c>
      <c r="L2386" s="64">
        <f>(Таблица1[[#This Row],[Относительное удлинение, %]]-SUMIF('Сводный отчет'!$B$7:$B$17,Таблица1[[#This Row],[Профиль / размер]],'Сводный отчет'!$O$7:$O$17))^2</f>
        <v>5.0522778925619445</v>
      </c>
      <c r="M2386" s="63">
        <v>10.8</v>
      </c>
      <c r="N238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8.3310950413221313E-2</v>
      </c>
      <c r="O2386" s="67">
        <v>11.1</v>
      </c>
      <c r="P238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8.1354597107438989E-2</v>
      </c>
      <c r="Q2386" s="69">
        <v>7.9000000000000001E-2</v>
      </c>
      <c r="R2386" s="70">
        <f>(Таблица1[[#This Row],[fr]]-SUMIF('Сводный отчет'!$B$7:$B$17,Таблица1[[#This Row],[Профиль / размер]],'Сводный отчет'!$X$7:$X$17))^2</f>
        <v>4.0914256198347131E-6</v>
      </c>
    </row>
    <row r="2387" spans="1:18" ht="11.25" customHeight="1" x14ac:dyDescent="0.25">
      <c r="A2387" s="62" t="s">
        <v>1783</v>
      </c>
      <c r="B2387" s="62" t="str">
        <f>LEFT(Таблица1[[#This Row],[Номер плавки]],7)</f>
        <v>2004672</v>
      </c>
      <c r="C2387" s="62" t="s">
        <v>66</v>
      </c>
      <c r="D2387" s="62" t="s">
        <v>183</v>
      </c>
      <c r="E2387" s="63">
        <v>524</v>
      </c>
      <c r="F2387" s="64">
        <f>(Таблица1[[#This Row],[Предел текучести, Н/мм²]]-SUMIF('Сводный отчет'!$B$7:$B$17,Таблица1[[#This Row],[Профиль / размер]],'Сводный отчет'!$F$7:$F$17))^2</f>
        <v>315.86983471074308</v>
      </c>
      <c r="G2387" s="63">
        <v>644</v>
      </c>
      <c r="H2387" s="64">
        <f>(Таблица1[[#This Row],[Временное сопротивление, Н/мм²]]-SUMIF('Сводный отчет'!$B$7:$B$17,Таблица1[[#This Row],[Профиль / размер]],'Сводный отчет'!$I$7:$I$17))^2</f>
        <v>82.025955578511457</v>
      </c>
      <c r="I2387" s="65">
        <f>Таблица1[[#This Row],[Временное сопротивление, Н/мм²]]/Таблица1[[#This Row],[Предел текучести, Н/мм²]]</f>
        <v>1.2290076335877862</v>
      </c>
      <c r="J2387" s="66">
        <f>(Таблица1[[#This Row],[σв/σт]]-SUMIF('Сводный отчет'!$B$7:$B$17,Таблица1[[#This Row],[Профиль / размер]],'Сводный отчет'!$L$7:$L$17))^2</f>
        <v>5.4143565225687866E-4</v>
      </c>
      <c r="K2387" s="63">
        <v>20</v>
      </c>
      <c r="L2387" s="64">
        <f>(Таблица1[[#This Row],[Относительное удлинение, %]]-SUMIF('Сводный отчет'!$B$7:$B$17,Таблица1[[#This Row],[Профиль / размер]],'Сводный отчет'!$O$7:$O$17))^2</f>
        <v>3.4140960743801387</v>
      </c>
      <c r="M2387" s="63">
        <v>11.5</v>
      </c>
      <c r="N238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0.97740185950412461</v>
      </c>
      <c r="O2387" s="67">
        <v>11.8</v>
      </c>
      <c r="P238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0.97067277892562531</v>
      </c>
      <c r="Q2387" s="69">
        <v>7.6999999999999999E-2</v>
      </c>
      <c r="R2387" s="70">
        <f>(Таблица1[[#This Row],[fr]]-SUMIF('Сводный отчет'!$B$7:$B$17,Таблица1[[#This Row],[Профиль / размер]],'Сводный отчет'!$X$7:$X$17))^2</f>
        <v>1.618233471074382E-5</v>
      </c>
    </row>
    <row r="2388" spans="1:18" ht="11.25" customHeight="1" x14ac:dyDescent="0.25">
      <c r="A2388" s="62" t="s">
        <v>1771</v>
      </c>
      <c r="B2388" s="62" t="str">
        <f>LEFT(Таблица1[[#This Row],[Номер плавки]],7)</f>
        <v>2004626</v>
      </c>
      <c r="C2388" s="62" t="s">
        <v>66</v>
      </c>
      <c r="D2388" s="62" t="s">
        <v>82</v>
      </c>
      <c r="E2388" s="63">
        <v>546</v>
      </c>
      <c r="F2388" s="64">
        <f>(Таблица1[[#This Row],[Предел текучести, Н/мм²]]-SUMIF('Сводный отчет'!$B$7:$B$17,Таблица1[[#This Row],[Профиль / размер]],'Сводный отчет'!$F$7:$F$17))^2</f>
        <v>1.6530612244899212</v>
      </c>
      <c r="G2388" s="63">
        <v>658</v>
      </c>
      <c r="H2388" s="64">
        <f>(Таблица1[[#This Row],[Временное сопротивление, Н/мм²]]-SUMIF('Сводный отчет'!$B$7:$B$17,Таблица1[[#This Row],[Профиль / размер]],'Сводный отчет'!$I$7:$I$17))^2</f>
        <v>102.7120199916709</v>
      </c>
      <c r="I2388" s="65">
        <f>Таблица1[[#This Row],[Временное сопротивление, Н/мм²]]/Таблица1[[#This Row],[Предел текучести, Н/мм²]]</f>
        <v>1.2051282051282051</v>
      </c>
      <c r="J2388" s="66">
        <f>(Таблица1[[#This Row],[σв/σт]]-SUMIF('Сводный отчет'!$B$7:$B$17,Таблица1[[#This Row],[Профиль / размер]],'Сводный отчет'!$L$7:$L$17))^2</f>
        <v>4.4008310843386927E-4</v>
      </c>
      <c r="K2388" s="63">
        <v>20.9</v>
      </c>
      <c r="L2388" s="64">
        <f>(Таблица1[[#This Row],[Относительное удлинение, %]]-SUMIF('Сводный отчет'!$B$7:$B$17,Таблица1[[#This Row],[Профиль / размер]],'Сводный отчет'!$O$7:$O$17))^2</f>
        <v>4.8940274885463948</v>
      </c>
      <c r="M2388" s="63">
        <v>12.5</v>
      </c>
      <c r="N238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5.3012713036235075</v>
      </c>
      <c r="O2388" s="67">
        <v>12.8</v>
      </c>
      <c r="P238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5.273115535193635</v>
      </c>
      <c r="Q2388" s="69">
        <v>7.6999999999999999E-2</v>
      </c>
      <c r="R2388" s="70">
        <f>(Таблица1[[#This Row],[fr]]-SUMIF('Сводный отчет'!$B$7:$B$17,Таблица1[[#This Row],[Профиль / размер]],'Сводный отчет'!$X$7:$X$17))^2</f>
        <v>3.2095693461058172E-5</v>
      </c>
    </row>
    <row r="2389" spans="1:18" ht="11.25" customHeight="1" x14ac:dyDescent="0.25">
      <c r="A2389" s="62" t="s">
        <v>1771</v>
      </c>
      <c r="B2389" s="62" t="str">
        <f>LEFT(Таблица1[[#This Row],[Номер плавки]],7)</f>
        <v>2004626</v>
      </c>
      <c r="C2389" s="62" t="s">
        <v>66</v>
      </c>
      <c r="D2389" s="62" t="s">
        <v>82</v>
      </c>
      <c r="E2389" s="63">
        <v>516</v>
      </c>
      <c r="F2389" s="64">
        <f>(Таблица1[[#This Row],[Предел текучести, Н/мм²]]-SUMIF('Сводный отчет'!$B$7:$B$17,Таблица1[[#This Row],[Профиль / размер]],'Сводный отчет'!$F$7:$F$17))^2</f>
        <v>978.79591836734994</v>
      </c>
      <c r="G2389" s="63">
        <v>635</v>
      </c>
      <c r="H2389" s="64">
        <f>(Таблица1[[#This Row],[Временное сопротивление, Н/мм²]]-SUMIF('Сводный отчет'!$B$7:$B$17,Таблица1[[#This Row],[Профиль / размер]],'Сводный отчет'!$I$7:$I$17))^2</f>
        <v>165.51610162432223</v>
      </c>
      <c r="I2389" s="65">
        <f>Таблица1[[#This Row],[Временное сопротивление, Н/мм²]]/Таблица1[[#This Row],[Предел текучести, Н/мм²]]</f>
        <v>1.2306201550387597</v>
      </c>
      <c r="J2389" s="66">
        <f>(Таблица1[[#This Row],[σв/σт]]-SUMIF('Сводный отчет'!$B$7:$B$17,Таблица1[[#This Row],[Профиль / размер]],'Сводный отчет'!$L$7:$L$17))^2</f>
        <v>2.1594709189422219E-3</v>
      </c>
      <c r="K2389" s="63">
        <v>17.3</v>
      </c>
      <c r="L2389" s="64">
        <f>(Таблица1[[#This Row],[Относительное удлинение, %]]-SUMIF('Сводный отчет'!$B$7:$B$17,Таблица1[[#This Row],[Профиль / размер]],'Сводный отчет'!$O$7:$O$17))^2</f>
        <v>1.925864223240338</v>
      </c>
      <c r="M2389" s="63">
        <v>7.2</v>
      </c>
      <c r="N238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8.985312119949997</v>
      </c>
      <c r="O2389" s="67">
        <v>7.5</v>
      </c>
      <c r="P238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9.0220543107039237</v>
      </c>
      <c r="Q2389" s="69">
        <v>6.7000000000000004E-2</v>
      </c>
      <c r="R2389" s="70">
        <f>(Таблица1[[#This Row],[fr]]-SUMIF('Сводный отчет'!$B$7:$B$17,Таблица1[[#This Row],[Профиль / размер]],'Сводный отчет'!$X$7:$X$17))^2</f>
        <v>2.4540181591003812E-4</v>
      </c>
    </row>
    <row r="2390" spans="1:18" ht="11.25" customHeight="1" x14ac:dyDescent="0.25">
      <c r="A2390" s="62" t="s">
        <v>1784</v>
      </c>
      <c r="B2390" s="62" t="str">
        <f>LEFT(Таблица1[[#This Row],[Номер плавки]],7)</f>
        <v>2051249</v>
      </c>
      <c r="C2390" s="62" t="s">
        <v>8</v>
      </c>
      <c r="D2390" s="62" t="s">
        <v>9</v>
      </c>
      <c r="E2390" s="63">
        <v>552</v>
      </c>
      <c r="F2390" s="64">
        <f>(Таблица1[[#This Row],[Предел текучести, Н/мм²]]-SUMIF('Сводный отчет'!$B$7:$B$17,Таблица1[[#This Row],[Профиль / размер]],'Сводный отчет'!$F$7:$F$17))^2</f>
        <v>26.338198647205875</v>
      </c>
      <c r="G2390" s="63">
        <v>635</v>
      </c>
      <c r="H2390" s="64">
        <f>(Таблица1[[#This Row],[Временное сопротивление, Н/мм²]]-SUMIF('Сводный отчет'!$B$7:$B$17,Таблица1[[#This Row],[Профиль / размер]],'Сводный отчет'!$I$7:$I$17))^2</f>
        <v>254.69349511490859</v>
      </c>
      <c r="I2390" s="65">
        <f>Таблица1[[#This Row],[Временное сопротивление, Н/мм²]]/Таблица1[[#This Row],[Предел текучести, Н/мм²]]</f>
        <v>1.1503623188405796</v>
      </c>
      <c r="J2390" s="66">
        <f>(Таблица1[[#This Row],[σв/σт]]-SUMIF('Сводный отчет'!$B$7:$B$17,Таблица1[[#This Row],[Профиль / размер]],'Сводный отчет'!$L$7:$L$17))^2</f>
        <v>3.3230037847906786E-4</v>
      </c>
      <c r="K2390" s="63">
        <v>23.6</v>
      </c>
      <c r="L2390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2390" s="63">
        <v>8.1</v>
      </c>
      <c r="N239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2.5119259522955843E-2</v>
      </c>
      <c r="O2390" s="67">
        <v>8.4</v>
      </c>
      <c r="P239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6.0730731027691658E-2</v>
      </c>
      <c r="Q2390" s="69">
        <v>7.0000000000000007E-2</v>
      </c>
      <c r="R2390" s="70">
        <f>(Таблица1[[#This Row],[fr]]-SUMIF('Сводный отчет'!$B$7:$B$17,Таблица1[[#This Row],[Профиль / размер]],'Сводный отчет'!$X$7:$X$17))^2</f>
        <v>1.528100253154499E-4</v>
      </c>
    </row>
    <row r="2391" spans="1:18" ht="11.25" customHeight="1" x14ac:dyDescent="0.25">
      <c r="A2391" s="62" t="s">
        <v>1784</v>
      </c>
      <c r="B2391" s="62" t="str">
        <f>LEFT(Таблица1[[#This Row],[Номер плавки]],7)</f>
        <v>2051249</v>
      </c>
      <c r="C2391" s="62" t="s">
        <v>8</v>
      </c>
      <c r="D2391" s="62" t="s">
        <v>9</v>
      </c>
      <c r="E2391" s="63">
        <v>550</v>
      </c>
      <c r="F2391" s="64">
        <f>(Таблица1[[#This Row],[Предел текучести, Н/мм²]]-SUMIF('Сводный отчет'!$B$7:$B$17,Таблица1[[#This Row],[Профиль / размер]],'Сводный отчет'!$F$7:$F$17))^2</f>
        <v>50.866500533998504</v>
      </c>
      <c r="G2391" s="63">
        <v>637</v>
      </c>
      <c r="H2391" s="64">
        <f>(Таблица1[[#This Row],[Временное сопротивление, Н/мм²]]-SUMIF('Сводный отчет'!$B$7:$B$17,Таблица1[[#This Row],[Профиль / размер]],'Сводный отчет'!$I$7:$I$17))^2</f>
        <v>194.85701712748718</v>
      </c>
      <c r="I2391" s="65">
        <f>Таблица1[[#This Row],[Временное сопротивление, Н/мм²]]/Таблица1[[#This Row],[Предел текучести, Н/мм²]]</f>
        <v>1.1581818181818182</v>
      </c>
      <c r="J2391" s="66">
        <f>(Таблица1[[#This Row],[σв/σт]]-SUMIF('Сводный отчет'!$B$7:$B$17,Таблица1[[#This Row],[Профиль / размер]],'Сводный отчет'!$L$7:$L$17))^2</f>
        <v>1.0835995243050406E-4</v>
      </c>
      <c r="K2391" s="63">
        <v>21.8</v>
      </c>
      <c r="L2391" s="64">
        <f>(Таблица1[[#This Row],[Относительное удлинение, %]]-SUMIF('Сводный отчет'!$B$7:$B$17,Таблица1[[#This Row],[Профиль / размер]],'Сводный отчет'!$O$7:$O$17))^2</f>
        <v>1.6544862523018427</v>
      </c>
      <c r="M2391" s="63">
        <v>6.9</v>
      </c>
      <c r="N239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1.845496618013474</v>
      </c>
      <c r="O2391" s="67">
        <v>7.2</v>
      </c>
      <c r="P239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2.0921772719081879</v>
      </c>
      <c r="Q2391" s="69">
        <v>7.0999999999999994E-2</v>
      </c>
      <c r="R2391" s="70">
        <f>(Таблица1[[#This Row],[fr]]-SUMIF('Сводный отчет'!$B$7:$B$17,Таблица1[[#This Row],[Профиль / размер]],'Сводный отчет'!$X$7:$X$17))^2</f>
        <v>1.2908675487519896E-4</v>
      </c>
    </row>
    <row r="2392" spans="1:18" ht="11.25" customHeight="1" x14ac:dyDescent="0.25">
      <c r="A2392" s="62" t="s">
        <v>1785</v>
      </c>
      <c r="B2392" s="62" t="str">
        <f>LEFT(Таблица1[[#This Row],[Номер плавки]],7)</f>
        <v>2051250</v>
      </c>
      <c r="C2392" s="62" t="s">
        <v>8</v>
      </c>
      <c r="D2392" s="62" t="s">
        <v>9</v>
      </c>
      <c r="E2392" s="63">
        <v>581</v>
      </c>
      <c r="F2392" s="64">
        <f>(Таблица1[[#This Row],[Предел текучести, Н/мм²]]-SUMIF('Сводный отчет'!$B$7:$B$17,Таблица1[[#This Row],[Профиль / размер]],'Сводный отчет'!$F$7:$F$17))^2</f>
        <v>569.67782128871272</v>
      </c>
      <c r="G2392" s="63">
        <v>669</v>
      </c>
      <c r="H2392" s="64">
        <f>(Таблица1[[#This Row],[Временное сопротивление, Н/мм²]]-SUMIF('Сводный отчет'!$B$7:$B$17,Таблица1[[#This Row],[Профиль / размер]],'Сводный отчет'!$I$7:$I$17))^2</f>
        <v>325.47336932874475</v>
      </c>
      <c r="I2392" s="65">
        <f>Таблица1[[#This Row],[Временное сопротивление, Н/мм²]]/Таблица1[[#This Row],[Предел текучести, Н/мм²]]</f>
        <v>1.1514629948364887</v>
      </c>
      <c r="J2392" s="66">
        <f>(Таблица1[[#This Row],[σв/σт]]-SUMIF('Сводный отчет'!$B$7:$B$17,Таблица1[[#This Row],[Профиль / размер]],'Сводный отчет'!$L$7:$L$17))^2</f>
        <v>2.9338318292196277E-4</v>
      </c>
      <c r="K2392" s="63">
        <v>22.6</v>
      </c>
      <c r="L2392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2392" s="63">
        <v>8.4</v>
      </c>
      <c r="N239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2392" s="67">
        <v>8.6999999999999993</v>
      </c>
      <c r="P239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2392" s="69">
        <v>6.7000000000000004E-2</v>
      </c>
      <c r="R2392" s="70">
        <f>(Таблица1[[#This Row],[fr]]-SUMIF('Сводный отчет'!$B$7:$B$17,Таблица1[[#This Row],[Профиль / размер]],'Сводный отчет'!$X$7:$X$17))^2</f>
        <v>2.3597983663620361E-4</v>
      </c>
    </row>
    <row r="2393" spans="1:18" ht="11.25" customHeight="1" x14ac:dyDescent="0.25">
      <c r="A2393" s="62" t="s">
        <v>1786</v>
      </c>
      <c r="B2393" s="62" t="str">
        <f>LEFT(Таблица1[[#This Row],[Номер плавки]],7)</f>
        <v>2051251</v>
      </c>
      <c r="C2393" s="62" t="s">
        <v>8</v>
      </c>
      <c r="D2393" s="62" t="s">
        <v>9</v>
      </c>
      <c r="E2393" s="63">
        <v>595</v>
      </c>
      <c r="F2393" s="64">
        <f>(Таблица1[[#This Row],[Предел текучести, Н/мм²]]-SUMIF('Сводный отчет'!$B$7:$B$17,Таблица1[[#This Row],[Профиль / размер]],'Сводный отчет'!$F$7:$F$17))^2</f>
        <v>1433.9797080811643</v>
      </c>
      <c r="G2393" s="63">
        <v>692</v>
      </c>
      <c r="H2393" s="64">
        <f>(Таблица1[[#This Row],[Временное сопротивление, Н/мм²]]-SUMIF('Сводный отчет'!$B$7:$B$17,Таблица1[[#This Row],[Профиль / размер]],'Сводный отчет'!$I$7:$I$17))^2</f>
        <v>1684.3538724733985</v>
      </c>
      <c r="I2393" s="65">
        <f>Таблица1[[#This Row],[Временное сопротивление, Н/мм²]]/Таблица1[[#This Row],[Предел текучести, Н/мм²]]</f>
        <v>1.1630252100840337</v>
      </c>
      <c r="J2393" s="66">
        <f>(Таблица1[[#This Row],[σв/σт]]-SUMIF('Сводный отчет'!$B$7:$B$17,Таблица1[[#This Row],[Профиль / размер]],'Сводный отчет'!$L$7:$L$17))^2</f>
        <v>3.0982768981891729E-5</v>
      </c>
      <c r="K2393" s="63">
        <v>21.2</v>
      </c>
      <c r="L2393" s="64">
        <f>(Таблица1[[#This Row],[Относительное удлинение, %]]-SUMIF('Сводный отчет'!$B$7:$B$17,Таблица1[[#This Row],[Профиль / размер]],'Сводный отчет'!$O$7:$O$17))^2</f>
        <v>3.5580082648804354</v>
      </c>
      <c r="M2393" s="63">
        <v>8.4</v>
      </c>
      <c r="N239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2393" s="67">
        <v>8.6999999999999993</v>
      </c>
      <c r="P239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2393" s="69">
        <v>6.5000000000000002E-2</v>
      </c>
      <c r="R2393" s="70">
        <f>(Таблица1[[#This Row],[fr]]-SUMIF('Сводный отчет'!$B$7:$B$17,Таблица1[[#This Row],[Профиль / размер]],'Сводный отчет'!$X$7:$X$17))^2</f>
        <v>3.0142637751670614E-4</v>
      </c>
    </row>
    <row r="2394" spans="1:18" ht="11.25" customHeight="1" x14ac:dyDescent="0.25">
      <c r="A2394" s="62" t="s">
        <v>1787</v>
      </c>
      <c r="B2394" s="62" t="str">
        <f>LEFT(Таблица1[[#This Row],[Номер плавки]],7)</f>
        <v>2051252</v>
      </c>
      <c r="C2394" s="62" t="s">
        <v>8</v>
      </c>
      <c r="D2394" s="62" t="s">
        <v>9</v>
      </c>
      <c r="E2394" s="63">
        <v>589</v>
      </c>
      <c r="F2394" s="64">
        <f>(Таблица1[[#This Row],[Предел текучести, Н/мм²]]-SUMIF('Сводный отчет'!$B$7:$B$17,Таблица1[[#This Row],[Профиль / размер]],'Сводный отчет'!$F$7:$F$17))^2</f>
        <v>1015.5646137415422</v>
      </c>
      <c r="G2394" s="63">
        <v>679</v>
      </c>
      <c r="H2394" s="64">
        <f>(Таблица1[[#This Row],[Временное сопротивление, Н/мм²]]-SUMIF('Сводный отчет'!$B$7:$B$17,Таблица1[[#This Row],[Профиль / размер]],'Сводный отчет'!$I$7:$I$17))^2</f>
        <v>786.29097939163773</v>
      </c>
      <c r="I2394" s="65">
        <f>Таблица1[[#This Row],[Временное сопротивление, Н/мм²]]/Таблица1[[#This Row],[Предел текучести, Н/мм²]]</f>
        <v>1.1528013582342955</v>
      </c>
      <c r="J2394" s="66">
        <f>(Таблица1[[#This Row],[σв/σт]]-SUMIF('Сводный отчет'!$B$7:$B$17,Таблица1[[#This Row],[Профиль / размер]],'Сводный отчет'!$L$7:$L$17))^2</f>
        <v>2.4932626659410635E-4</v>
      </c>
      <c r="K2394" s="63">
        <v>23</v>
      </c>
      <c r="L2394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2394" s="63">
        <v>7.2</v>
      </c>
      <c r="N239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1.1204022783908447</v>
      </c>
      <c r="O2394" s="67">
        <v>7.5</v>
      </c>
      <c r="P239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2394" s="69">
        <v>8.5999999999999993E-2</v>
      </c>
      <c r="R2394" s="70">
        <f>(Таблица1[[#This Row],[fr]]-SUMIF('Сводный отчет'!$B$7:$B$17,Таблица1[[#This Row],[Профиль / размер]],'Сводный отчет'!$X$7:$X$17))^2</f>
        <v>1.3237698271430334E-5</v>
      </c>
    </row>
    <row r="2395" spans="1:18" ht="11.25" customHeight="1" x14ac:dyDescent="0.25">
      <c r="A2395" s="62" t="s">
        <v>1788</v>
      </c>
      <c r="B2395" s="62" t="str">
        <f>LEFT(Таблица1[[#This Row],[Номер плавки]],7)</f>
        <v>2051252</v>
      </c>
      <c r="C2395" s="62" t="s">
        <v>8</v>
      </c>
      <c r="D2395" s="62" t="s">
        <v>9</v>
      </c>
      <c r="E2395" s="63">
        <v>556</v>
      </c>
      <c r="F2395" s="64">
        <f>(Таблица1[[#This Row],[Предел текучести, Н/мм²]]-SUMIF('Сводный отчет'!$B$7:$B$17,Таблица1[[#This Row],[Профиль / размер]],'Сводный отчет'!$F$7:$F$17))^2</f>
        <v>1.2815948736206075</v>
      </c>
      <c r="G2395" s="63">
        <v>651</v>
      </c>
      <c r="H2395" s="64">
        <f>(Таблица1[[#This Row],[Временное сопротивление, Н/мм²]]-SUMIF('Сводный отчет'!$B$7:$B$17,Таблица1[[#This Row],[Профиль / размер]],'Сводный отчет'!$I$7:$I$17))^2</f>
        <v>1.6712155373596635E-3</v>
      </c>
      <c r="I2395" s="65">
        <f>Таблица1[[#This Row],[Временное сопротивление, Н/мм²]]/Таблица1[[#This Row],[Предел текучести, Н/мм²]]</f>
        <v>1.170863309352518</v>
      </c>
      <c r="J2395" s="66">
        <f>(Таблица1[[#This Row],[σв/σт]]-SUMIF('Сводный отчет'!$B$7:$B$17,Таблица1[[#This Row],[Профиль / размер]],'Сводный отчет'!$L$7:$L$17))^2</f>
        <v>5.161450147627461E-6</v>
      </c>
      <c r="K2395" s="63">
        <v>22.1</v>
      </c>
      <c r="L2395" s="64">
        <f>(Таблица1[[#This Row],[Относительное удлинение, %]]-SUMIF('Сводный отчет'!$B$7:$B$17,Таблица1[[#This Row],[Профиль / размер]],'Сводный отчет'!$O$7:$O$17))^2</f>
        <v>0.9727252460125474</v>
      </c>
      <c r="M2395" s="63">
        <v>9.6</v>
      </c>
      <c r="N239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1.7996475614098058</v>
      </c>
      <c r="O2395" s="67">
        <v>9.9</v>
      </c>
      <c r="P239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1.5714225549270719</v>
      </c>
      <c r="Q2395" s="69">
        <v>8.6999999999999994E-2</v>
      </c>
      <c r="R2395" s="70">
        <f>(Таблица1[[#This Row],[fr]]-SUMIF('Сводный отчет'!$B$7:$B$17,Таблица1[[#This Row],[Профиль / размер]],'Сводный отчет'!$X$7:$X$17))^2</f>
        <v>2.1514427831179098E-5</v>
      </c>
    </row>
    <row r="2396" spans="1:18" ht="11.25" customHeight="1" x14ac:dyDescent="0.25">
      <c r="A2396" s="62" t="s">
        <v>1789</v>
      </c>
      <c r="B2396" s="62" t="str">
        <f>LEFT(Таблица1[[#This Row],[Номер плавки]],7)</f>
        <v>2051252</v>
      </c>
      <c r="C2396" s="62" t="s">
        <v>8</v>
      </c>
      <c r="D2396" s="62" t="s">
        <v>9</v>
      </c>
      <c r="E2396" s="63">
        <v>569</v>
      </c>
      <c r="F2396" s="64">
        <f>(Таблица1[[#This Row],[Предел текучести, Н/мм²]]-SUMIF('Сводный отчет'!$B$7:$B$17,Таблица1[[#This Row],[Профиль / размер]],'Сводный отчет'!$F$7:$F$17))^2</f>
        <v>140.84763260946849</v>
      </c>
      <c r="G2396" s="63">
        <v>655</v>
      </c>
      <c r="H2396" s="64">
        <f>(Таблица1[[#This Row],[Временное сопротивление, Н/мм²]]-SUMIF('Сводный отчет'!$B$7:$B$17,Таблица1[[#This Row],[Профиль / размер]],'Сводный отчет'!$I$7:$I$17))^2</f>
        <v>16.328715240694553</v>
      </c>
      <c r="I2396" s="65">
        <f>Таблица1[[#This Row],[Временное сопротивление, Н/мм²]]/Таблица1[[#This Row],[Предел текучести, Н/мм²]]</f>
        <v>1.1511423550087874</v>
      </c>
      <c r="J2396" s="66">
        <f>(Таблица1[[#This Row],[σв/σт]]-SUMIF('Сводный отчет'!$B$7:$B$17,Таблица1[[#This Row],[Профиль / размер]],'Сводный отчет'!$L$7:$L$17))^2</f>
        <v>3.0447010779430342E-4</v>
      </c>
      <c r="K2396" s="63">
        <v>22.6</v>
      </c>
      <c r="L2396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2396" s="63">
        <v>8.8000000000000007</v>
      </c>
      <c r="N239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2396" s="67">
        <v>9.1</v>
      </c>
      <c r="P239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2396" s="69">
        <v>8.2000000000000003E-2</v>
      </c>
      <c r="R2396" s="70">
        <f>(Таблица1[[#This Row],[fr]]-SUMIF('Сводный отчет'!$B$7:$B$17,Таблица1[[#This Row],[Профиль / размер]],'Сводный отчет'!$X$7:$X$17))^2</f>
        <v>1.3078003243529928E-7</v>
      </c>
    </row>
    <row r="2397" spans="1:18" ht="11.25" customHeight="1" x14ac:dyDescent="0.25">
      <c r="A2397" s="62" t="s">
        <v>1790</v>
      </c>
      <c r="B2397" s="62" t="str">
        <f>LEFT(Таблица1[[#This Row],[Номер плавки]],7)</f>
        <v>2051253</v>
      </c>
      <c r="C2397" s="62" t="s">
        <v>8</v>
      </c>
      <c r="D2397" s="62" t="s">
        <v>9</v>
      </c>
      <c r="E2397" s="63">
        <v>585</v>
      </c>
      <c r="F2397" s="64">
        <f>(Таблица1[[#This Row],[Предел текучести, Н/мм²]]-SUMIF('Сводный отчет'!$B$7:$B$17,Таблица1[[#This Row],[Профиль / размер]],'Сводный отчет'!$F$7:$F$17))^2</f>
        <v>776.62121751512746</v>
      </c>
      <c r="G2397" s="63">
        <v>683</v>
      </c>
      <c r="H2397" s="64">
        <f>(Таблица1[[#This Row],[Временное сопротивление, Н/мм²]]-SUMIF('Сводный отчет'!$B$7:$B$17,Таблица1[[#This Row],[Профиль / размер]],'Сводный отчет'!$I$7:$I$17))^2</f>
        <v>1026.6180234167948</v>
      </c>
      <c r="I2397" s="65">
        <f>Таблица1[[#This Row],[Временное сопротивление, Н/мм²]]/Таблица1[[#This Row],[Предел текучести, Н/мм²]]</f>
        <v>1.1675213675213676</v>
      </c>
      <c r="J2397" s="66">
        <f>(Таблица1[[#This Row],[σв/σт]]-SUMIF('Сводный отчет'!$B$7:$B$17,Таблица1[[#This Row],[Профиль / размер]],'Сводный отчет'!$L$7:$L$17))^2</f>
        <v>1.1450269468322761E-6</v>
      </c>
      <c r="K2397" s="63">
        <v>20.2</v>
      </c>
      <c r="L2397" s="64">
        <f>(Таблица1[[#This Row],[Относительное удлинение, %]]-SUMIF('Сводный отчет'!$B$7:$B$17,Таблица1[[#This Row],[Профиль / размер]],'Сводный отчет'!$O$7:$O$17))^2</f>
        <v>8.330544952511417</v>
      </c>
      <c r="M2397" s="63">
        <v>6.4</v>
      </c>
      <c r="N239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3.45398718405119</v>
      </c>
      <c r="O2397" s="67">
        <v>7.4</v>
      </c>
      <c r="P239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1.5536028484281048</v>
      </c>
      <c r="Q2397" s="69">
        <v>9.5000000000000001E-2</v>
      </c>
      <c r="R2397" s="70">
        <f>(Таблица1[[#This Row],[fr]]-SUMIF('Сводный отчет'!$B$7:$B$17,Таблица1[[#This Row],[Профиль / размер]],'Сводный отчет'!$X$7:$X$17))^2</f>
        <v>1.5972826430916934E-4</v>
      </c>
    </row>
    <row r="2398" spans="1:18" ht="11.25" customHeight="1" x14ac:dyDescent="0.25">
      <c r="A2398" s="62" t="s">
        <v>1791</v>
      </c>
      <c r="B2398" s="62" t="str">
        <f>LEFT(Таблица1[[#This Row],[Номер плавки]],7)</f>
        <v>2051253</v>
      </c>
      <c r="C2398" s="62" t="s">
        <v>8</v>
      </c>
      <c r="D2398" s="62" t="s">
        <v>9</v>
      </c>
      <c r="E2398" s="63">
        <v>595</v>
      </c>
      <c r="F2398" s="64">
        <f>(Таблица1[[#This Row],[Предел текучести, Н/мм²]]-SUMIF('Сводный отчет'!$B$7:$B$17,Таблица1[[#This Row],[Профиль / размер]],'Сводный отчет'!$F$7:$F$17))^2</f>
        <v>1433.9797080811643</v>
      </c>
      <c r="G2398" s="63">
        <v>685</v>
      </c>
      <c r="H2398" s="64">
        <f>(Таблица1[[#This Row],[Временное сопротивление, Н/мм²]]-SUMIF('Сводный отчет'!$B$7:$B$17,Таблица1[[#This Row],[Профиль / размер]],'Сводный отчет'!$I$7:$I$17))^2</f>
        <v>1158.7815454293734</v>
      </c>
      <c r="I2398" s="65">
        <f>Таблица1[[#This Row],[Временное сопротивление, Н/мм²]]/Таблица1[[#This Row],[Предел текучести, Н/мм²]]</f>
        <v>1.1512605042016806</v>
      </c>
      <c r="J2398" s="66">
        <f>(Таблица1[[#This Row],[σв/σт]]-SUMIF('Сводный отчет'!$B$7:$B$17,Таблица1[[#This Row],[Профиль / размер]],'Сводный отчет'!$L$7:$L$17))^2</f>
        <v>3.0036087951873877E-4</v>
      </c>
      <c r="K2398" s="63">
        <v>22.8</v>
      </c>
      <c r="L2398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2398" s="63">
        <v>6.8</v>
      </c>
      <c r="N239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2.1271947312210187</v>
      </c>
      <c r="O2398" s="67">
        <v>7.1</v>
      </c>
      <c r="P239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2.3914644836482308</v>
      </c>
      <c r="Q2398" s="69">
        <v>6.5000000000000002E-2</v>
      </c>
      <c r="R2398" s="70">
        <f>(Таблица1[[#This Row],[fr]]-SUMIF('Сводный отчет'!$B$7:$B$17,Таблица1[[#This Row],[Профиль / размер]],'Сводный отчет'!$X$7:$X$17))^2</f>
        <v>3.0142637751670614E-4</v>
      </c>
    </row>
    <row r="2399" spans="1:18" ht="11.25" customHeight="1" x14ac:dyDescent="0.25">
      <c r="A2399" s="62" t="s">
        <v>1792</v>
      </c>
      <c r="B2399" s="62" t="str">
        <f>LEFT(Таблица1[[#This Row],[Номер плавки]],7)</f>
        <v>2051253</v>
      </c>
      <c r="C2399" s="62" t="s">
        <v>8</v>
      </c>
      <c r="D2399" s="62" t="s">
        <v>9</v>
      </c>
      <c r="E2399" s="63">
        <v>574</v>
      </c>
      <c r="F2399" s="64">
        <f>(Таблица1[[#This Row],[Предел текучести, Н/мм²]]-SUMIF('Сводный отчет'!$B$7:$B$17,Таблица1[[#This Row],[Профиль / размер]],'Сводный отчет'!$F$7:$F$17))^2</f>
        <v>284.52687789248694</v>
      </c>
      <c r="G2399" s="63">
        <v>673</v>
      </c>
      <c r="H2399" s="64">
        <f>(Таблица1[[#This Row],[Временное сопротивление, Н/мм²]]-SUMIF('Сводный отчет'!$B$7:$B$17,Таблица1[[#This Row],[Профиль / размер]],'Сводный отчет'!$I$7:$I$17))^2</f>
        <v>485.80041335390194</v>
      </c>
      <c r="I2399" s="65">
        <f>Таблица1[[#This Row],[Временное сопротивление, Н/мм²]]/Таблица1[[#This Row],[Предел текучести, Н/мм²]]</f>
        <v>1.1724738675958188</v>
      </c>
      <c r="J2399" s="66">
        <f>(Таблица1[[#This Row],[σв/σт]]-SUMIF('Сводный отчет'!$B$7:$B$17,Таблица1[[#This Row],[Профиль / размер]],'Сводный отчет'!$L$7:$L$17))^2</f>
        <v>1.507334621721769E-5</v>
      </c>
      <c r="K2399" s="63">
        <v>20.100000000000001</v>
      </c>
      <c r="L2399" s="64">
        <f>(Таблица1[[#This Row],[Относительное удлинение, %]]-SUMIF('Сводный отчет'!$B$7:$B$17,Таблица1[[#This Row],[Профиль / размер]],'Сводный отчет'!$O$7:$O$17))^2</f>
        <v>8.9177986212745033</v>
      </c>
      <c r="M2399" s="63">
        <v>6.4</v>
      </c>
      <c r="N239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3.45398718405119</v>
      </c>
      <c r="O2399" s="67">
        <v>7.7</v>
      </c>
      <c r="P239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2399" s="69">
        <v>8.6999999999999994E-2</v>
      </c>
      <c r="R2399" s="70">
        <f>(Таблица1[[#This Row],[fr]]-SUMIF('Сводный отчет'!$B$7:$B$17,Таблица1[[#This Row],[Профиль / размер]],'Сводный отчет'!$X$7:$X$17))^2</f>
        <v>2.1514427831179098E-5</v>
      </c>
    </row>
    <row r="2400" spans="1:18" ht="11.25" customHeight="1" x14ac:dyDescent="0.25">
      <c r="A2400" s="62" t="s">
        <v>1793</v>
      </c>
      <c r="B2400" s="62" t="str">
        <f>LEFT(Таблица1[[#This Row],[Номер плавки]],7)</f>
        <v>2051256</v>
      </c>
      <c r="C2400" s="62" t="s">
        <v>8</v>
      </c>
      <c r="D2400" s="62" t="s">
        <v>9</v>
      </c>
      <c r="E2400" s="63">
        <v>565</v>
      </c>
      <c r="F2400" s="64">
        <f>(Таблица1[[#This Row],[Предел текучести, Н/мм²]]-SUMIF('Сводный отчет'!$B$7:$B$17,Таблица1[[#This Row],[Профиль / размер]],'Сводный отчет'!$F$7:$F$17))^2</f>
        <v>61.904236383053757</v>
      </c>
      <c r="G2400" s="63">
        <v>657</v>
      </c>
      <c r="H2400" s="64">
        <f>(Таблица1[[#This Row],[Временное сопротивление, Н/мм²]]-SUMIF('Сводный отчет'!$B$7:$B$17,Таблица1[[#This Row],[Профиль / размер]],'Сводный отчет'!$I$7:$I$17))^2</f>
        <v>36.492237253273146</v>
      </c>
      <c r="I2400" s="65">
        <f>Таблица1[[#This Row],[Временное сопротивление, Н/мм²]]/Таблица1[[#This Row],[Предел текучести, Н/мм²]]</f>
        <v>1.1628318584070796</v>
      </c>
      <c r="J2400" s="66">
        <f>(Таблица1[[#This Row],[σв/σт]]-SUMIF('Сводный отчет'!$B$7:$B$17,Таблица1[[#This Row],[Профиль / размер]],'Сводный отчет'!$L$7:$L$17))^2</f>
        <v>3.3172628541245256E-5</v>
      </c>
      <c r="K2400" s="63">
        <v>24</v>
      </c>
      <c r="L2400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2400" s="63">
        <v>7.4</v>
      </c>
      <c r="N240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0.73700605197575808</v>
      </c>
      <c r="O2400" s="67">
        <v>7.7</v>
      </c>
      <c r="P240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2400" s="69">
        <v>7.5999999999999998E-2</v>
      </c>
      <c r="R2400" s="70">
        <f>(Таблица1[[#This Row],[fr]]-SUMIF('Сводный отчет'!$B$7:$B$17,Таблица1[[#This Row],[Профиль / размер]],'Сводный отчет'!$X$7:$X$17))^2</f>
        <v>4.0470402673942703E-5</v>
      </c>
    </row>
    <row r="2401" spans="1:18" ht="11.25" customHeight="1" x14ac:dyDescent="0.25">
      <c r="A2401" s="62" t="s">
        <v>1794</v>
      </c>
      <c r="B2401" s="62" t="str">
        <f>LEFT(Таблица1[[#This Row],[Номер плавки]],7)</f>
        <v>2051257</v>
      </c>
      <c r="C2401" s="62" t="s">
        <v>8</v>
      </c>
      <c r="D2401" s="62" t="s">
        <v>9</v>
      </c>
      <c r="E2401" s="63">
        <v>584</v>
      </c>
      <c r="F2401" s="64">
        <f>(Таблица1[[#This Row],[Предел текучести, Н/мм²]]-SUMIF('Сводный отчет'!$B$7:$B$17,Таблица1[[#This Row],[Профиль / размер]],'Сводный отчет'!$F$7:$F$17))^2</f>
        <v>721.88536845852377</v>
      </c>
      <c r="G2401" s="63">
        <v>676</v>
      </c>
      <c r="H2401" s="64">
        <f>(Таблица1[[#This Row],[Временное сопротивление, Н/мм²]]-SUMIF('Сводный отчет'!$B$7:$B$17,Таблица1[[#This Row],[Профиль / размер]],'Сводный отчет'!$I$7:$I$17))^2</f>
        <v>627.04569637276984</v>
      </c>
      <c r="I2401" s="65">
        <f>Таблица1[[#This Row],[Временное сопротивление, Н/мм²]]/Таблица1[[#This Row],[Предел текучести, Н/мм²]]</f>
        <v>1.1575342465753424</v>
      </c>
      <c r="J2401" s="66">
        <f>(Таблица1[[#This Row],[σв/σт]]-SUMIF('Сводный отчет'!$B$7:$B$17,Таблица1[[#This Row],[Профиль / размер]],'Сводный отчет'!$L$7:$L$17))^2</f>
        <v>1.2226123542001505E-4</v>
      </c>
      <c r="K2401" s="63">
        <v>23.6</v>
      </c>
      <c r="L2401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2401" s="63">
        <v>8</v>
      </c>
      <c r="N240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2401" s="67">
        <v>8.3000000000000007</v>
      </c>
      <c r="P240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2401" s="69">
        <v>9.0999999999999998E-2</v>
      </c>
      <c r="R2401" s="70">
        <f>(Таблица1[[#This Row],[fr]]-SUMIF('Сводный отчет'!$B$7:$B$17,Таблица1[[#This Row],[Профиль / размер]],'Сводный отчет'!$X$7:$X$17))^2</f>
        <v>7.4621346070174202E-5</v>
      </c>
    </row>
    <row r="2402" spans="1:18" ht="11.25" customHeight="1" x14ac:dyDescent="0.25">
      <c r="A2402" s="62" t="s">
        <v>1795</v>
      </c>
      <c r="B2402" s="62" t="str">
        <f>LEFT(Таблица1[[#This Row],[Номер плавки]],7)</f>
        <v>2051257</v>
      </c>
      <c r="C2402" s="62" t="s">
        <v>8</v>
      </c>
      <c r="D2402" s="62" t="s">
        <v>9</v>
      </c>
      <c r="E2402" s="63">
        <v>602</v>
      </c>
      <c r="F2402" s="64">
        <f>(Таблица1[[#This Row],[Предел текучести, Н/мм²]]-SUMIF('Сводный отчет'!$B$7:$B$17,Таблица1[[#This Row],[Профиль / размер]],'Сводный отчет'!$F$7:$F$17))^2</f>
        <v>2013.1306514773901</v>
      </c>
      <c r="G2402" s="63">
        <v>693</v>
      </c>
      <c r="H2402" s="64">
        <f>(Таблица1[[#This Row],[Временное сопротивление, Н/мм²]]-SUMIF('Сводный отчет'!$B$7:$B$17,Таблица1[[#This Row],[Профиль / размер]],'Сводный отчет'!$I$7:$I$17))^2</f>
        <v>1767.4356334796878</v>
      </c>
      <c r="I2402" s="65">
        <f>Таблица1[[#This Row],[Временное сопротивление, Н/мм²]]/Таблица1[[#This Row],[Предел текучести, Н/мм²]]</f>
        <v>1.1511627906976745</v>
      </c>
      <c r="J2402" s="66">
        <f>(Таблица1[[#This Row],[σв/σт]]-SUMIF('Сводный отчет'!$B$7:$B$17,Таблица1[[#This Row],[Профиль / размер]],'Сводный отчет'!$L$7:$L$17))^2</f>
        <v>3.0375735780503358E-4</v>
      </c>
      <c r="K2402" s="63">
        <v>23.4</v>
      </c>
      <c r="L2402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2402" s="63">
        <v>8.1999999999999993</v>
      </c>
      <c r="N240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2402" s="67">
        <v>8.5</v>
      </c>
      <c r="P240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2402" s="69">
        <v>7.0000000000000007E-2</v>
      </c>
      <c r="R2402" s="70">
        <f>(Таблица1[[#This Row],[fr]]-SUMIF('Сводный отчет'!$B$7:$B$17,Таблица1[[#This Row],[Профиль / размер]],'Сводный отчет'!$X$7:$X$17))^2</f>
        <v>1.528100253154499E-4</v>
      </c>
    </row>
    <row r="2403" spans="1:18" ht="11.25" customHeight="1" x14ac:dyDescent="0.25">
      <c r="A2403" s="62" t="s">
        <v>1796</v>
      </c>
      <c r="B2403" s="62" t="str">
        <f>LEFT(Таблица1[[#This Row],[Номер плавки]],7)</f>
        <v>2051258</v>
      </c>
      <c r="C2403" s="62" t="s">
        <v>8</v>
      </c>
      <c r="D2403" s="62" t="s">
        <v>9</v>
      </c>
      <c r="E2403" s="63">
        <v>568</v>
      </c>
      <c r="F2403" s="64">
        <f>(Таблица1[[#This Row],[Предел текучести, Н/мм²]]-SUMIF('Сводный отчет'!$B$7:$B$17,Таблица1[[#This Row],[Профиль / размер]],'Сводный отчет'!$F$7:$F$17))^2</f>
        <v>118.11178355286481</v>
      </c>
      <c r="G2403" s="63">
        <v>657</v>
      </c>
      <c r="H2403" s="64">
        <f>(Таблица1[[#This Row],[Временное сопротивление, Н/мм²]]-SUMIF('Сводный отчет'!$B$7:$B$17,Таблица1[[#This Row],[Профиль / размер]],'Сводный отчет'!$I$7:$I$17))^2</f>
        <v>36.492237253273146</v>
      </c>
      <c r="I2403" s="65">
        <f>Таблица1[[#This Row],[Временное сопротивление, Н/мм²]]/Таблица1[[#This Row],[Предел текучести, Н/мм²]]</f>
        <v>1.1566901408450705</v>
      </c>
      <c r="J2403" s="66">
        <f>(Таблица1[[#This Row],[σв/σт]]-SUMIF('Сводный отчет'!$B$7:$B$17,Таблица1[[#This Row],[Профиль / размер]],'Сводный отчет'!$L$7:$L$17))^2</f>
        <v>1.4164060834912355E-4</v>
      </c>
      <c r="K2403" s="63">
        <v>23.2</v>
      </c>
      <c r="L2403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2403" s="63">
        <v>7.2</v>
      </c>
      <c r="N240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1.1204022783908447</v>
      </c>
      <c r="O2403" s="67">
        <v>7.5</v>
      </c>
      <c r="P240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2403" s="69">
        <v>8.5000000000000006E-2</v>
      </c>
      <c r="R2403" s="70">
        <f>(Таблица1[[#This Row],[fr]]-SUMIF('Сводный отчет'!$B$7:$B$17,Таблица1[[#This Row],[Профиль / размер]],'Сводный отчет'!$X$7:$X$17))^2</f>
        <v>6.960968711681646E-6</v>
      </c>
    </row>
    <row r="2404" spans="1:18" ht="11.25" customHeight="1" x14ac:dyDescent="0.25">
      <c r="A2404" s="62" t="s">
        <v>1797</v>
      </c>
      <c r="B2404" s="62" t="str">
        <f>LEFT(Таблица1[[#This Row],[Номер плавки]],7)</f>
        <v>2051259</v>
      </c>
      <c r="C2404" s="62" t="s">
        <v>8</v>
      </c>
      <c r="D2404" s="62" t="s">
        <v>9</v>
      </c>
      <c r="E2404" s="63">
        <v>551</v>
      </c>
      <c r="F2404" s="64">
        <f>(Таблица1[[#This Row],[Предел текучести, Н/мм²]]-SUMIF('Сводный отчет'!$B$7:$B$17,Таблица1[[#This Row],[Профиль / размер]],'Сводный отчет'!$F$7:$F$17))^2</f>
        <v>37.602349590602188</v>
      </c>
      <c r="G2404" s="63">
        <v>643</v>
      </c>
      <c r="H2404" s="64">
        <f>(Таблица1[[#This Row],[Временное сопротивление, Н/мм²]]-SUMIF('Сводный отчет'!$B$7:$B$17,Таблица1[[#This Row],[Профиль / размер]],'Сводный отчет'!$I$7:$I$17))^2</f>
        <v>63.347583165222972</v>
      </c>
      <c r="I2404" s="65">
        <f>Таблица1[[#This Row],[Временное сопротивление, Н/мм²]]/Таблица1[[#This Row],[Предел текучести, Н/мм²]]</f>
        <v>1.1669691470054446</v>
      </c>
      <c r="J2404" s="66">
        <f>(Таблица1[[#This Row],[σв/σт]]-SUMIF('Сводный отчет'!$B$7:$B$17,Таблица1[[#This Row],[Профиль / размер]],'Сводный отчет'!$L$7:$L$17))^2</f>
        <v>2.6317918637884743E-6</v>
      </c>
      <c r="K2404" s="63">
        <v>23.2</v>
      </c>
      <c r="L2404" s="64">
        <f>(Таблица1[[#This Row],[Относительное удлинение, %]]-SUMIF('Сводный отчет'!$B$7:$B$17,Таблица1[[#This Row],[Профиль / размер]],'Сводный отчет'!$O$7:$O$17))^2</f>
        <v>1.2934889618471359E-2</v>
      </c>
      <c r="M2404" s="63">
        <v>9</v>
      </c>
      <c r="N240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0.54983624065506631</v>
      </c>
      <c r="O2404" s="67">
        <v>9.3000000000000007</v>
      </c>
      <c r="P240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0.42714582536732032</v>
      </c>
      <c r="Q2404" s="69">
        <v>9.4E-2</v>
      </c>
      <c r="R2404" s="70">
        <f>(Таблица1[[#This Row],[fr]]-SUMIF('Сводный отчет'!$B$7:$B$17,Таблица1[[#This Row],[Профиль / размер]],'Сводный отчет'!$X$7:$X$17))^2</f>
        <v>1.3545153474942055E-4</v>
      </c>
    </row>
    <row r="2405" spans="1:18" ht="11.25" customHeight="1" x14ac:dyDescent="0.25">
      <c r="A2405" s="62" t="s">
        <v>1798</v>
      </c>
      <c r="B2405" s="62" t="str">
        <f>LEFT(Таблица1[[#This Row],[Номер плавки]],7)</f>
        <v>2051259</v>
      </c>
      <c r="C2405" s="62" t="s">
        <v>8</v>
      </c>
      <c r="D2405" s="62" t="s">
        <v>9</v>
      </c>
      <c r="E2405" s="63">
        <v>543</v>
      </c>
      <c r="F2405" s="64">
        <f>(Таблица1[[#This Row],[Предел текучести, Н/мм²]]-SUMIF('Сводный отчет'!$B$7:$B$17,Таблица1[[#This Row],[Профиль / размер]],'Сводный отчет'!$F$7:$F$17))^2</f>
        <v>199.71555713777272</v>
      </c>
      <c r="G2405" s="63">
        <v>634</v>
      </c>
      <c r="H2405" s="64">
        <f>(Таблица1[[#This Row],[Временное сопротивление, Н/мм²]]-SUMIF('Сводный отчет'!$B$7:$B$17,Таблица1[[#This Row],[Профиль / размер]],'Сводный отчет'!$I$7:$I$17))^2</f>
        <v>287.61173410861932</v>
      </c>
      <c r="I2405" s="65">
        <f>Таблица1[[#This Row],[Временное сопротивление, Н/мм²]]/Таблица1[[#This Row],[Предел текучести, Н/мм²]]</f>
        <v>1.1675874769797421</v>
      </c>
      <c r="J2405" s="66">
        <f>(Таблица1[[#This Row],[σв/σт]]-SUMIF('Сводный отчет'!$B$7:$B$17,Таблица1[[#This Row],[Профиль / размер]],'Сводный отчет'!$L$7:$L$17))^2</f>
        <v>1.0079153232631455E-6</v>
      </c>
      <c r="K2405" s="63">
        <v>22.8</v>
      </c>
      <c r="L2405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2405" s="63">
        <v>8.8000000000000007</v>
      </c>
      <c r="N240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2405" s="67">
        <v>9.1</v>
      </c>
      <c r="P240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2405" s="69">
        <v>9.1999999999999998E-2</v>
      </c>
      <c r="R2405" s="70">
        <f>(Таблица1[[#This Row],[fr]]-SUMIF('Сводный отчет'!$B$7:$B$17,Таблица1[[#This Row],[Профиль / размер]],'Сводный отчет'!$X$7:$X$17))^2</f>
        <v>9.2898075629922983E-5</v>
      </c>
    </row>
    <row r="2406" spans="1:18" ht="11.25" customHeight="1" x14ac:dyDescent="0.25">
      <c r="A2406" s="62" t="s">
        <v>1799</v>
      </c>
      <c r="B2406" s="62" t="str">
        <f>LEFT(Таблица1[[#This Row],[Номер плавки]],7)</f>
        <v>2051262</v>
      </c>
      <c r="C2406" s="62" t="s">
        <v>8</v>
      </c>
      <c r="D2406" s="62" t="s">
        <v>9</v>
      </c>
      <c r="E2406" s="63">
        <v>545</v>
      </c>
      <c r="F2406" s="64">
        <f>(Таблица1[[#This Row],[Предел текучести, Н/мм²]]-SUMIF('Сводный отчет'!$B$7:$B$17,Таблица1[[#This Row],[Профиль / размер]],'Сводный отчет'!$F$7:$F$17))^2</f>
        <v>147.18725525098009</v>
      </c>
      <c r="G2406" s="63">
        <v>632</v>
      </c>
      <c r="H2406" s="64">
        <f>(Таблица1[[#This Row],[Временное сопротивление, Н/мм²]]-SUMIF('Сводный отчет'!$B$7:$B$17,Таблица1[[#This Row],[Профиль / размер]],'Сводный отчет'!$I$7:$I$17))^2</f>
        <v>359.44821209604072</v>
      </c>
      <c r="I2406" s="65">
        <f>Таблица1[[#This Row],[Временное сопротивление, Н/мм²]]/Таблица1[[#This Row],[Предел текучести, Н/мм²]]</f>
        <v>1.1596330275229358</v>
      </c>
      <c r="J2406" s="66">
        <f>(Таблица1[[#This Row],[σв/σт]]-SUMIF('Сводный отчет'!$B$7:$B$17,Таблица1[[#This Row],[Профиль / размер]],'Сводный отчет'!$L$7:$L$17))^2</f>
        <v>8.02529183360329E-5</v>
      </c>
      <c r="K2406" s="63">
        <v>23.4</v>
      </c>
      <c r="L2406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2406" s="63">
        <v>9.4</v>
      </c>
      <c r="N240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1.3030437878248939</v>
      </c>
      <c r="O2406" s="67">
        <v>9.6999999999999993</v>
      </c>
      <c r="P240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1.1099969784071524</v>
      </c>
      <c r="Q2406" s="69">
        <v>7.0000000000000007E-2</v>
      </c>
      <c r="R2406" s="70">
        <f>(Таблица1[[#This Row],[fr]]-SUMIF('Сводный отчет'!$B$7:$B$17,Таблица1[[#This Row],[Профиль / размер]],'Сводный отчет'!$X$7:$X$17))^2</f>
        <v>1.528100253154499E-4</v>
      </c>
    </row>
    <row r="2407" spans="1:18" ht="11.25" customHeight="1" x14ac:dyDescent="0.25">
      <c r="A2407" s="62" t="s">
        <v>1800</v>
      </c>
      <c r="B2407" s="62" t="str">
        <f>LEFT(Таблица1[[#This Row],[Номер плавки]],7)</f>
        <v>2051262</v>
      </c>
      <c r="C2407" s="62" t="s">
        <v>8</v>
      </c>
      <c r="D2407" s="62" t="s">
        <v>9</v>
      </c>
      <c r="E2407" s="63">
        <v>566</v>
      </c>
      <c r="F2407" s="64">
        <f>(Таблица1[[#This Row],[Предел текучести, Н/мм²]]-SUMIF('Сводный отчет'!$B$7:$B$17,Таблица1[[#This Row],[Профиль / размер]],'Сводный отчет'!$F$7:$F$17))^2</f>
        <v>78.64008543965744</v>
      </c>
      <c r="G2407" s="63">
        <v>658</v>
      </c>
      <c r="H2407" s="64">
        <f>(Таблица1[[#This Row],[Временное сопротивление, Н/мм²]]-SUMIF('Сводный отчет'!$B$7:$B$17,Таблица1[[#This Row],[Профиль / размер]],'Сводный отчет'!$I$7:$I$17))^2</f>
        <v>49.573998259562444</v>
      </c>
      <c r="I2407" s="65">
        <f>Таблица1[[#This Row],[Временное сопротивление, Н/мм²]]/Таблица1[[#This Row],[Предел текучести, Н/мм²]]</f>
        <v>1.1625441696113075</v>
      </c>
      <c r="J2407" s="66">
        <f>(Таблица1[[#This Row],[σв/σт]]-SUMIF('Сводный отчет'!$B$7:$B$17,Таблица1[[#This Row],[Профиль / размер]],'Сводный отчет'!$L$7:$L$17))^2</f>
        <v>3.6569319998113295E-5</v>
      </c>
      <c r="K2407" s="63">
        <v>23.6</v>
      </c>
      <c r="L2407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2407" s="63">
        <v>6.2</v>
      </c>
      <c r="N240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4.2373834104662773</v>
      </c>
      <c r="O2407" s="67">
        <v>7.6</v>
      </c>
      <c r="P240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1.0950284249480238</v>
      </c>
      <c r="Q2407" s="69">
        <v>8.5999999999999993E-2</v>
      </c>
      <c r="R2407" s="70">
        <f>(Таблица1[[#This Row],[fr]]-SUMIF('Сводный отчет'!$B$7:$B$17,Таблица1[[#This Row],[Профиль / размер]],'Сводный отчет'!$X$7:$X$17))^2</f>
        <v>1.3237698271430334E-5</v>
      </c>
    </row>
    <row r="2408" spans="1:18" ht="11.25" customHeight="1" x14ac:dyDescent="0.25">
      <c r="A2408" s="62" t="s">
        <v>1801</v>
      </c>
      <c r="B2408" s="62" t="str">
        <f>LEFT(Таблица1[[#This Row],[Номер плавки]],7)</f>
        <v>2051263</v>
      </c>
      <c r="C2408" s="62" t="s">
        <v>8</v>
      </c>
      <c r="D2408" s="62" t="s">
        <v>9</v>
      </c>
      <c r="E2408" s="63">
        <v>541</v>
      </c>
      <c r="F2408" s="64">
        <f>(Таблица1[[#This Row],[Предел текучести, Н/мм²]]-SUMIF('Сводный отчет'!$B$7:$B$17,Таблица1[[#This Row],[Профиль / размер]],'Сводный отчет'!$F$7:$F$17))^2</f>
        <v>260.24385902456538</v>
      </c>
      <c r="G2408" s="63">
        <v>627</v>
      </c>
      <c r="H2408" s="64">
        <f>(Таблица1[[#This Row],[Временное сопротивление, Н/мм²]]-SUMIF('Сводный отчет'!$B$7:$B$17,Таблица1[[#This Row],[Профиль / размер]],'Сводный отчет'!$I$7:$I$17))^2</f>
        <v>574.03940706459423</v>
      </c>
      <c r="I2408" s="65">
        <f>Таблица1[[#This Row],[Временное сопротивление, Н/мм²]]/Таблица1[[#This Row],[Предел текучести, Н/мм²]]</f>
        <v>1.1589648798521257</v>
      </c>
      <c r="J2408" s="66">
        <f>(Таблица1[[#This Row],[σв/σт]]-SUMIF('Сводный отчет'!$B$7:$B$17,Таблица1[[#This Row],[Профиль / размер]],'Сводный отчет'!$L$7:$L$17))^2</f>
        <v>9.2670406922708276E-5</v>
      </c>
      <c r="K2408" s="63">
        <v>24.8</v>
      </c>
      <c r="L2408" s="64">
        <f>(Таблица1[[#This Row],[Относительное удлинение, %]]-SUMIF('Сводный отчет'!$B$7:$B$17,Таблица1[[#This Row],[Профиль / размер]],'Сводный отчет'!$O$7:$O$17))^2</f>
        <v>2.9368761894089048</v>
      </c>
      <c r="M2408" s="63">
        <v>9.5</v>
      </c>
      <c r="N240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1.5413456746173499</v>
      </c>
      <c r="O2408" s="67">
        <v>9.8000000000000007</v>
      </c>
      <c r="P240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1.3307097666671142</v>
      </c>
      <c r="Q2408" s="69">
        <v>8.2000000000000003E-2</v>
      </c>
      <c r="R2408" s="70">
        <f>(Таблица1[[#This Row],[fr]]-SUMIF('Сводный отчет'!$B$7:$B$17,Таблица1[[#This Row],[Профиль / размер]],'Сводный отчет'!$X$7:$X$17))^2</f>
        <v>1.3078003243529928E-7</v>
      </c>
    </row>
    <row r="2409" spans="1:18" ht="11.25" customHeight="1" x14ac:dyDescent="0.25">
      <c r="A2409" s="62" t="s">
        <v>1802</v>
      </c>
      <c r="B2409" s="62" t="str">
        <f>LEFT(Таблица1[[#This Row],[Номер плавки]],7)</f>
        <v>2051263</v>
      </c>
      <c r="C2409" s="62" t="s">
        <v>8</v>
      </c>
      <c r="D2409" s="62" t="s">
        <v>9</v>
      </c>
      <c r="E2409" s="63">
        <v>559</v>
      </c>
      <c r="F2409" s="64">
        <f>(Таблица1[[#This Row],[Предел текучести, Н/мм²]]-SUMIF('Сводный отчет'!$B$7:$B$17,Таблица1[[#This Row],[Профиль / размер]],'Сводный отчет'!$F$7:$F$17))^2</f>
        <v>3.489142043431658</v>
      </c>
      <c r="G2409" s="63">
        <v>646</v>
      </c>
      <c r="H2409" s="64">
        <f>(Таблица1[[#This Row],[Временное сопротивление, Н/мм²]]-SUMIF('Сводный отчет'!$B$7:$B$17,Таблица1[[#This Row],[Профиль / размер]],'Сводный отчет'!$I$7:$I$17))^2</f>
        <v>24.59286618409087</v>
      </c>
      <c r="I2409" s="65">
        <f>Таблица1[[#This Row],[Временное сопротивление, Н/мм²]]/Таблица1[[#This Row],[Предел текучести, Н/мм²]]</f>
        <v>1.1556350626118068</v>
      </c>
      <c r="J2409" s="66">
        <f>(Таблица1[[#This Row],[σв/σт]]-SUMIF('Сводный отчет'!$B$7:$B$17,Таблица1[[#This Row],[Профиль / размер]],'Сводный отчет'!$L$7:$L$17))^2</f>
        <v>1.6786737403104226E-4</v>
      </c>
      <c r="K2409" s="63">
        <v>24</v>
      </c>
      <c r="L2409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2409" s="63">
        <v>9.6</v>
      </c>
      <c r="N240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1.7996475614098058</v>
      </c>
      <c r="O2409" s="67">
        <v>9.9</v>
      </c>
      <c r="P240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1.5714225549270719</v>
      </c>
      <c r="Q2409" s="69">
        <v>7.0999999999999994E-2</v>
      </c>
      <c r="R2409" s="70">
        <f>(Таблица1[[#This Row],[fr]]-SUMIF('Сводный отчет'!$B$7:$B$17,Таблица1[[#This Row],[Профиль / размер]],'Сводный отчет'!$X$7:$X$17))^2</f>
        <v>1.2908675487519896E-4</v>
      </c>
    </row>
    <row r="2410" spans="1:18" ht="11.25" customHeight="1" x14ac:dyDescent="0.25">
      <c r="A2410" s="62" t="s">
        <v>1803</v>
      </c>
      <c r="B2410" s="62" t="str">
        <f>LEFT(Таблица1[[#This Row],[Номер плавки]],7)</f>
        <v>2051263</v>
      </c>
      <c r="C2410" s="62" t="s">
        <v>8</v>
      </c>
      <c r="D2410" s="62" t="s">
        <v>9</v>
      </c>
      <c r="E2410" s="63">
        <v>550</v>
      </c>
      <c r="F2410" s="64">
        <f>(Таблица1[[#This Row],[Предел текучести, Н/мм²]]-SUMIF('Сводный отчет'!$B$7:$B$17,Таблица1[[#This Row],[Профиль / размер]],'Сводный отчет'!$F$7:$F$17))^2</f>
        <v>50.866500533998504</v>
      </c>
      <c r="G2410" s="63">
        <v>638</v>
      </c>
      <c r="H2410" s="64">
        <f>(Таблица1[[#This Row],[Временное сопротивление, Н/мм²]]-SUMIF('Сводный отчет'!$B$7:$B$17,Таблица1[[#This Row],[Профиль / размер]],'Сводный отчет'!$I$7:$I$17))^2</f>
        <v>167.93877813377648</v>
      </c>
      <c r="I2410" s="65">
        <f>Таблица1[[#This Row],[Временное сопротивление, Н/мм²]]/Таблица1[[#This Row],[Предел текучести, Н/мм²]]</f>
        <v>1.1599999999999999</v>
      </c>
      <c r="J2410" s="66">
        <f>(Таблица1[[#This Row],[σв/σт]]-SUMIF('Сводный отчет'!$B$7:$B$17,Таблица1[[#This Row],[Профиль / размер]],'Сводный отчет'!$L$7:$L$17))^2</f>
        <v>7.3812615158637209E-5</v>
      </c>
      <c r="K2410" s="63">
        <v>23.6</v>
      </c>
      <c r="L2410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2410" s="63">
        <v>9.5</v>
      </c>
      <c r="N241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1.5413456746173499</v>
      </c>
      <c r="O2410" s="67">
        <v>9.8000000000000007</v>
      </c>
      <c r="P241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1.3307097666671142</v>
      </c>
      <c r="Q2410" s="69">
        <v>9.2999999999999999E-2</v>
      </c>
      <c r="R2410" s="70">
        <f>(Таблица1[[#This Row],[fr]]-SUMIF('Сводный отчет'!$B$7:$B$17,Таблица1[[#This Row],[Профиль / размер]],'Сводный отчет'!$X$7:$X$17))^2</f>
        <v>1.1317480518967177E-4</v>
      </c>
    </row>
    <row r="2411" spans="1:18" ht="11.25" customHeight="1" x14ac:dyDescent="0.25">
      <c r="A2411" s="62" t="s">
        <v>1804</v>
      </c>
      <c r="B2411" s="62" t="str">
        <f>LEFT(Таблица1[[#This Row],[Номер плавки]],7)</f>
        <v>2051264</v>
      </c>
      <c r="C2411" s="62" t="s">
        <v>8</v>
      </c>
      <c r="D2411" s="62" t="s">
        <v>9</v>
      </c>
      <c r="E2411" s="63">
        <v>569</v>
      </c>
      <c r="F2411" s="64">
        <f>(Таблица1[[#This Row],[Предел текучести, Н/мм²]]-SUMIF('Сводный отчет'!$B$7:$B$17,Таблица1[[#This Row],[Профиль / размер]],'Сводный отчет'!$F$7:$F$17))^2</f>
        <v>140.84763260946849</v>
      </c>
      <c r="G2411" s="63">
        <v>657</v>
      </c>
      <c r="H2411" s="64">
        <f>(Таблица1[[#This Row],[Временное сопротивление, Н/мм²]]-SUMIF('Сводный отчет'!$B$7:$B$17,Таблица1[[#This Row],[Профиль / размер]],'Сводный отчет'!$I$7:$I$17))^2</f>
        <v>36.492237253273146</v>
      </c>
      <c r="I2411" s="65">
        <f>Таблица1[[#This Row],[Временное сопротивление, Н/мм²]]/Таблица1[[#This Row],[Предел текучести, Н/мм²]]</f>
        <v>1.1546572934973638</v>
      </c>
      <c r="J2411" s="66">
        <f>(Таблица1[[#This Row],[σв/σт]]-SUMIF('Сводный отчет'!$B$7:$B$17,Таблица1[[#This Row],[Профиль / размер]],'Сводный отчет'!$L$7:$L$17))^2</f>
        <v>1.9416007202912051E-4</v>
      </c>
      <c r="K2411" s="63">
        <v>22.2</v>
      </c>
      <c r="L2411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2411" s="63">
        <v>10</v>
      </c>
      <c r="N241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3.0328551085796334</v>
      </c>
      <c r="O2411" s="67">
        <v>10.3</v>
      </c>
      <c r="P241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2.7342737079669077</v>
      </c>
      <c r="Q2411" s="69">
        <v>6.8000000000000005E-2</v>
      </c>
      <c r="R2411" s="70">
        <f>(Таблица1[[#This Row],[fr]]-SUMIF('Сводный отчет'!$B$7:$B$17,Таблица1[[#This Row],[Профиль / размер]],'Сводный отчет'!$X$7:$X$17))^2</f>
        <v>2.0625656619595239E-4</v>
      </c>
    </row>
    <row r="2412" spans="1:18" ht="11.25" customHeight="1" x14ac:dyDescent="0.25">
      <c r="A2412" s="62" t="s">
        <v>1805</v>
      </c>
      <c r="B2412" s="62" t="str">
        <f>LEFT(Таблица1[[#This Row],[Номер плавки]],7)</f>
        <v>2051264</v>
      </c>
      <c r="C2412" s="62" t="s">
        <v>8</v>
      </c>
      <c r="D2412" s="62" t="s">
        <v>9</v>
      </c>
      <c r="E2412" s="63">
        <v>552</v>
      </c>
      <c r="F2412" s="64">
        <f>(Таблица1[[#This Row],[Предел текучести, Н/мм²]]-SUMIF('Сводный отчет'!$B$7:$B$17,Таблица1[[#This Row],[Профиль / размер]],'Сводный отчет'!$F$7:$F$17))^2</f>
        <v>26.338198647205875</v>
      </c>
      <c r="G2412" s="63">
        <v>644</v>
      </c>
      <c r="H2412" s="64">
        <f>(Таблица1[[#This Row],[Временное сопротивление, Н/мм²]]-SUMIF('Сводный отчет'!$B$7:$B$17,Таблица1[[#This Row],[Профиль / размер]],'Сводный отчет'!$I$7:$I$17))^2</f>
        <v>48.42934417151227</v>
      </c>
      <c r="I2412" s="65">
        <f>Таблица1[[#This Row],[Временное сопротивление, Н/мм²]]/Таблица1[[#This Row],[Предел текучести, Н/мм²]]</f>
        <v>1.1666666666666667</v>
      </c>
      <c r="J2412" s="66">
        <f>(Таблица1[[#This Row],[σв/σт]]-SUMIF('Сводный отчет'!$B$7:$B$17,Таблица1[[#This Row],[Профиль / размер]],'Сводный отчет'!$L$7:$L$17))^2</f>
        <v>3.7047017274404685E-6</v>
      </c>
      <c r="K2412" s="63">
        <v>22.8</v>
      </c>
      <c r="L2412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2412" s="63">
        <v>10.199999999999999</v>
      </c>
      <c r="N241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3.7694588821645443</v>
      </c>
      <c r="O2412" s="67">
        <v>10.5</v>
      </c>
      <c r="P241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3.4356992844868226</v>
      </c>
      <c r="Q2412" s="69">
        <v>0.1</v>
      </c>
      <c r="R2412" s="70">
        <f>(Таблица1[[#This Row],[fr]]-SUMIF('Сводный отчет'!$B$7:$B$17,Таблица1[[#This Row],[Профиль / размер]],'Сводный отчет'!$X$7:$X$17))^2</f>
        <v>3.1111191210791338E-4</v>
      </c>
    </row>
    <row r="2413" spans="1:18" ht="11.25" customHeight="1" x14ac:dyDescent="0.25">
      <c r="A2413" s="62" t="s">
        <v>1806</v>
      </c>
      <c r="B2413" s="62" t="str">
        <f>LEFT(Таблица1[[#This Row],[Номер плавки]],7)</f>
        <v>2051265</v>
      </c>
      <c r="C2413" s="62" t="s">
        <v>8</v>
      </c>
      <c r="D2413" s="62" t="s">
        <v>9</v>
      </c>
      <c r="E2413" s="63">
        <v>545</v>
      </c>
      <c r="F2413" s="64">
        <f>(Таблица1[[#This Row],[Предел текучести, Н/мм²]]-SUMIF('Сводный отчет'!$B$7:$B$17,Таблица1[[#This Row],[Профиль / размер]],'Сводный отчет'!$F$7:$F$17))^2</f>
        <v>147.18725525098009</v>
      </c>
      <c r="G2413" s="63">
        <v>639</v>
      </c>
      <c r="H2413" s="64">
        <f>(Таблица1[[#This Row],[Временное сопротивление, Н/мм²]]-SUMIF('Сводный отчет'!$B$7:$B$17,Таблица1[[#This Row],[Профиль / размер]],'Сводный отчет'!$I$7:$I$17))^2</f>
        <v>143.02053914006578</v>
      </c>
      <c r="I2413" s="65">
        <f>Таблица1[[#This Row],[Временное сопротивление, Н/мм²]]/Таблица1[[#This Row],[Предел текучести, Н/мм²]]</f>
        <v>1.1724770642201834</v>
      </c>
      <c r="J2413" s="66">
        <f>(Таблица1[[#This Row],[σв/σт]]-SUMIF('Сводный отчет'!$B$7:$B$17,Таблица1[[#This Row],[Профиль / размер]],'Сводный отчет'!$L$7:$L$17))^2</f>
        <v>1.5098177845048608E-5</v>
      </c>
      <c r="K2413" s="63">
        <v>22</v>
      </c>
      <c r="L2413" s="64">
        <f>(Таблица1[[#This Row],[Относительное удлинение, %]]-SUMIF('Сводный отчет'!$B$7:$B$17,Таблица1[[#This Row],[Профиль / размер]],'Сводный отчет'!$O$7:$O$17))^2</f>
        <v>1.1799789147756483</v>
      </c>
      <c r="M2413" s="63">
        <v>9.5</v>
      </c>
      <c r="N241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1.5413456746173499</v>
      </c>
      <c r="O2413" s="67">
        <v>9.8000000000000007</v>
      </c>
      <c r="P241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1.3307097666671142</v>
      </c>
      <c r="Q2413" s="69">
        <v>0.1</v>
      </c>
      <c r="R2413" s="70">
        <f>(Таблица1[[#This Row],[fr]]-SUMIF('Сводный отчет'!$B$7:$B$17,Таблица1[[#This Row],[Профиль / размер]],'Сводный отчет'!$X$7:$X$17))^2</f>
        <v>3.1111191210791338E-4</v>
      </c>
    </row>
    <row r="2414" spans="1:18" ht="11.25" customHeight="1" x14ac:dyDescent="0.25">
      <c r="A2414" s="62" t="s">
        <v>1807</v>
      </c>
      <c r="B2414" s="62" t="str">
        <f>LEFT(Таблица1[[#This Row],[Номер плавки]],7)</f>
        <v>2051265</v>
      </c>
      <c r="C2414" s="62" t="s">
        <v>8</v>
      </c>
      <c r="D2414" s="62" t="s">
        <v>9</v>
      </c>
      <c r="E2414" s="63">
        <v>549</v>
      </c>
      <c r="F2414" s="64">
        <f>(Таблица1[[#This Row],[Предел текучести, Н/мм²]]-SUMIF('Сводный отчет'!$B$7:$B$17,Таблица1[[#This Row],[Профиль / размер]],'Сводный отчет'!$F$7:$F$17))^2</f>
        <v>66.130651477394821</v>
      </c>
      <c r="G2414" s="63">
        <v>642</v>
      </c>
      <c r="H2414" s="64">
        <f>(Таблица1[[#This Row],[Временное сопротивление, Н/мм²]]-SUMIF('Сводный отчет'!$B$7:$B$17,Таблица1[[#This Row],[Профиль / размер]],'Сводный отчет'!$I$7:$I$17))^2</f>
        <v>80.265822158933673</v>
      </c>
      <c r="I2414" s="65">
        <f>Таблица1[[#This Row],[Временное сопротивление, Н/мм²]]/Таблица1[[#This Row],[Предел текучести, Н/мм²]]</f>
        <v>1.1693989071038251</v>
      </c>
      <c r="J2414" s="66">
        <f>(Таблица1[[#This Row],[σв/σт]]-SUMIF('Сводный отчет'!$B$7:$B$17,Таблица1[[#This Row],[Профиль / размер]],'Сводный отчет'!$L$7:$L$17))^2</f>
        <v>6.5202437538024651E-7</v>
      </c>
      <c r="K2414" s="63">
        <v>23.4</v>
      </c>
      <c r="L2414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2414" s="63">
        <v>8.4</v>
      </c>
      <c r="N241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2414" s="67">
        <v>8.6999999999999993</v>
      </c>
      <c r="P241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2414" s="69">
        <v>9.7000000000000003E-2</v>
      </c>
      <c r="R2414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2415" spans="1:18" ht="11.25" customHeight="1" x14ac:dyDescent="0.25">
      <c r="A2415" s="62" t="s">
        <v>1808</v>
      </c>
      <c r="B2415" s="62" t="str">
        <f>LEFT(Таблица1[[#This Row],[Номер плавки]],7)</f>
        <v>2051265</v>
      </c>
      <c r="C2415" s="62" t="s">
        <v>8</v>
      </c>
      <c r="D2415" s="62" t="s">
        <v>9</v>
      </c>
      <c r="E2415" s="63">
        <v>541</v>
      </c>
      <c r="F2415" s="64">
        <f>(Таблица1[[#This Row],[Предел текучести, Н/мм²]]-SUMIF('Сводный отчет'!$B$7:$B$17,Таблица1[[#This Row],[Профиль / размер]],'Сводный отчет'!$F$7:$F$17))^2</f>
        <v>260.24385902456538</v>
      </c>
      <c r="G2415" s="63">
        <v>627</v>
      </c>
      <c r="H2415" s="64">
        <f>(Таблица1[[#This Row],[Временное сопротивление, Н/мм²]]-SUMIF('Сводный отчет'!$B$7:$B$17,Таблица1[[#This Row],[Профиль / размер]],'Сводный отчет'!$I$7:$I$17))^2</f>
        <v>574.03940706459423</v>
      </c>
      <c r="I2415" s="65">
        <f>Таблица1[[#This Row],[Временное сопротивление, Н/мм²]]/Таблица1[[#This Row],[Предел текучести, Н/мм²]]</f>
        <v>1.1589648798521257</v>
      </c>
      <c r="J2415" s="66">
        <f>(Таблица1[[#This Row],[σв/σт]]-SUMIF('Сводный отчет'!$B$7:$B$17,Таблица1[[#This Row],[Профиль / размер]],'Сводный отчет'!$L$7:$L$17))^2</f>
        <v>9.2670406922708276E-5</v>
      </c>
      <c r="K2415" s="63">
        <v>23.6</v>
      </c>
      <c r="L2415" s="64">
        <f>(Таблица1[[#This Row],[Относительное удлинение, %]]-SUMIF('Сводный отчет'!$B$7:$B$17,Таблица1[[#This Row],[Профиль / размер]],'Сводный отчет'!$O$7:$O$17))^2</f>
        <v>0.26392021456608072</v>
      </c>
      <c r="M2415" s="63">
        <v>9</v>
      </c>
      <c r="N241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0.54983624065506631</v>
      </c>
      <c r="O2415" s="67">
        <v>9.3000000000000007</v>
      </c>
      <c r="P241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0.42714582536732032</v>
      </c>
      <c r="Q2415" s="69">
        <v>9.6000000000000002E-2</v>
      </c>
      <c r="R2415" s="70">
        <f>(Таблица1[[#This Row],[fr]]-SUMIF('Сводный отчет'!$B$7:$B$17,Таблица1[[#This Row],[Профиль / размер]],'Сводный отчет'!$X$7:$X$17))^2</f>
        <v>1.8600499386891816E-4</v>
      </c>
    </row>
    <row r="2416" spans="1:18" ht="11.25" customHeight="1" x14ac:dyDescent="0.25">
      <c r="A2416" s="62" t="s">
        <v>1809</v>
      </c>
      <c r="B2416" s="62" t="str">
        <f>LEFT(Таблица1[[#This Row],[Номер плавки]],7)</f>
        <v>2051266</v>
      </c>
      <c r="C2416" s="62" t="s">
        <v>8</v>
      </c>
      <c r="D2416" s="62" t="s">
        <v>9</v>
      </c>
      <c r="E2416" s="63">
        <v>559</v>
      </c>
      <c r="F2416" s="64">
        <f>(Таблица1[[#This Row],[Предел текучести, Н/мм²]]-SUMIF('Сводный отчет'!$B$7:$B$17,Таблица1[[#This Row],[Профиль / размер]],'Сводный отчет'!$F$7:$F$17))^2</f>
        <v>3.489142043431658</v>
      </c>
      <c r="G2416" s="63">
        <v>644</v>
      </c>
      <c r="H2416" s="64">
        <f>(Таблица1[[#This Row],[Временное сопротивление, Н/мм²]]-SUMIF('Сводный отчет'!$B$7:$B$17,Таблица1[[#This Row],[Профиль / размер]],'Сводный отчет'!$I$7:$I$17))^2</f>
        <v>48.42934417151227</v>
      </c>
      <c r="I2416" s="65">
        <f>Таблица1[[#This Row],[Временное сопротивление, Н/мм²]]/Таблица1[[#This Row],[Предел текучести, Н/мм²]]</f>
        <v>1.1520572450805009</v>
      </c>
      <c r="J2416" s="66">
        <f>(Таблица1[[#This Row],[σв/σт]]-SUMIF('Сводный отчет'!$B$7:$B$17,Таблица1[[#This Row],[Профиль / размер]],'Сводный отчет'!$L$7:$L$17))^2</f>
        <v>2.7337916647840688E-4</v>
      </c>
      <c r="K2416" s="63">
        <v>24</v>
      </c>
      <c r="L2416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2416" s="63">
        <v>7.1</v>
      </c>
      <c r="N241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1.3421003915983893</v>
      </c>
      <c r="O2416" s="67">
        <v>7.4</v>
      </c>
      <c r="P241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1.5536028484281048</v>
      </c>
      <c r="Q2416" s="69">
        <v>6.9000000000000006E-2</v>
      </c>
      <c r="R2416" s="70">
        <f>(Таблица1[[#This Row],[fr]]-SUMIF('Сводный отчет'!$B$7:$B$17,Таблица1[[#This Row],[Профиль / размер]],'Сводный отчет'!$X$7:$X$17))^2</f>
        <v>1.7853329575570113E-4</v>
      </c>
    </row>
    <row r="2417" spans="1:18" ht="11.25" customHeight="1" x14ac:dyDescent="0.25">
      <c r="A2417" s="62" t="s">
        <v>1810</v>
      </c>
      <c r="B2417" s="62" t="str">
        <f>LEFT(Таблица1[[#This Row],[Номер плавки]],7)</f>
        <v>2051266</v>
      </c>
      <c r="C2417" s="62" t="s">
        <v>8</v>
      </c>
      <c r="D2417" s="62" t="s">
        <v>9</v>
      </c>
      <c r="E2417" s="63">
        <v>547</v>
      </c>
      <c r="F2417" s="64">
        <f>(Таблица1[[#This Row],[Предел текучести, Н/мм²]]-SUMIF('Сводный отчет'!$B$7:$B$17,Таблица1[[#This Row],[Профиль / размер]],'Сводный отчет'!$F$7:$F$17))^2</f>
        <v>102.65895336418745</v>
      </c>
      <c r="G2417" s="63">
        <v>632</v>
      </c>
      <c r="H2417" s="64">
        <f>(Таблица1[[#This Row],[Временное сопротивление, Н/мм²]]-SUMIF('Сводный отчет'!$B$7:$B$17,Таблица1[[#This Row],[Профиль / размер]],'Сводный отчет'!$I$7:$I$17))^2</f>
        <v>359.44821209604072</v>
      </c>
      <c r="I2417" s="65">
        <f>Таблица1[[#This Row],[Временное сопротивление, Н/мм²]]/Таблица1[[#This Row],[Предел текучести, Н/мм²]]</f>
        <v>1.1553930530164533</v>
      </c>
      <c r="J2417" s="66">
        <f>(Таблица1[[#This Row],[σв/σт]]-SUMIF('Сводный отчет'!$B$7:$B$17,Таблица1[[#This Row],[Профиль / размер]],'Сводный отчет'!$L$7:$L$17))^2</f>
        <v>1.741970716038457E-4</v>
      </c>
      <c r="K2417" s="63">
        <v>25.4</v>
      </c>
      <c r="L2417" s="64">
        <f>(Таблица1[[#This Row],[Относительное удлинение, %]]-SUMIF('Сводный отчет'!$B$7:$B$17,Таблица1[[#This Row],[Профиль / размер]],'Сводный отчет'!$O$7:$O$17))^2</f>
        <v>5.3533541768303072</v>
      </c>
      <c r="M2417" s="63">
        <v>7</v>
      </c>
      <c r="N241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1.5837985048059318</v>
      </c>
      <c r="O2417" s="67">
        <v>7.3</v>
      </c>
      <c r="P241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1.8128900601681475</v>
      </c>
      <c r="Q2417" s="69">
        <v>7.6999999999999999E-2</v>
      </c>
      <c r="R2417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2418" spans="1:18" ht="11.25" customHeight="1" x14ac:dyDescent="0.25">
      <c r="A2418" s="62" t="s">
        <v>1811</v>
      </c>
      <c r="B2418" s="62" t="str">
        <f>LEFT(Таблица1[[#This Row],[Номер плавки]],7)</f>
        <v>2051267</v>
      </c>
      <c r="C2418" s="62" t="s">
        <v>8</v>
      </c>
      <c r="D2418" s="62" t="s">
        <v>9</v>
      </c>
      <c r="E2418" s="63">
        <v>520</v>
      </c>
      <c r="F2418" s="64">
        <f>(Таблица1[[#This Row],[Предел текучести, Н/мм²]]-SUMIF('Сводный отчет'!$B$7:$B$17,Таблица1[[#This Row],[Профиль / размер]],'Сводный отчет'!$F$7:$F$17))^2</f>
        <v>1378.791028835888</v>
      </c>
      <c r="G2418" s="63">
        <v>615</v>
      </c>
      <c r="H2418" s="64">
        <f>(Таблица1[[#This Row],[Временное сопротивление, Н/мм²]]-SUMIF('Сводный отчет'!$B$7:$B$17,Таблица1[[#This Row],[Профиль / размер]],'Сводный отчет'!$I$7:$I$17))^2</f>
        <v>1293.0582749891225</v>
      </c>
      <c r="I2418" s="65">
        <f>Таблица1[[#This Row],[Временное сопротивление, Н/мм²]]/Таблица1[[#This Row],[Предел текучести, Н/мм²]]</f>
        <v>1.1826923076923077</v>
      </c>
      <c r="J2418" s="66">
        <f>(Таблица1[[#This Row],[σв/σт]]-SUMIF('Сводный отчет'!$B$7:$B$17,Таблица1[[#This Row],[Профиль / размер]],'Сводный отчет'!$L$7:$L$17))^2</f>
        <v>1.9883484079199942E-4</v>
      </c>
      <c r="K2418" s="63">
        <v>23.8</v>
      </c>
      <c r="L2418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2418" s="63">
        <v>6.4</v>
      </c>
      <c r="N241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3.45398718405119</v>
      </c>
      <c r="O2418" s="67">
        <v>7.7</v>
      </c>
      <c r="P241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2418" s="69">
        <v>9.4E-2</v>
      </c>
      <c r="R2418" s="70">
        <f>(Таблица1[[#This Row],[fr]]-SUMIF('Сводный отчет'!$B$7:$B$17,Таблица1[[#This Row],[Профиль / размер]],'Сводный отчет'!$X$7:$X$17))^2</f>
        <v>1.3545153474942055E-4</v>
      </c>
    </row>
    <row r="2419" spans="1:18" ht="11.25" customHeight="1" x14ac:dyDescent="0.25">
      <c r="A2419" s="62" t="s">
        <v>1812</v>
      </c>
      <c r="B2419" s="62" t="str">
        <f>LEFT(Таблица1[[#This Row],[Номер плавки]],7)</f>
        <v>2051267</v>
      </c>
      <c r="C2419" s="62" t="s">
        <v>8</v>
      </c>
      <c r="D2419" s="62" t="s">
        <v>9</v>
      </c>
      <c r="E2419" s="63">
        <v>549</v>
      </c>
      <c r="F2419" s="64">
        <f>(Таблица1[[#This Row],[Предел текучести, Н/мм²]]-SUMIF('Сводный отчет'!$B$7:$B$17,Таблица1[[#This Row],[Профиль / размер]],'Сводный отчет'!$F$7:$F$17))^2</f>
        <v>66.130651477394821</v>
      </c>
      <c r="G2419" s="63">
        <v>632</v>
      </c>
      <c r="H2419" s="64">
        <f>(Таблица1[[#This Row],[Временное сопротивление, Н/мм²]]-SUMIF('Сводный отчет'!$B$7:$B$17,Таблица1[[#This Row],[Профиль / размер]],'Сводный отчет'!$I$7:$I$17))^2</f>
        <v>359.44821209604072</v>
      </c>
      <c r="I2419" s="65">
        <f>Таблица1[[#This Row],[Временное сопротивление, Н/мм²]]/Таблица1[[#This Row],[Предел текучести, Н/мм²]]</f>
        <v>1.151183970856102</v>
      </c>
      <c r="J2419" s="66">
        <f>(Таблица1[[#This Row],[σв/σт]]-SUMIF('Сводный отчет'!$B$7:$B$17,Таблица1[[#This Row],[Профиль / размер]],'Сводный отчет'!$L$7:$L$17))^2</f>
        <v>3.0301952385477468E-4</v>
      </c>
      <c r="K2419" s="63">
        <v>22.8</v>
      </c>
      <c r="L2419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2419" s="63">
        <v>7</v>
      </c>
      <c r="N241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1.5837985048059318</v>
      </c>
      <c r="O2419" s="67">
        <v>7.3</v>
      </c>
      <c r="P241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1.8128900601681475</v>
      </c>
      <c r="Q2419" s="69">
        <v>8.5999999999999993E-2</v>
      </c>
      <c r="R2419" s="70">
        <f>(Таблица1[[#This Row],[fr]]-SUMIF('Сводный отчет'!$B$7:$B$17,Таблица1[[#This Row],[Профиль / размер]],'Сводный отчет'!$X$7:$X$17))^2</f>
        <v>1.3237698271430334E-5</v>
      </c>
    </row>
    <row r="2420" spans="1:18" ht="11.25" customHeight="1" x14ac:dyDescent="0.25">
      <c r="A2420" s="62" t="s">
        <v>1813</v>
      </c>
      <c r="B2420" s="62" t="str">
        <f>LEFT(Таблица1[[#This Row],[Номер плавки]],7)</f>
        <v>2051276</v>
      </c>
      <c r="C2420" s="62" t="s">
        <v>8</v>
      </c>
      <c r="D2420" s="62" t="s">
        <v>154</v>
      </c>
      <c r="E2420" s="63">
        <v>541</v>
      </c>
      <c r="F2420" s="64">
        <f>(Таблица1[[#This Row],[Предел текучести, Н/мм²]]-SUMIF('Сводный отчет'!$B$7:$B$17,Таблица1[[#This Row],[Профиль / размер]],'Сводный отчет'!$F$7:$F$17))^2</f>
        <v>119.91334182923308</v>
      </c>
      <c r="G2420" s="63">
        <v>632</v>
      </c>
      <c r="H2420" s="64">
        <f>(Таблица1[[#This Row],[Временное сопротивление, Н/мм²]]-SUMIF('Сводный отчет'!$B$7:$B$17,Таблица1[[#This Row],[Профиль / размер]],'Сводный отчет'!$I$7:$I$17))^2</f>
        <v>142.57778649152073</v>
      </c>
      <c r="I2420" s="65">
        <f>Таблица1[[#This Row],[Временное сопротивление, Н/мм²]]/Таблица1[[#This Row],[Предел текучести, Н/мм²]]</f>
        <v>1.1682070240295748</v>
      </c>
      <c r="J2420" s="66">
        <f>(Таблица1[[#This Row],[σв/σт]]-SUMIF('Сводный отчет'!$B$7:$B$17,Таблица1[[#This Row],[Профиль / размер]],'Сводный отчет'!$L$7:$L$17))^2</f>
        <v>2.0191041646240428E-6</v>
      </c>
      <c r="K2420" s="63">
        <v>19.3</v>
      </c>
      <c r="L2420" s="64">
        <f>(Таблица1[[#This Row],[Относительное удлинение, %]]-SUMIF('Сводный отчет'!$B$7:$B$17,Таблица1[[#This Row],[Профиль / размер]],'Сводный отчет'!$O$7:$O$17))^2</f>
        <v>7.5271453779041719</v>
      </c>
      <c r="M2420" s="63">
        <v>8.8000000000000007</v>
      </c>
      <c r="N242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0.12803642780119395</v>
      </c>
      <c r="O2420" s="67">
        <v>9.1</v>
      </c>
      <c r="P242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9.1192039996078708E-2</v>
      </c>
      <c r="Q2420" s="69">
        <v>8.7999999999999995E-2</v>
      </c>
      <c r="R2420" s="70">
        <f>(Таблица1[[#This Row],[fr]]-SUMIF('Сводный отчет'!$B$7:$B$17,Таблица1[[#This Row],[Профиль / размер]],'Сводный отчет'!$X$7:$X$17))^2</f>
        <v>2.7765595529849538E-5</v>
      </c>
    </row>
    <row r="2421" spans="1:18" ht="11.25" customHeight="1" x14ac:dyDescent="0.25">
      <c r="A2421" s="62" t="s">
        <v>1813</v>
      </c>
      <c r="B2421" s="62" t="str">
        <f>LEFT(Таблица1[[#This Row],[Номер плавки]],7)</f>
        <v>2051276</v>
      </c>
      <c r="C2421" s="62" t="s">
        <v>8</v>
      </c>
      <c r="D2421" s="62" t="s">
        <v>154</v>
      </c>
      <c r="E2421" s="63">
        <v>526</v>
      </c>
      <c r="F2421" s="64">
        <f>(Таблица1[[#This Row],[Предел текучести, Н/мм²]]-SUMIF('Сводный отчет'!$B$7:$B$17,Таблица1[[#This Row],[Профиль / размер]],'Сводный отчет'!$F$7:$F$17))^2</f>
        <v>673.4281933143825</v>
      </c>
      <c r="G2421" s="63">
        <v>621</v>
      </c>
      <c r="H2421" s="64">
        <f>(Таблица1[[#This Row],[Временное сопротивление, Н/мм²]]-SUMIF('Сводный отчет'!$B$7:$B$17,Таблица1[[#This Row],[Профиль / размер]],'Сводный отчет'!$I$7:$I$17))^2</f>
        <v>526.27085579845175</v>
      </c>
      <c r="I2421" s="65">
        <f>Таблица1[[#This Row],[Временное сопротивление, Н/мм²]]/Таблица1[[#This Row],[Предел текучести, Н/мм²]]</f>
        <v>1.1806083650190113</v>
      </c>
      <c r="J2421" s="66">
        <f>(Таблица1[[#This Row],[σв/σт]]-SUMIF('Сводный отчет'!$B$7:$B$17,Таблица1[[#This Row],[Профиль / размер]],'Сводный отчет'!$L$7:$L$17))^2</f>
        <v>1.9105577938394064E-4</v>
      </c>
      <c r="K2421" s="63">
        <v>21.3</v>
      </c>
      <c r="L2421" s="64">
        <f>(Таблица1[[#This Row],[Относительное удлинение, %]]-SUMIF('Сводный отчет'!$B$7:$B$17,Таблица1[[#This Row],[Профиль / размер]],'Сводный отчет'!$O$7:$O$17))^2</f>
        <v>0.55288795216156494</v>
      </c>
      <c r="M2421" s="63">
        <v>8</v>
      </c>
      <c r="N242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0.19552157631605055</v>
      </c>
      <c r="O2421" s="67">
        <v>8.3000000000000007</v>
      </c>
      <c r="P242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0.24802372316439475</v>
      </c>
      <c r="Q2421" s="69">
        <v>9.8000000000000004E-2</v>
      </c>
      <c r="R2421" s="70">
        <f>(Таблица1[[#This Row],[fr]]-SUMIF('Сводный отчет'!$B$7:$B$17,Таблица1[[#This Row],[Профиль / размер]],'Сводный отчет'!$X$7:$X$17))^2</f>
        <v>2.3315173414371028E-4</v>
      </c>
    </row>
    <row r="2422" spans="1:18" ht="11.25" customHeight="1" x14ac:dyDescent="0.25">
      <c r="A2422" s="62" t="s">
        <v>1814</v>
      </c>
      <c r="B2422" s="62" t="str">
        <f>LEFT(Таблица1[[#This Row],[Номер плавки]],7)</f>
        <v>2051276</v>
      </c>
      <c r="C2422" s="62" t="s">
        <v>8</v>
      </c>
      <c r="D2422" s="62" t="s">
        <v>154</v>
      </c>
      <c r="E2422" s="63">
        <v>569</v>
      </c>
      <c r="F2422" s="64">
        <f>(Таблица1[[#This Row],[Предел текучести, Н/мм²]]-SUMIF('Сводный отчет'!$B$7:$B$17,Таблица1[[#This Row],[Профиль / размер]],'Сводный отчет'!$F$7:$F$17))^2</f>
        <v>290.68561905695418</v>
      </c>
      <c r="G2422" s="63">
        <v>667</v>
      </c>
      <c r="H2422" s="64">
        <f>(Таблица1[[#This Row],[Временное сопротивление, Н/мм²]]-SUMIF('Сводный отчет'!$B$7:$B$17,Таблица1[[#This Row],[Профиль / размер]],'Сводный отчет'!$I$7:$I$17))^2</f>
        <v>531.73620233310407</v>
      </c>
      <c r="I2422" s="65">
        <f>Таблица1[[#This Row],[Временное сопротивление, Н/мм²]]/Таблица1[[#This Row],[Предел текучести, Н/мм²]]</f>
        <v>1.1722319859402461</v>
      </c>
      <c r="J2422" s="66">
        <f>(Таблица1[[#This Row],[σв/σт]]-SUMIF('Сводный отчет'!$B$7:$B$17,Таблица1[[#This Row],[Профиль / размер]],'Сводный отчет'!$L$7:$L$17))^2</f>
        <v>2.9657976706321148E-5</v>
      </c>
      <c r="K2422" s="63">
        <v>20.2</v>
      </c>
      <c r="L2422" s="64">
        <f>(Таблица1[[#This Row],[Относительное удлинение, %]]-SUMIF('Сводный отчет'!$B$7:$B$17,Таблица1[[#This Row],[Профиль / размер]],'Сводный отчет'!$O$7:$O$17))^2</f>
        <v>3.3987295363200043</v>
      </c>
      <c r="M2422" s="63">
        <v>7.2</v>
      </c>
      <c r="N242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1.5430067248309072</v>
      </c>
      <c r="O2422" s="67">
        <v>7.5</v>
      </c>
      <c r="P242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1.6848554063327119</v>
      </c>
      <c r="Q2422" s="69">
        <v>6.9000000000000006E-2</v>
      </c>
      <c r="R2422" s="70">
        <f>(Таблица1[[#This Row],[fr]]-SUMIF('Сводный отчет'!$B$7:$B$17,Таблица1[[#This Row],[Профиль / размер]],'Сводный отчет'!$X$7:$X$17))^2</f>
        <v>1.8853193216351432E-4</v>
      </c>
    </row>
    <row r="2423" spans="1:18" ht="11.25" customHeight="1" x14ac:dyDescent="0.25">
      <c r="A2423" s="62" t="s">
        <v>1815</v>
      </c>
      <c r="B2423" s="62" t="str">
        <f>LEFT(Таблица1[[#This Row],[Номер плавки]],7)</f>
        <v>2051277</v>
      </c>
      <c r="C2423" s="62" t="s">
        <v>8</v>
      </c>
      <c r="D2423" s="62" t="s">
        <v>154</v>
      </c>
      <c r="E2423" s="63">
        <v>538</v>
      </c>
      <c r="F2423" s="64">
        <f>(Таблица1[[#This Row],[Предел текучести, Н/мм²]]-SUMIF('Сводный отчет'!$B$7:$B$17,Таблица1[[#This Row],[Профиль / размер]],'Сводный отчет'!$F$7:$F$17))^2</f>
        <v>194.61631212626295</v>
      </c>
      <c r="G2423" s="63">
        <v>629</v>
      </c>
      <c r="H2423" s="64">
        <f>(Таблица1[[#This Row],[Временное сопротивление, Н/мм²]]-SUMIF('Сводный отчет'!$B$7:$B$17,Таблица1[[#This Row],[Профиль / размер]],'Сводный отчет'!$I$7:$I$17))^2</f>
        <v>223.22135084795644</v>
      </c>
      <c r="I2423" s="65">
        <f>Таблица1[[#This Row],[Временное сопротивление, Н/мм²]]/Таблица1[[#This Row],[Предел текучести, Н/мм²]]</f>
        <v>1.1691449814126393</v>
      </c>
      <c r="J2423" s="66">
        <f>(Таблица1[[#This Row],[σв/σт]]-SUMIF('Сводный отчет'!$B$7:$B$17,Таблица1[[#This Row],[Профиль / размер]],'Сводный отчет'!$L$7:$L$17))^2</f>
        <v>5.564452777483023E-6</v>
      </c>
      <c r="K2423" s="63">
        <v>22</v>
      </c>
      <c r="L2423" s="64">
        <f>(Таблица1[[#This Row],[Относительное удлинение, %]]-SUMIF('Сводный отчет'!$B$7:$B$17,Таблица1[[#This Row],[Профиль / размер]],'Сводный отчет'!$O$7:$O$17))^2</f>
        <v>1.897853151652576E-3</v>
      </c>
      <c r="M2423" s="63">
        <v>9.6999999999999993</v>
      </c>
      <c r="N242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1.5821156357219774</v>
      </c>
      <c r="O2423" s="67">
        <v>10</v>
      </c>
      <c r="P242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1.4447563964317227</v>
      </c>
      <c r="Q2423" s="69">
        <v>6.5000000000000002E-2</v>
      </c>
      <c r="R2423" s="70">
        <f>(Таблица1[[#This Row],[fr]]-SUMIF('Сводный отчет'!$B$7:$B$17,Таблица1[[#This Row],[Профиль / размер]],'Сводный отчет'!$X$7:$X$17))^2</f>
        <v>3.1437747671797018E-4</v>
      </c>
    </row>
    <row r="2424" spans="1:18" ht="11.25" customHeight="1" x14ac:dyDescent="0.25">
      <c r="A2424" s="62" t="s">
        <v>1816</v>
      </c>
      <c r="B2424" s="62" t="str">
        <f>LEFT(Таблица1[[#This Row],[Номер плавки]],7)</f>
        <v>2051277</v>
      </c>
      <c r="C2424" s="62" t="s">
        <v>8</v>
      </c>
      <c r="D2424" s="62" t="s">
        <v>154</v>
      </c>
      <c r="E2424" s="63">
        <v>538</v>
      </c>
      <c r="F2424" s="64">
        <f>(Таблица1[[#This Row],[Предел текучести, Н/мм²]]-SUMIF('Сводный отчет'!$B$7:$B$17,Таблица1[[#This Row],[Профиль / размер]],'Сводный отчет'!$F$7:$F$17))^2</f>
        <v>194.61631212626295</v>
      </c>
      <c r="G2424" s="63">
        <v>628</v>
      </c>
      <c r="H2424" s="64">
        <f>(Таблица1[[#This Row],[Временное сопротивление, Н/мм²]]-SUMIF('Сводный отчет'!$B$7:$B$17,Таблица1[[#This Row],[Профиль / размер]],'Сводный отчет'!$I$7:$I$17))^2</f>
        <v>254.10253896676835</v>
      </c>
      <c r="I2424" s="65">
        <f>Таблица1[[#This Row],[Временное сопротивление, Н/мм²]]/Таблица1[[#This Row],[Предел текучести, Н/мм²]]</f>
        <v>1.1672862453531598</v>
      </c>
      <c r="J2424" s="66">
        <f>(Таблица1[[#This Row],[σв/σт]]-SUMIF('Сводный отчет'!$B$7:$B$17,Таблица1[[#This Row],[Профиль / размер]],'Сводный отчет'!$L$7:$L$17))^2</f>
        <v>2.5017320519532781E-7</v>
      </c>
      <c r="K2424" s="63">
        <v>24.7</v>
      </c>
      <c r="L2424" s="64">
        <f>(Таблица1[[#This Row],[Относительное удлинение, %]]-SUMIF('Сводный отчет'!$B$7:$B$17,Таблица1[[#This Row],[Профиль / размер]],'Сводный отчет'!$O$7:$O$17))^2</f>
        <v>7.0566503283991251</v>
      </c>
      <c r="M2424" s="63">
        <v>9.6</v>
      </c>
      <c r="N242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1.3405512792863354</v>
      </c>
      <c r="O2424" s="67">
        <v>9.9</v>
      </c>
      <c r="P242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1.2143603568277632</v>
      </c>
      <c r="Q2424" s="69">
        <v>9.0999999999999998E-2</v>
      </c>
      <c r="R2424" s="70">
        <f>(Таблица1[[#This Row],[fr]]-SUMIF('Сводный отчет'!$B$7:$B$17,Таблица1[[#This Row],[Профиль / размер]],'Сводный отчет'!$X$7:$X$17))^2</f>
        <v>6.8381437114007731E-5</v>
      </c>
    </row>
    <row r="2425" spans="1:18" ht="11.25" customHeight="1" x14ac:dyDescent="0.25">
      <c r="A2425" s="62" t="s">
        <v>1817</v>
      </c>
      <c r="B2425" s="62" t="str">
        <f>LEFT(Таблица1[[#This Row],[Номер плавки]],7)</f>
        <v>2051277</v>
      </c>
      <c r="C2425" s="62" t="s">
        <v>8</v>
      </c>
      <c r="D2425" s="62" t="s">
        <v>154</v>
      </c>
      <c r="E2425" s="63">
        <v>535</v>
      </c>
      <c r="F2425" s="64">
        <f>(Таблица1[[#This Row],[Предел текучести, Н/мм²]]-SUMIF('Сводный отчет'!$B$7:$B$17,Таблица1[[#This Row],[Профиль / размер]],'Сводный отчет'!$F$7:$F$17))^2</f>
        <v>287.3192824232928</v>
      </c>
      <c r="G2425" s="63">
        <v>625</v>
      </c>
      <c r="H2425" s="64">
        <f>(Таблица1[[#This Row],[Временное сопротивление, Н/мм²]]-SUMIF('Сводный отчет'!$B$7:$B$17,Таблица1[[#This Row],[Профиль / размер]],'Сводный отчет'!$I$7:$I$17))^2</f>
        <v>358.74610332320407</v>
      </c>
      <c r="I2425" s="65">
        <f>Таблица1[[#This Row],[Временное сопротивление, Н/мм²]]/Таблица1[[#This Row],[Предел текучести, Н/мм²]]</f>
        <v>1.1682242990654206</v>
      </c>
      <c r="J2425" s="66">
        <f>(Таблица1[[#This Row],[σв/σт]]-SUMIF('Сводный отчет'!$B$7:$B$17,Таблица1[[#This Row],[Профиль / размер]],'Сводный отчет'!$L$7:$L$17))^2</f>
        <v>2.0684965798313482E-6</v>
      </c>
      <c r="K2425" s="63">
        <v>22.2</v>
      </c>
      <c r="L2425" s="64">
        <f>(Таблица1[[#This Row],[Относительное удлинение, %]]-SUMIF('Сводный отчет'!$B$7:$B$17,Таблица1[[#This Row],[Профиль / размер]],'Сводный отчет'!$O$7:$O$17))^2</f>
        <v>2.4472110577391359E-2</v>
      </c>
      <c r="M2425" s="63">
        <v>7.3</v>
      </c>
      <c r="N242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1.304571081266551</v>
      </c>
      <c r="O2425" s="67">
        <v>7.6</v>
      </c>
      <c r="P242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1.4352514459366732</v>
      </c>
      <c r="Q2425" s="69">
        <v>8.4000000000000005E-2</v>
      </c>
      <c r="R2425" s="70">
        <f>(Таблица1[[#This Row],[fr]]-SUMIF('Сводный отчет'!$B$7:$B$17,Таблица1[[#This Row],[Профиль / размер]],'Сводный отчет'!$X$7:$X$17))^2</f>
        <v>1.6111400843053715E-6</v>
      </c>
    </row>
    <row r="2426" spans="1:18" ht="11.25" customHeight="1" x14ac:dyDescent="0.25">
      <c r="A2426" s="62" t="s">
        <v>1818</v>
      </c>
      <c r="B2426" s="62" t="str">
        <f>LEFT(Таблица1[[#This Row],[Номер плавки]],7)</f>
        <v>2051278</v>
      </c>
      <c r="C2426" s="62" t="s">
        <v>8</v>
      </c>
      <c r="D2426" s="62" t="s">
        <v>154</v>
      </c>
      <c r="E2426" s="63">
        <v>521</v>
      </c>
      <c r="F2426" s="64">
        <f>(Таблица1[[#This Row],[Предел текучести, Н/мм²]]-SUMIF('Сводный отчет'!$B$7:$B$17,Таблица1[[#This Row],[Профиль / размер]],'Сводный отчет'!$F$7:$F$17))^2</f>
        <v>957.93314380943229</v>
      </c>
      <c r="G2426" s="63">
        <v>611</v>
      </c>
      <c r="H2426" s="64">
        <f>(Таблица1[[#This Row],[Временное сопротивление, Н/мм²]]-SUMIF('Сводный отчет'!$B$7:$B$17,Таблица1[[#This Row],[Профиль / размер]],'Сводный отчет'!$I$7:$I$17))^2</f>
        <v>1085.0827369865708</v>
      </c>
      <c r="I2426" s="65">
        <f>Таблица1[[#This Row],[Временное сопротивление, Н/мм²]]/Таблица1[[#This Row],[Предел текучести, Н/мм²]]</f>
        <v>1.1727447216890594</v>
      </c>
      <c r="J2426" s="66">
        <f>(Таблица1[[#This Row],[σв/σт]]-SUMIF('Сводный отчет'!$B$7:$B$17,Таблица1[[#This Row],[Профиль / размер]],'Сводный отчет'!$L$7:$L$17))^2</f>
        <v>3.5505503996194855E-5</v>
      </c>
      <c r="K2426" s="63">
        <v>24</v>
      </c>
      <c r="L2426" s="64">
        <f>(Таблица1[[#This Row],[Относительное удлинение, %]]-SUMIF('Сводный отчет'!$B$7:$B$17,Таблица1[[#This Row],[Профиль / размер]],'Сводный отчет'!$O$7:$O$17))^2</f>
        <v>3.8276404274090425</v>
      </c>
      <c r="M2426" s="63">
        <v>8.4</v>
      </c>
      <c r="N242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1.7790020586219691E-3</v>
      </c>
      <c r="O2426" s="67">
        <v>8.6999999999999993</v>
      </c>
      <c r="P242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9.607881580237336E-3</v>
      </c>
      <c r="Q2426" s="69">
        <v>7.0999999999999994E-2</v>
      </c>
      <c r="R2426" s="70">
        <f>(Таблица1[[#This Row],[fr]]-SUMIF('Сводный отчет'!$B$7:$B$17,Таблица1[[#This Row],[Профиль / размер]],'Сводный отчет'!$X$7:$X$17))^2</f>
        <v>1.3760915988628674E-4</v>
      </c>
    </row>
    <row r="2427" spans="1:18" ht="11.25" customHeight="1" x14ac:dyDescent="0.25">
      <c r="A2427" s="62" t="s">
        <v>1819</v>
      </c>
      <c r="B2427" s="62" t="str">
        <f>LEFT(Таблица1[[#This Row],[Номер плавки]],7)</f>
        <v>2051278</v>
      </c>
      <c r="C2427" s="62" t="s">
        <v>8</v>
      </c>
      <c r="D2427" s="62" t="s">
        <v>154</v>
      </c>
      <c r="E2427" s="63">
        <v>519</v>
      </c>
      <c r="F2427" s="64">
        <f>(Таблица1[[#This Row],[Предел текучести, Н/мм²]]-SUMIF('Сводный отчет'!$B$7:$B$17,Таблица1[[#This Row],[Профиль / размер]],'Сводный отчет'!$F$7:$F$17))^2</f>
        <v>1085.7351240074522</v>
      </c>
      <c r="G2427" s="63">
        <v>607</v>
      </c>
      <c r="H2427" s="64">
        <f>(Таблица1[[#This Row],[Временное сопротивление, Н/мм²]]-SUMIF('Сводный отчет'!$B$7:$B$17,Таблица1[[#This Row],[Профиль / размер]],'Сводный отчет'!$I$7:$I$17))^2</f>
        <v>1364.6074894618184</v>
      </c>
      <c r="I2427" s="65">
        <f>Таблица1[[#This Row],[Временное сопротивление, Н/мм²]]/Таблица1[[#This Row],[Предел текучести, Н/мм²]]</f>
        <v>1.1695568400770713</v>
      </c>
      <c r="J2427" s="66">
        <f>(Таблица1[[#This Row],[σв/σт]]-SUMIF('Сводный отчет'!$B$7:$B$17,Таблица1[[#This Row],[Профиль / размер]],'Сводный отчет'!$L$7:$L$17))^2</f>
        <v>7.6771547507779061E-6</v>
      </c>
      <c r="K2427" s="63">
        <v>24</v>
      </c>
      <c r="L2427" s="64">
        <f>(Таблица1[[#This Row],[Относительное удлинение, %]]-SUMIF('Сводный отчет'!$B$7:$B$17,Таблица1[[#This Row],[Профиль / размер]],'Сводный отчет'!$O$7:$O$17))^2</f>
        <v>3.8276404274090425</v>
      </c>
      <c r="M2427" s="63">
        <v>8.8000000000000007</v>
      </c>
      <c r="N242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0.12803642780119395</v>
      </c>
      <c r="O2427" s="67">
        <v>9.1</v>
      </c>
      <c r="P242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9.1192039996078708E-2</v>
      </c>
      <c r="Q2427" s="69">
        <v>7.6999999999999999E-2</v>
      </c>
      <c r="R2427" s="70">
        <f>(Таблица1[[#This Row],[fr]]-SUMIF('Сводный отчет'!$B$7:$B$17,Таблица1[[#This Row],[Профиль / размер]],'Сводный отчет'!$X$7:$X$17))^2</f>
        <v>3.2840843054602959E-5</v>
      </c>
    </row>
    <row r="2428" spans="1:18" ht="11.25" customHeight="1" x14ac:dyDescent="0.25">
      <c r="A2428" s="62" t="s">
        <v>1820</v>
      </c>
      <c r="B2428" s="62" t="str">
        <f>LEFT(Таблица1[[#This Row],[Номер плавки]],7)</f>
        <v>2051278</v>
      </c>
      <c r="C2428" s="62" t="s">
        <v>8</v>
      </c>
      <c r="D2428" s="62" t="s">
        <v>154</v>
      </c>
      <c r="E2428" s="63">
        <v>527</v>
      </c>
      <c r="F2428" s="64">
        <f>(Таблица1[[#This Row],[Предел текучести, Н/мм²]]-SUMIF('Сводный отчет'!$B$7:$B$17,Таблица1[[#This Row],[Профиль / размер]],'Сводный отчет'!$F$7:$F$17))^2</f>
        <v>622.52720321537254</v>
      </c>
      <c r="G2428" s="63">
        <v>616</v>
      </c>
      <c r="H2428" s="64">
        <f>(Таблица1[[#This Row],[Временное сопротивление, Н/мм²]]-SUMIF('Сводный отчет'!$B$7:$B$17,Таблица1[[#This Row],[Профиль / размер]],'Сводный отчет'!$I$7:$I$17))^2</f>
        <v>780.67679639251128</v>
      </c>
      <c r="I2428" s="65">
        <f>Таблица1[[#This Row],[Временное сопротивление, Н/мм²]]/Таблица1[[#This Row],[Предел текучести, Н/мм²]]</f>
        <v>1.1688804554079697</v>
      </c>
      <c r="J2428" s="66">
        <f>(Таблица1[[#This Row],[σв/σт]]-SUMIF('Сводный отчет'!$B$7:$B$17,Таблица1[[#This Row],[Профиль / размер]],'Сводный отчет'!$L$7:$L$17))^2</f>
        <v>4.3864411141703247E-6</v>
      </c>
      <c r="K2428" s="63">
        <v>24.2</v>
      </c>
      <c r="L2428" s="64">
        <f>(Таблица1[[#This Row],[Относительное удлинение, %]]-SUMIF('Сводный отчет'!$B$7:$B$17,Таблица1[[#This Row],[Профиль / размер]],'Сводный отчет'!$O$7:$O$17))^2</f>
        <v>4.6502146848347783</v>
      </c>
      <c r="M2428" s="63">
        <v>8.1</v>
      </c>
      <c r="N242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0.11708593275169366</v>
      </c>
      <c r="O2428" s="67">
        <v>8.4</v>
      </c>
      <c r="P242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0.15841976276835562</v>
      </c>
      <c r="Q2428" s="69">
        <v>8.5000000000000006E-2</v>
      </c>
      <c r="R2428" s="70">
        <f>(Таблица1[[#This Row],[fr]]-SUMIF('Сводный отчет'!$B$7:$B$17,Таблица1[[#This Row],[Профиль / размер]],'Сводный отчет'!$X$7:$X$17))^2</f>
        <v>5.1497539456914444E-6</v>
      </c>
    </row>
    <row r="2429" spans="1:18" ht="11.25" customHeight="1" x14ac:dyDescent="0.25">
      <c r="A2429" s="62" t="s">
        <v>1821</v>
      </c>
      <c r="B2429" s="62" t="str">
        <f>LEFT(Таблица1[[#This Row],[Номер плавки]],7)</f>
        <v>2051279</v>
      </c>
      <c r="C2429" s="62" t="s">
        <v>8</v>
      </c>
      <c r="D2429" s="62" t="s">
        <v>154</v>
      </c>
      <c r="E2429" s="63">
        <v>558</v>
      </c>
      <c r="F2429" s="64">
        <f>(Таблица1[[#This Row],[Предел текучести, Н/мм²]]-SUMIF('Сводный отчет'!$B$7:$B$17,Таблица1[[#This Row],[Профиль / размер]],'Сводный отчет'!$F$7:$F$17))^2</f>
        <v>36.596510146063757</v>
      </c>
      <c r="G2429" s="63">
        <v>650</v>
      </c>
      <c r="H2429" s="64">
        <f>(Таблица1[[#This Row],[Временное сопротивление, Н/мм²]]-SUMIF('Сводный отчет'!$B$7:$B$17,Таблица1[[#This Row],[Профиль / размер]],'Сводный отчет'!$I$7:$I$17))^2</f>
        <v>36.716400352906426</v>
      </c>
      <c r="I2429" s="65">
        <f>Таблица1[[#This Row],[Временное сопротивление, Н/мм²]]/Таблица1[[#This Row],[Предел текучести, Н/мм²]]</f>
        <v>1.1648745519713262</v>
      </c>
      <c r="J2429" s="66">
        <f>(Таблица1[[#This Row],[σв/σт]]-SUMIF('Сводный отчет'!$B$7:$B$17,Таблица1[[#This Row],[Профиль / размер]],'Сводный отчет'!$L$7:$L$17))^2</f>
        <v>3.6539095003471226E-6</v>
      </c>
      <c r="K2429" s="63">
        <v>21.6</v>
      </c>
      <c r="L2429" s="64">
        <f>(Таблица1[[#This Row],[Относительное удлинение, %]]-SUMIF('Сводный отчет'!$B$7:$B$17,Таблица1[[#This Row],[Профиль / размер]],'Сводный отчет'!$O$7:$O$17))^2</f>
        <v>0.1967493383001733</v>
      </c>
      <c r="M2429" s="63">
        <v>8.1</v>
      </c>
      <c r="N242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0.11708593275169366</v>
      </c>
      <c r="O2429" s="67">
        <v>8.4</v>
      </c>
      <c r="P242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0.15841976276835562</v>
      </c>
      <c r="Q2429" s="69">
        <v>8.4000000000000005E-2</v>
      </c>
      <c r="R2429" s="70">
        <f>(Таблица1[[#This Row],[fr]]-SUMIF('Сводный отчет'!$B$7:$B$17,Таблица1[[#This Row],[Профиль / размер]],'Сводный отчет'!$X$7:$X$17))^2</f>
        <v>1.6111400843053715E-6</v>
      </c>
    </row>
    <row r="2430" spans="1:18" ht="11.25" customHeight="1" x14ac:dyDescent="0.25">
      <c r="A2430" s="62" t="s">
        <v>1822</v>
      </c>
      <c r="B2430" s="62" t="str">
        <f>LEFT(Таблица1[[#This Row],[Номер плавки]],7)</f>
        <v>2051279</v>
      </c>
      <c r="C2430" s="62" t="s">
        <v>8</v>
      </c>
      <c r="D2430" s="62" t="s">
        <v>154</v>
      </c>
      <c r="E2430" s="63">
        <v>565</v>
      </c>
      <c r="F2430" s="64">
        <f>(Таблица1[[#This Row],[Предел текучести, Н/мм²]]-SUMIF('Сводный отчет'!$B$7:$B$17,Таблица1[[#This Row],[Профиль / размер]],'Сводный отчет'!$F$7:$F$17))^2</f>
        <v>170.28957945299405</v>
      </c>
      <c r="G2430" s="63">
        <v>657</v>
      </c>
      <c r="H2430" s="64">
        <f>(Таблица1[[#This Row],[Временное сопротивление, Н/мм²]]-SUMIF('Сводный отчет'!$B$7:$B$17,Таблица1[[#This Row],[Профиль / размер]],'Сводный отчет'!$I$7:$I$17))^2</f>
        <v>170.54808352122308</v>
      </c>
      <c r="I2430" s="65">
        <f>Таблица1[[#This Row],[Временное сопротивление, Н/мм²]]/Таблица1[[#This Row],[Предел текучести, Н/мм²]]</f>
        <v>1.1628318584070796</v>
      </c>
      <c r="J2430" s="66">
        <f>(Таблица1[[#This Row],[σв/σт]]-SUMIF('Сводный отчет'!$B$7:$B$17,Таблица1[[#This Row],[Профиль / размер]],'Сводный отчет'!$L$7:$L$17))^2</f>
        <v>1.5635806545774092E-5</v>
      </c>
      <c r="K2430" s="63">
        <v>21.8</v>
      </c>
      <c r="L2430" s="64">
        <f>(Таблица1[[#This Row],[Относительное удлинение, %]]-SUMIF('Сводный отчет'!$B$7:$B$17,Таблица1[[#This Row],[Профиль / размер]],'Сводный отчет'!$O$7:$O$17))^2</f>
        <v>5.9323595725913225E-2</v>
      </c>
      <c r="M2430" s="63">
        <v>7.8</v>
      </c>
      <c r="N243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0.41239286344476506</v>
      </c>
      <c r="O2430" s="67">
        <v>8.1</v>
      </c>
      <c r="P243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0.48723164395647511</v>
      </c>
      <c r="Q2430" s="69">
        <v>8.2000000000000003E-2</v>
      </c>
      <c r="R2430" s="70">
        <f>(Таблица1[[#This Row],[fr]]-SUMIF('Сводный отчет'!$B$7:$B$17,Таблица1[[#This Row],[Профиль / размер]],'Сводный отчет'!$X$7:$X$17))^2</f>
        <v>5.3391236153323671E-7</v>
      </c>
    </row>
    <row r="2431" spans="1:18" ht="11.25" customHeight="1" x14ac:dyDescent="0.25">
      <c r="A2431" s="62" t="s">
        <v>1823</v>
      </c>
      <c r="B2431" s="62" t="str">
        <f>LEFT(Таблица1[[#This Row],[Номер плавки]],7)</f>
        <v>2051279</v>
      </c>
      <c r="C2431" s="62" t="s">
        <v>8</v>
      </c>
      <c r="D2431" s="62" t="s">
        <v>154</v>
      </c>
      <c r="E2431" s="63">
        <v>540</v>
      </c>
      <c r="F2431" s="64">
        <f>(Таблица1[[#This Row],[Предел текучести, Н/мм²]]-SUMIF('Сводный отчет'!$B$7:$B$17,Таблица1[[#This Row],[Профиль / размер]],'Сводный отчет'!$F$7:$F$17))^2</f>
        <v>142.81433192824304</v>
      </c>
      <c r="G2431" s="63">
        <v>636</v>
      </c>
      <c r="H2431" s="64">
        <f>(Таблица1[[#This Row],[Временное сопротивление, Н/мм²]]-SUMIF('Сводный отчет'!$B$7:$B$17,Таблица1[[#This Row],[Профиль / размер]],'Сводный отчет'!$I$7:$I$17))^2</f>
        <v>63.053034016273109</v>
      </c>
      <c r="I2431" s="65">
        <f>Таблица1[[#This Row],[Временное сопротивление, Н/мм²]]/Таблица1[[#This Row],[Предел текучести, Н/мм²]]</f>
        <v>1.1777777777777778</v>
      </c>
      <c r="J2431" s="66">
        <f>(Таблица1[[#This Row],[σв/σт]]-SUMIF('Сводный отчет'!$B$7:$B$17,Таблица1[[#This Row],[Профиль / размер]],'Сводный отчет'!$L$7:$L$17))^2</f>
        <v>1.2081759199319466E-4</v>
      </c>
      <c r="K2431" s="63">
        <v>23.6</v>
      </c>
      <c r="L2431" s="64">
        <f>(Таблица1[[#This Row],[Относительное удлинение, %]]-SUMIF('Сводный отчет'!$B$7:$B$17,Таблица1[[#This Row],[Профиль / размер]],'Сводный отчет'!$O$7:$O$17))^2</f>
        <v>2.422491912557569</v>
      </c>
      <c r="M2431" s="63">
        <v>8.4</v>
      </c>
      <c r="N243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1.7790020586219691E-3</v>
      </c>
      <c r="O2431" s="67">
        <v>8.6999999999999993</v>
      </c>
      <c r="P243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9.607881580237336E-3</v>
      </c>
      <c r="Q2431" s="69">
        <v>6.8000000000000005E-2</v>
      </c>
      <c r="R2431" s="70">
        <f>(Таблица1[[#This Row],[fr]]-SUMIF('Сводный отчет'!$B$7:$B$17,Таблица1[[#This Row],[Профиль / размер]],'Сводный отчет'!$X$7:$X$17))^2</f>
        <v>2.1699331830212829E-4</v>
      </c>
    </row>
    <row r="2432" spans="1:18" ht="11.25" customHeight="1" x14ac:dyDescent="0.25">
      <c r="A2432" s="62" t="s">
        <v>1824</v>
      </c>
      <c r="B2432" s="62" t="str">
        <f>LEFT(Таблица1[[#This Row],[Номер плавки]],7)</f>
        <v>2051280</v>
      </c>
      <c r="C2432" s="62" t="s">
        <v>8</v>
      </c>
      <c r="D2432" s="62" t="s">
        <v>154</v>
      </c>
      <c r="E2432" s="63">
        <v>537</v>
      </c>
      <c r="F2432" s="64">
        <f>(Таблица1[[#This Row],[Предел текучести, Н/мм²]]-SUMIF('Сводный отчет'!$B$7:$B$17,Таблица1[[#This Row],[Профиль / размер]],'Сводный отчет'!$F$7:$F$17))^2</f>
        <v>223.51730222527291</v>
      </c>
      <c r="G2432" s="63">
        <v>628</v>
      </c>
      <c r="H2432" s="64">
        <f>(Таблица1[[#This Row],[Временное сопротивление, Н/мм²]]-SUMIF('Сводный отчет'!$B$7:$B$17,Таблица1[[#This Row],[Профиль / размер]],'Сводный отчет'!$I$7:$I$17))^2</f>
        <v>254.10253896676835</v>
      </c>
      <c r="I2432" s="65">
        <f>Таблица1[[#This Row],[Временное сопротивление, Н/мм²]]/Таблица1[[#This Row],[Предел текучести, Н/мм²]]</f>
        <v>1.1694599627560522</v>
      </c>
      <c r="J2432" s="66">
        <f>(Таблица1[[#This Row],[σв/σт]]-SUMIF('Сводный отчет'!$B$7:$B$17,Таблица1[[#This Row],[Профиль / размер]],'Сводный отчет'!$L$7:$L$17))^2</f>
        <v>7.1496908236416924E-6</v>
      </c>
      <c r="K2432" s="63">
        <v>21.9</v>
      </c>
      <c r="L2432" s="64">
        <f>(Таблица1[[#This Row],[Относительное удлинение, %]]-SUMIF('Сводный отчет'!$B$7:$B$17,Таблица1[[#This Row],[Профиль / размер]],'Сводный отчет'!$O$7:$O$17))^2</f>
        <v>2.0610724438783482E-2</v>
      </c>
      <c r="M2432" s="63">
        <v>6.8</v>
      </c>
      <c r="N243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2.6967492990883368</v>
      </c>
      <c r="O2432" s="67">
        <v>7.1</v>
      </c>
      <c r="P243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2.8832712479168716</v>
      </c>
      <c r="Q2432" s="69">
        <v>0.09</v>
      </c>
      <c r="R2432" s="70">
        <f>(Таблица1[[#This Row],[fr]]-SUMIF('Сводный отчет'!$B$7:$B$17,Таблица1[[#This Row],[Профиль / размер]],'Сводный отчет'!$X$7:$X$17))^2</f>
        <v>5.2842823252621659E-5</v>
      </c>
    </row>
    <row r="2433" spans="1:18" ht="11.25" customHeight="1" x14ac:dyDescent="0.25">
      <c r="A2433" s="62" t="s">
        <v>1825</v>
      </c>
      <c r="B2433" s="62" t="str">
        <f>LEFT(Таблица1[[#This Row],[Номер плавки]],7)</f>
        <v>2051281</v>
      </c>
      <c r="C2433" s="62" t="s">
        <v>8</v>
      </c>
      <c r="D2433" s="62" t="s">
        <v>154</v>
      </c>
      <c r="E2433" s="63">
        <v>573</v>
      </c>
      <c r="F2433" s="64">
        <f>(Таблица1[[#This Row],[Предел текучести, Н/мм²]]-SUMIF('Сводный отчет'!$B$7:$B$17,Таблица1[[#This Row],[Профиль / размер]],'Сводный отчет'!$F$7:$F$17))^2</f>
        <v>443.08165866091434</v>
      </c>
      <c r="G2433" s="63">
        <v>662</v>
      </c>
      <c r="H2433" s="64">
        <f>(Таблица1[[#This Row],[Временное сопротивление, Н/мм²]]-SUMIF('Сводный отчет'!$B$7:$B$17,Таблица1[[#This Row],[Профиль / размер]],'Сводный отчет'!$I$7:$I$17))^2</f>
        <v>326.14214292716355</v>
      </c>
      <c r="I2433" s="65">
        <f>Таблица1[[#This Row],[Временное сопротивление, Н/мм²]]/Таблица1[[#This Row],[Предел текучести, Н/мм²]]</f>
        <v>1.1553228621291449</v>
      </c>
      <c r="J2433" s="66">
        <f>(Таблица1[[#This Row],[σв/σт]]-SUMIF('Сводный отчет'!$B$7:$B$17,Таблица1[[#This Row],[Профиль / размер]],'Сводный отчет'!$L$7:$L$17))^2</f>
        <v>1.3140518462312104E-4</v>
      </c>
      <c r="K2433" s="63">
        <v>20.5</v>
      </c>
      <c r="L2433" s="64">
        <f>(Таблица1[[#This Row],[Относительное удлинение, %]]-SUMIF('Сводный отчет'!$B$7:$B$17,Таблица1[[#This Row],[Профиль / размер]],'Сводный отчет'!$O$7:$O$17))^2</f>
        <v>2.3825909224586099</v>
      </c>
      <c r="M2433" s="63">
        <v>7.3</v>
      </c>
      <c r="N243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1.304571081266551</v>
      </c>
      <c r="O2433" s="67">
        <v>7.6</v>
      </c>
      <c r="P243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1.4352514459366732</v>
      </c>
      <c r="Q2433" s="69">
        <v>6.7000000000000004E-2</v>
      </c>
      <c r="R2433" s="70">
        <f>(Таблица1[[#This Row],[fr]]-SUMIF('Сводный отчет'!$B$7:$B$17,Таблица1[[#This Row],[Профиль / размер]],'Сводный отчет'!$X$7:$X$17))^2</f>
        <v>2.4745470444074226E-4</v>
      </c>
    </row>
    <row r="2434" spans="1:18" ht="11.25" customHeight="1" x14ac:dyDescent="0.25">
      <c r="A2434" s="62" t="s">
        <v>1826</v>
      </c>
      <c r="B2434" s="62" t="str">
        <f>LEFT(Таблица1[[#This Row],[Номер плавки]],7)</f>
        <v>2051282</v>
      </c>
      <c r="C2434" s="62" t="s">
        <v>8</v>
      </c>
      <c r="D2434" s="62" t="s">
        <v>154</v>
      </c>
      <c r="E2434" s="63">
        <v>561</v>
      </c>
      <c r="F2434" s="64">
        <f>(Таблица1[[#This Row],[Предел текучести, Н/мм²]]-SUMIF('Сводный отчет'!$B$7:$B$17,Таблица1[[#This Row],[Профиль / размер]],'Сводный отчет'!$F$7:$F$17))^2</f>
        <v>81.893539849033886</v>
      </c>
      <c r="G2434" s="63">
        <v>651</v>
      </c>
      <c r="H2434" s="64">
        <f>(Таблица1[[#This Row],[Временное сопротивление, Н/мм²]]-SUMIF('Сводный отчет'!$B$7:$B$17,Таблица1[[#This Row],[Профиль / размер]],'Сводный отчет'!$I$7:$I$17))^2</f>
        <v>49.83521223409452</v>
      </c>
      <c r="I2434" s="65">
        <f>Таблица1[[#This Row],[Временное сопротивление, Н/мм²]]/Таблица1[[#This Row],[Предел текучести, Н/мм²]]</f>
        <v>1.160427807486631</v>
      </c>
      <c r="J2434" s="66">
        <f>(Таблица1[[#This Row],[σв/σт]]-SUMIF('Сводный отчет'!$B$7:$B$17,Таблица1[[#This Row],[Профиль / размер]],'Сводный отчет'!$L$7:$L$17))^2</f>
        <v>4.0427529884926895E-5</v>
      </c>
      <c r="K2434" s="63">
        <v>21.7</v>
      </c>
      <c r="L2434" s="64">
        <f>(Таблица1[[#This Row],[Относительное удлинение, %]]-SUMIF('Сводный отчет'!$B$7:$B$17,Таблица1[[#This Row],[Профиль / размер]],'Сводный отчет'!$O$7:$O$17))^2</f>
        <v>0.11803646701304456</v>
      </c>
      <c r="M2434" s="63">
        <v>6.9</v>
      </c>
      <c r="N243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2.3783136555239781</v>
      </c>
      <c r="O2434" s="67">
        <v>7.2</v>
      </c>
      <c r="P243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2.5536672875208302</v>
      </c>
      <c r="Q2434" s="69">
        <v>7.9000000000000001E-2</v>
      </c>
      <c r="R2434" s="70">
        <f>(Таблица1[[#This Row],[fr]]-SUMIF('Сводный отчет'!$B$7:$B$17,Таблица1[[#This Row],[Профиль / размер]],'Сводный отчет'!$X$7:$X$17))^2</f>
        <v>1.3918070777375061E-5</v>
      </c>
    </row>
    <row r="2435" spans="1:18" ht="11.25" customHeight="1" x14ac:dyDescent="0.25">
      <c r="A2435" s="62" t="s">
        <v>1827</v>
      </c>
      <c r="B2435" s="62" t="str">
        <f>LEFT(Таблица1[[#This Row],[Номер плавки]],7)</f>
        <v>2051283</v>
      </c>
      <c r="C2435" s="62" t="s">
        <v>8</v>
      </c>
      <c r="D2435" s="62" t="s">
        <v>154</v>
      </c>
      <c r="E2435" s="63">
        <v>561</v>
      </c>
      <c r="F2435" s="64">
        <f>(Таблица1[[#This Row],[Предел текучести, Н/мм²]]-SUMIF('Сводный отчет'!$B$7:$B$17,Таблица1[[#This Row],[Профиль / размер]],'Сводный отчет'!$F$7:$F$17))^2</f>
        <v>81.893539849033886</v>
      </c>
      <c r="G2435" s="63">
        <v>648</v>
      </c>
      <c r="H2435" s="64">
        <f>(Таблица1[[#This Row],[Временное сопротивление, Н/мм²]]-SUMIF('Сводный отчет'!$B$7:$B$17,Таблица1[[#This Row],[Профиль / размер]],'Сводный отчет'!$I$7:$I$17))^2</f>
        <v>16.478776590530238</v>
      </c>
      <c r="I2435" s="65">
        <f>Таблица1[[#This Row],[Временное сопротивление, Н/мм²]]/Таблица1[[#This Row],[Предел текучести, Н/мм²]]</f>
        <v>1.1550802139037433</v>
      </c>
      <c r="J2435" s="66">
        <f>(Таблица1[[#This Row],[σв/σт]]-SUMIF('Сводный отчет'!$B$7:$B$17,Таблица1[[#This Row],[Профиль / размер]],'Сводный отчет'!$L$7:$L$17))^2</f>
        <v>1.3702711793591154E-4</v>
      </c>
      <c r="K2435" s="63">
        <v>22.5</v>
      </c>
      <c r="L2435" s="64">
        <f>(Таблица1[[#This Row],[Относительное удлинение, %]]-SUMIF('Сводный отчет'!$B$7:$B$17,Таблица1[[#This Row],[Профиль / размер]],'Сводный отчет'!$O$7:$O$17))^2</f>
        <v>0.2083334967160001</v>
      </c>
      <c r="M2435" s="63">
        <v>8.6</v>
      </c>
      <c r="N243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2.4907714929907614E-2</v>
      </c>
      <c r="O2435" s="67">
        <v>8.9</v>
      </c>
      <c r="P243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1.0399960788158132E-2</v>
      </c>
      <c r="Q2435" s="69">
        <v>0.09</v>
      </c>
      <c r="R2435" s="70">
        <f>(Таблица1[[#This Row],[fr]]-SUMIF('Сводный отчет'!$B$7:$B$17,Таблица1[[#This Row],[Профиль / размер]],'Сводный отчет'!$X$7:$X$17))^2</f>
        <v>5.2842823252621659E-5</v>
      </c>
    </row>
    <row r="2436" spans="1:18" ht="11.25" customHeight="1" x14ac:dyDescent="0.25">
      <c r="A2436" s="62" t="s">
        <v>1828</v>
      </c>
      <c r="B2436" s="62" t="str">
        <f>LEFT(Таблица1[[#This Row],[Номер плавки]],7)</f>
        <v>2051284</v>
      </c>
      <c r="C2436" s="62" t="s">
        <v>8</v>
      </c>
      <c r="D2436" s="62" t="s">
        <v>154</v>
      </c>
      <c r="E2436" s="63">
        <v>562</v>
      </c>
      <c r="F2436" s="64">
        <f>(Таблица1[[#This Row],[Предел текучести, Н/мм²]]-SUMIF('Сводный отчет'!$B$7:$B$17,Таблица1[[#This Row],[Профиль / размер]],'Сводный отчет'!$F$7:$F$17))^2</f>
        <v>100.99254975002393</v>
      </c>
      <c r="G2436" s="63">
        <v>652</v>
      </c>
      <c r="H2436" s="64">
        <f>(Таблица1[[#This Row],[Временное сопротивление, Н/мм²]]-SUMIF('Сводный отчет'!$B$7:$B$17,Таблица1[[#This Row],[Профиль / размер]],'Сводный отчет'!$I$7:$I$17))^2</f>
        <v>64.954024115282621</v>
      </c>
      <c r="I2436" s="65">
        <f>Таблица1[[#This Row],[Временное сопротивление, Н/мм²]]/Таблица1[[#This Row],[Предел текучести, Н/мм²]]</f>
        <v>1.1601423487544484</v>
      </c>
      <c r="J2436" s="66">
        <f>(Таблица1[[#This Row],[σв/σт]]-SUMIF('Сводный отчет'!$B$7:$B$17,Таблица1[[#This Row],[Профиль / размер]],'Сводный отчет'!$L$7:$L$17))^2</f>
        <v>4.4139060928038573E-5</v>
      </c>
      <c r="K2436" s="63">
        <v>21.8</v>
      </c>
      <c r="L2436" s="64">
        <f>(Таблица1[[#This Row],[Относительное удлинение, %]]-SUMIF('Сводный отчет'!$B$7:$B$17,Таблица1[[#This Row],[Профиль / размер]],'Сводный отчет'!$O$7:$O$17))^2</f>
        <v>5.9323595725913225E-2</v>
      </c>
      <c r="M2436" s="63">
        <v>8.8000000000000007</v>
      </c>
      <c r="N243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0.12803642780119395</v>
      </c>
      <c r="O2436" s="67">
        <v>9.1</v>
      </c>
      <c r="P243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9.1192039996078708E-2</v>
      </c>
      <c r="Q2436" s="69">
        <v>7.1999999999999995E-2</v>
      </c>
      <c r="R2436" s="70">
        <f>(Таблица1[[#This Row],[fr]]-SUMIF('Сводный отчет'!$B$7:$B$17,Таблица1[[#This Row],[Профиль / размер]],'Сводный отчет'!$X$7:$X$17))^2</f>
        <v>1.1514777374767277E-4</v>
      </c>
    </row>
    <row r="2437" spans="1:18" ht="11.25" customHeight="1" x14ac:dyDescent="0.25">
      <c r="A2437" s="62" t="s">
        <v>1829</v>
      </c>
      <c r="B2437" s="62" t="str">
        <f>LEFT(Таблица1[[#This Row],[Номер плавки]],7)</f>
        <v>2051284</v>
      </c>
      <c r="C2437" s="62" t="s">
        <v>8</v>
      </c>
      <c r="D2437" s="62" t="s">
        <v>154</v>
      </c>
      <c r="E2437" s="63">
        <v>557</v>
      </c>
      <c r="F2437" s="64">
        <f>(Таблица1[[#This Row],[Предел текучести, Н/мм²]]-SUMIF('Сводный отчет'!$B$7:$B$17,Таблица1[[#This Row],[Профиль / размер]],'Сводный отчет'!$F$7:$F$17))^2</f>
        <v>25.497500245073716</v>
      </c>
      <c r="G2437" s="63">
        <v>645</v>
      </c>
      <c r="H2437" s="64">
        <f>(Таблица1[[#This Row],[Временное сопротивление, Н/мм²]]-SUMIF('Сводный отчет'!$B$7:$B$17,Таблица1[[#This Row],[Профиль / размер]],'Сводный отчет'!$I$7:$I$17))^2</f>
        <v>1.1223409469659575</v>
      </c>
      <c r="I2437" s="65">
        <f>Таблица1[[#This Row],[Временное сопротивление, Н/мм²]]/Таблица1[[#This Row],[Предел текучести, Н/мм²]]</f>
        <v>1.1579892280071813</v>
      </c>
      <c r="J2437" s="66">
        <f>(Таблица1[[#This Row],[σв/σт]]-SUMIF('Сводный отчет'!$B$7:$B$17,Таблица1[[#This Row],[Профиль / размер]],'Сводный отчет'!$L$7:$L$17))^2</f>
        <v>7.7384467364860561E-5</v>
      </c>
      <c r="K2437" s="63">
        <v>22.5</v>
      </c>
      <c r="L2437" s="64">
        <f>(Таблица1[[#This Row],[Относительное удлинение, %]]-SUMIF('Сводный отчет'!$B$7:$B$17,Таблица1[[#This Row],[Профиль / размер]],'Сводный отчет'!$O$7:$O$17))^2</f>
        <v>0.2083334967160001</v>
      </c>
      <c r="M2437" s="63">
        <v>7.6</v>
      </c>
      <c r="N243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0.70926415057347969</v>
      </c>
      <c r="O2437" s="67">
        <v>7.9</v>
      </c>
      <c r="P243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0.80643956474855305</v>
      </c>
      <c r="Q2437" s="69">
        <v>7.0999999999999994E-2</v>
      </c>
      <c r="R2437" s="70">
        <f>(Таблица1[[#This Row],[fr]]-SUMIF('Сводный отчет'!$B$7:$B$17,Таблица1[[#This Row],[Профиль / размер]],'Сводный отчет'!$X$7:$X$17))^2</f>
        <v>1.3760915988628674E-4</v>
      </c>
    </row>
    <row r="2438" spans="1:18" ht="11.25" customHeight="1" x14ac:dyDescent="0.25">
      <c r="A2438" s="62" t="s">
        <v>1830</v>
      </c>
      <c r="B2438" s="62" t="str">
        <f>LEFT(Таблица1[[#This Row],[Номер плавки]],7)</f>
        <v>2051284</v>
      </c>
      <c r="C2438" s="62" t="s">
        <v>8</v>
      </c>
      <c r="D2438" s="62" t="s">
        <v>154</v>
      </c>
      <c r="E2438" s="63">
        <v>544</v>
      </c>
      <c r="F2438" s="64">
        <f>(Таблица1[[#This Row],[Предел текучести, Н/мм²]]-SUMIF('Сводный отчет'!$B$7:$B$17,Таблица1[[#This Row],[Профиль / размер]],'Сводный отчет'!$F$7:$F$17))^2</f>
        <v>63.21037153220319</v>
      </c>
      <c r="G2438" s="63">
        <v>631</v>
      </c>
      <c r="H2438" s="64">
        <f>(Таблица1[[#This Row],[Временное сопротивление, Н/мм²]]-SUMIF('Сводный отчет'!$B$7:$B$17,Таблица1[[#This Row],[Профиль / размер]],'Сводный отчет'!$I$7:$I$17))^2</f>
        <v>167.45897461033263</v>
      </c>
      <c r="I2438" s="65">
        <f>Таблица1[[#This Row],[Временное сопротивление, Н/мм²]]/Таблица1[[#This Row],[Предел текучести, Н/мм²]]</f>
        <v>1.1599264705882353</v>
      </c>
      <c r="J2438" s="66">
        <f>(Таблица1[[#This Row],[σв/σт]]-SUMIF('Сводный отчет'!$B$7:$B$17,Таблица1[[#This Row],[Профиль / размер]],'Сводный отчет'!$L$7:$L$17))^2</f>
        <v>4.7054133969673754E-5</v>
      </c>
      <c r="K2438" s="63">
        <v>22</v>
      </c>
      <c r="L2438" s="64">
        <f>(Таблица1[[#This Row],[Относительное удлинение, %]]-SUMIF('Сводный отчет'!$B$7:$B$17,Таблица1[[#This Row],[Профиль / размер]],'Сводный отчет'!$O$7:$O$17))^2</f>
        <v>1.897853151652576E-3</v>
      </c>
      <c r="M2438" s="63">
        <v>8</v>
      </c>
      <c r="N243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0.19552157631605055</v>
      </c>
      <c r="O2438" s="67">
        <v>8.3000000000000007</v>
      </c>
      <c r="P243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0.24802372316439475</v>
      </c>
      <c r="Q2438" s="69">
        <v>9.0999999999999998E-2</v>
      </c>
      <c r="R2438" s="70">
        <f>(Таблица1[[#This Row],[fr]]-SUMIF('Сводный отчет'!$B$7:$B$17,Таблица1[[#This Row],[Профиль / размер]],'Сводный отчет'!$X$7:$X$17))^2</f>
        <v>6.8381437114007731E-5</v>
      </c>
    </row>
    <row r="2439" spans="1:18" ht="11.25" customHeight="1" x14ac:dyDescent="0.25">
      <c r="A2439" s="62" t="s">
        <v>1831</v>
      </c>
      <c r="B2439" s="62" t="str">
        <f>LEFT(Таблица1[[#This Row],[Номер плавки]],7)</f>
        <v>2051285</v>
      </c>
      <c r="C2439" s="62" t="s">
        <v>8</v>
      </c>
      <c r="D2439" s="62" t="s">
        <v>154</v>
      </c>
      <c r="E2439" s="63">
        <v>541</v>
      </c>
      <c r="F2439" s="64">
        <f>(Таблица1[[#This Row],[Предел текучести, Н/мм²]]-SUMIF('Сводный отчет'!$B$7:$B$17,Таблица1[[#This Row],[Профиль / размер]],'Сводный отчет'!$F$7:$F$17))^2</f>
        <v>119.91334182923308</v>
      </c>
      <c r="G2439" s="63">
        <v>629</v>
      </c>
      <c r="H2439" s="64">
        <f>(Таблица1[[#This Row],[Временное сопротивление, Н/мм²]]-SUMIF('Сводный отчет'!$B$7:$B$17,Таблица1[[#This Row],[Профиль / размер]],'Сводный отчет'!$I$7:$I$17))^2</f>
        <v>223.22135084795644</v>
      </c>
      <c r="I2439" s="65">
        <f>Таблица1[[#This Row],[Временное сопротивление, Н/мм²]]/Таблица1[[#This Row],[Предел текучести, Н/мм²]]</f>
        <v>1.1626617375231054</v>
      </c>
      <c r="J2439" s="66">
        <f>(Таблица1[[#This Row],[σв/σт]]-SUMIF('Сводный отчет'!$B$7:$B$17,Таблица1[[#This Row],[Профиль / размер]],'Сводный отчет'!$L$7:$L$17))^2</f>
        <v>1.7010136345186258E-5</v>
      </c>
      <c r="K2439" s="63">
        <v>22.8</v>
      </c>
      <c r="L2439" s="64">
        <f>(Таблица1[[#This Row],[Относительное удлинение, %]]-SUMIF('Сводный отчет'!$B$7:$B$17,Таблица1[[#This Row],[Профиль / размер]],'Сводный отчет'!$O$7:$O$17))^2</f>
        <v>0.57219488285460962</v>
      </c>
      <c r="M2439" s="63">
        <v>11.2</v>
      </c>
      <c r="N243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7.6055809822566181</v>
      </c>
      <c r="O2439" s="67">
        <v>11.5</v>
      </c>
      <c r="P243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7.3006969904911294</v>
      </c>
      <c r="Q2439" s="69">
        <v>8.3000000000000004E-2</v>
      </c>
      <c r="R2439" s="70">
        <f>(Таблица1[[#This Row],[fr]]-SUMIF('Сводный отчет'!$B$7:$B$17,Таблица1[[#This Row],[Профиль / размер]],'Сводный отчет'!$X$7:$X$17))^2</f>
        <v>7.2526222919302336E-8</v>
      </c>
    </row>
    <row r="2440" spans="1:18" ht="11.25" customHeight="1" x14ac:dyDescent="0.25">
      <c r="A2440" s="62" t="s">
        <v>1833</v>
      </c>
      <c r="B2440" s="62" t="str">
        <f>LEFT(Таблица1[[#This Row],[Номер плавки]],7)</f>
        <v>2051285</v>
      </c>
      <c r="C2440" s="62" t="s">
        <v>8</v>
      </c>
      <c r="D2440" s="62" t="s">
        <v>154</v>
      </c>
      <c r="E2440" s="63">
        <v>554</v>
      </c>
      <c r="F2440" s="64">
        <f>(Таблица1[[#This Row],[Предел текучести, Н/мм²]]-SUMIF('Сводный отчет'!$B$7:$B$17,Таблица1[[#This Row],[Профиль / размер]],'Сводный отчет'!$F$7:$F$17))^2</f>
        <v>4.2004705421035951</v>
      </c>
      <c r="G2440" s="63">
        <v>643</v>
      </c>
      <c r="H2440" s="64">
        <f>(Таблица1[[#This Row],[Временное сопротивление, Н/мм²]]-SUMIF('Сводный отчет'!$B$7:$B$17,Таблица1[[#This Row],[Профиль / размер]],'Сводный отчет'!$I$7:$I$17))^2</f>
        <v>0.88471718458976945</v>
      </c>
      <c r="I2440" s="65">
        <f>Таблица1[[#This Row],[Временное сопротивление, Н/мм²]]/Таблица1[[#This Row],[Предел текучести, Н/мм²]]</f>
        <v>1.1606498194945849</v>
      </c>
      <c r="J2440" s="66">
        <f>(Таблица1[[#This Row],[σв/σт]]-SUMIF('Сводный отчет'!$B$7:$B$17,Таблица1[[#This Row],[Профиль / размер]],'Сводный отчет'!$L$7:$L$17))^2</f>
        <v>3.7653596994156428E-5</v>
      </c>
      <c r="K2440" s="63">
        <v>23.3</v>
      </c>
      <c r="L2440" s="64">
        <f>(Таблица1[[#This Row],[Относительное удлинение, %]]-SUMIF('Сводный отчет'!$B$7:$B$17,Таблица1[[#This Row],[Профиль / размер]],'Сводный отчет'!$O$7:$O$17))^2</f>
        <v>1.578630526418958</v>
      </c>
      <c r="M2440" s="63">
        <v>9.6</v>
      </c>
      <c r="N244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1.3405512792863354</v>
      </c>
      <c r="O2440" s="67">
        <v>9.9</v>
      </c>
      <c r="P244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1.2143603568277632</v>
      </c>
      <c r="Q2440" s="69">
        <v>9.0999999999999998E-2</v>
      </c>
      <c r="R2440" s="70">
        <f>(Таблица1[[#This Row],[fr]]-SUMIF('Сводный отчет'!$B$7:$B$17,Таблица1[[#This Row],[Профиль / размер]],'Сводный отчет'!$X$7:$X$17))^2</f>
        <v>6.8381437114007731E-5</v>
      </c>
    </row>
    <row r="2441" spans="1:18" ht="11.25" customHeight="1" x14ac:dyDescent="0.25">
      <c r="A2441" s="62" t="s">
        <v>1834</v>
      </c>
      <c r="B2441" s="62" t="str">
        <f>LEFT(Таблица1[[#This Row],[Номер плавки]],7)</f>
        <v>2051286</v>
      </c>
      <c r="C2441" s="62" t="s">
        <v>8</v>
      </c>
      <c r="D2441" s="62" t="s">
        <v>154</v>
      </c>
      <c r="E2441" s="63">
        <v>545</v>
      </c>
      <c r="F2441" s="64">
        <f>(Таблица1[[#This Row],[Предел текучести, Н/мм²]]-SUMIF('Сводный отчет'!$B$7:$B$17,Таблица1[[#This Row],[Профиль / размер]],'Сводный отчет'!$F$7:$F$17))^2</f>
        <v>48.309381433193231</v>
      </c>
      <c r="G2441" s="63">
        <v>633</v>
      </c>
      <c r="H2441" s="64">
        <f>(Таблица1[[#This Row],[Временное сопротивление, Н/мм²]]-SUMIF('Сводный отчет'!$B$7:$B$17,Таблица1[[#This Row],[Профиль / размер]],'Сводный отчет'!$I$7:$I$17))^2</f>
        <v>119.69659837270883</v>
      </c>
      <c r="I2441" s="65">
        <f>Таблица1[[#This Row],[Временное сопротивление, Н/мм²]]/Таблица1[[#This Row],[Предел текучести, Н/мм²]]</f>
        <v>1.1614678899082569</v>
      </c>
      <c r="J2441" s="66">
        <f>(Таблица1[[#This Row],[σв/σт]]-SUMIF('Сводный отчет'!$B$7:$B$17,Таблица1[[#This Row],[Профиль / размер]],'Сводный отчет'!$L$7:$L$17))^2</f>
        <v>2.8283062653722397E-5</v>
      </c>
      <c r="K2441" s="63">
        <v>19.7</v>
      </c>
      <c r="L2441" s="64">
        <f>(Таблица1[[#This Row],[Относительное удлинение, %]]-SUMIF('Сводный отчет'!$B$7:$B$17,Таблица1[[#This Row],[Профиль / размер]],'Сводный отчет'!$O$7:$O$17))^2</f>
        <v>5.492293892755657</v>
      </c>
      <c r="M2441" s="63">
        <v>8.5</v>
      </c>
      <c r="N244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3.3433584942648632E-3</v>
      </c>
      <c r="O2441" s="67">
        <v>8.8000000000000007</v>
      </c>
      <c r="P244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3.9211841976312081E-6</v>
      </c>
      <c r="Q2441" s="69">
        <v>0.09</v>
      </c>
      <c r="R2441" s="70">
        <f>(Таблица1[[#This Row],[fr]]-SUMIF('Сводный отчет'!$B$7:$B$17,Таблица1[[#This Row],[Профиль / размер]],'Сводный отчет'!$X$7:$X$17))^2</f>
        <v>5.2842823252621659E-5</v>
      </c>
    </row>
    <row r="2442" spans="1:18" ht="11.25" customHeight="1" x14ac:dyDescent="0.25">
      <c r="A2442" s="62" t="s">
        <v>1835</v>
      </c>
      <c r="B2442" s="62" t="str">
        <f>LEFT(Таблица1[[#This Row],[Номер плавки]],7)</f>
        <v>2051286</v>
      </c>
      <c r="C2442" s="62" t="s">
        <v>8</v>
      </c>
      <c r="D2442" s="62" t="s">
        <v>154</v>
      </c>
      <c r="E2442" s="63">
        <v>530</v>
      </c>
      <c r="F2442" s="64">
        <f>(Таблица1[[#This Row],[Предел текучести, Н/мм²]]-SUMIF('Сводный отчет'!$B$7:$B$17,Таблица1[[#This Row],[Профиль / размер]],'Сводный отчет'!$F$7:$F$17))^2</f>
        <v>481.8242329183426</v>
      </c>
      <c r="G2442" s="63">
        <v>618</v>
      </c>
      <c r="H2442" s="64">
        <f>(Таблица1[[#This Row],[Временное сопротивление, Н/мм²]]-SUMIF('Сводный отчет'!$B$7:$B$17,Таблица1[[#This Row],[Профиль / размер]],'Сводный отчет'!$I$7:$I$17))^2</f>
        <v>672.91442015488747</v>
      </c>
      <c r="I2442" s="65">
        <f>Таблица1[[#This Row],[Временное сопротивление, Н/мм²]]/Таблица1[[#This Row],[Предел текучести, Н/мм²]]</f>
        <v>1.1660377358490566</v>
      </c>
      <c r="J2442" s="66">
        <f>(Таблица1[[#This Row],[σв/σт]]-SUMIF('Сводный отчет'!$B$7:$B$17,Таблица1[[#This Row],[Профиль / размер]],'Сводный отчет'!$L$7:$L$17))^2</f>
        <v>5.6000726114792489E-7</v>
      </c>
      <c r="K2442" s="63">
        <v>20.2</v>
      </c>
      <c r="L2442" s="64">
        <f>(Таблица1[[#This Row],[Относительное удлинение, %]]-SUMIF('Сводный отчет'!$B$7:$B$17,Таблица1[[#This Row],[Профиль / размер]],'Сводный отчет'!$O$7:$O$17))^2</f>
        <v>3.3987295363200043</v>
      </c>
      <c r="M2442" s="63">
        <v>9.8000000000000007</v>
      </c>
      <c r="N244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1.8436799921576241</v>
      </c>
      <c r="O2442" s="67">
        <v>10.1</v>
      </c>
      <c r="P244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1.6951524360356822</v>
      </c>
      <c r="Q2442" s="69">
        <v>9.1999999999999998E-2</v>
      </c>
      <c r="R2442" s="70">
        <f>(Таблица1[[#This Row],[fr]]-SUMIF('Сводный отчет'!$B$7:$B$17,Таблица1[[#This Row],[Профиль / размер]],'Сводный отчет'!$X$7:$X$17))^2</f>
        <v>8.5920050975393791E-5</v>
      </c>
    </row>
    <row r="2443" spans="1:18" ht="11.25" customHeight="1" x14ac:dyDescent="0.25">
      <c r="A2443" s="62" t="s">
        <v>1836</v>
      </c>
      <c r="B2443" s="62" t="str">
        <f>LEFT(Таблица1[[#This Row],[Номер плавки]],7)</f>
        <v>2051287</v>
      </c>
      <c r="C2443" s="62" t="s">
        <v>8</v>
      </c>
      <c r="D2443" s="62" t="s">
        <v>154</v>
      </c>
      <c r="E2443" s="63">
        <v>549</v>
      </c>
      <c r="F2443" s="64">
        <f>(Таблица1[[#This Row],[Предел текучести, Н/мм²]]-SUMIF('Сводный отчет'!$B$7:$B$17,Таблица1[[#This Row],[Профиль / размер]],'Сводный отчет'!$F$7:$F$17))^2</f>
        <v>8.7054210371533927</v>
      </c>
      <c r="G2443" s="63">
        <v>638</v>
      </c>
      <c r="H2443" s="64">
        <f>(Таблица1[[#This Row],[Временное сопротивление, Н/мм²]]-SUMIF('Сводный отчет'!$B$7:$B$17,Таблица1[[#This Row],[Профиль / размер]],'Сводный отчет'!$I$7:$I$17))^2</f>
        <v>35.290657778649297</v>
      </c>
      <c r="I2443" s="65">
        <f>Таблица1[[#This Row],[Временное сопротивление, Н/мм²]]/Таблица1[[#This Row],[Предел текучести, Н/мм²]]</f>
        <v>1.1621129326047359</v>
      </c>
      <c r="J2443" s="66">
        <f>(Таблица1[[#This Row],[σв/σт]]-SUMIF('Сводный отчет'!$B$7:$B$17,Таблица1[[#This Row],[Профиль / размер]],'Сводный отчет'!$L$7:$L$17))^2</f>
        <v>2.1838233470778385E-5</v>
      </c>
      <c r="K2443" s="63">
        <v>20.2</v>
      </c>
      <c r="L2443" s="64">
        <f>(Таблица1[[#This Row],[Относительное удлинение, %]]-SUMIF('Сводный отчет'!$B$7:$B$17,Таблица1[[#This Row],[Профиль / размер]],'Сводный отчет'!$O$7:$O$17))^2</f>
        <v>3.3987295363200043</v>
      </c>
      <c r="M2443" s="63">
        <v>7.6</v>
      </c>
      <c r="N244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0.70926415057347969</v>
      </c>
      <c r="O2443" s="67">
        <v>7.9</v>
      </c>
      <c r="P244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0.80643956474855305</v>
      </c>
      <c r="Q2443" s="69">
        <v>9.1999999999999998E-2</v>
      </c>
      <c r="R2443" s="70">
        <f>(Таблица1[[#This Row],[fr]]-SUMIF('Сводный отчет'!$B$7:$B$17,Таблица1[[#This Row],[Профиль / размер]],'Сводный отчет'!$X$7:$X$17))^2</f>
        <v>8.5920050975393791E-5</v>
      </c>
    </row>
    <row r="2444" spans="1:18" ht="11.25" customHeight="1" x14ac:dyDescent="0.25">
      <c r="A2444" s="62" t="s">
        <v>1837</v>
      </c>
      <c r="B2444" s="62" t="str">
        <f>LEFT(Таблица1[[#This Row],[Номер плавки]],7)</f>
        <v>2051287</v>
      </c>
      <c r="C2444" s="62" t="s">
        <v>8</v>
      </c>
      <c r="D2444" s="62" t="s">
        <v>154</v>
      </c>
      <c r="E2444" s="63">
        <v>543</v>
      </c>
      <c r="F2444" s="64">
        <f>(Таблица1[[#This Row],[Предел текучести, Н/мм²]]-SUMIF('Сводный отчет'!$B$7:$B$17,Таблица1[[#This Row],[Профиль / размер]],'Сводный отчет'!$F$7:$F$17))^2</f>
        <v>80.111361631213157</v>
      </c>
      <c r="G2444" s="63">
        <v>633</v>
      </c>
      <c r="H2444" s="64">
        <f>(Таблица1[[#This Row],[Временное сопротивление, Н/мм²]]-SUMIF('Сводный отчет'!$B$7:$B$17,Таблица1[[#This Row],[Профиль / размер]],'Сводный отчет'!$I$7:$I$17))^2</f>
        <v>119.69659837270883</v>
      </c>
      <c r="I2444" s="65">
        <f>Таблица1[[#This Row],[Временное сопротивление, Н/мм²]]/Таблица1[[#This Row],[Предел текучести, Н/мм²]]</f>
        <v>1.1657458563535912</v>
      </c>
      <c r="J2444" s="66">
        <f>(Таблица1[[#This Row],[σв/σт]]-SUMIF('Сводный отчет'!$B$7:$B$17,Таблица1[[#This Row],[Профиль / размер]],'Сводный отчет'!$L$7:$L$17))^2</f>
        <v>1.0820489612551494E-6</v>
      </c>
      <c r="K2444" s="63">
        <v>19.5</v>
      </c>
      <c r="L2444" s="64">
        <f>(Таблица1[[#This Row],[Относительное удлинение, %]]-SUMIF('Сводный отчет'!$B$7:$B$17,Таблица1[[#This Row],[Профиль / размер]],'Сводный отчет'!$O$7:$O$17))^2</f>
        <v>6.4697196353299153</v>
      </c>
      <c r="M2444" s="63">
        <v>8.4</v>
      </c>
      <c r="N244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1.7790020586219691E-3</v>
      </c>
      <c r="O2444" s="67">
        <v>8.6999999999999993</v>
      </c>
      <c r="P244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9.607881580237336E-3</v>
      </c>
      <c r="Q2444" s="69">
        <v>8.5999999999999993E-2</v>
      </c>
      <c r="R2444" s="70">
        <f>(Таблица1[[#This Row],[fr]]-SUMIF('Сводный отчет'!$B$7:$B$17,Таблица1[[#This Row],[Профиль / размер]],'Сводный отчет'!$X$7:$X$17))^2</f>
        <v>1.068836780707743E-5</v>
      </c>
    </row>
    <row r="2445" spans="1:18" ht="11.25" customHeight="1" x14ac:dyDescent="0.25">
      <c r="A2445" s="62" t="s">
        <v>1838</v>
      </c>
      <c r="B2445" s="62" t="str">
        <f>LEFT(Таблица1[[#This Row],[Номер плавки]],7)</f>
        <v>2051287</v>
      </c>
      <c r="C2445" s="62" t="s">
        <v>8</v>
      </c>
      <c r="D2445" s="62" t="s">
        <v>154</v>
      </c>
      <c r="E2445" s="63">
        <v>525</v>
      </c>
      <c r="F2445" s="64">
        <f>(Таблица1[[#This Row],[Предел текучести, Н/мм²]]-SUMIF('Сводный отчет'!$B$7:$B$17,Таблица1[[#This Row],[Профиль / размер]],'Сводный отчет'!$F$7:$F$17))^2</f>
        <v>726.32918341339246</v>
      </c>
      <c r="G2445" s="63">
        <v>616</v>
      </c>
      <c r="H2445" s="64">
        <f>(Таблица1[[#This Row],[Временное сопротивление, Н/мм²]]-SUMIF('Сводный отчет'!$B$7:$B$17,Таблица1[[#This Row],[Профиль / размер]],'Сводный отчет'!$I$7:$I$17))^2</f>
        <v>780.67679639251128</v>
      </c>
      <c r="I2445" s="65">
        <f>Таблица1[[#This Row],[Временное сопротивление, Н/мм²]]/Таблица1[[#This Row],[Предел текучести, Н/мм²]]</f>
        <v>1.1733333333333333</v>
      </c>
      <c r="J2445" s="66">
        <f>(Таблица1[[#This Row],[σв/σт]]-SUMIF('Сводный отчет'!$B$7:$B$17,Таблица1[[#This Row],[Профиль / размер]],'Сводный отчет'!$L$7:$L$17))^2</f>
        <v>4.286662863673712E-5</v>
      </c>
      <c r="K2445" s="63">
        <v>20.8</v>
      </c>
      <c r="L2445" s="64">
        <f>(Таблица1[[#This Row],[Относительное удлинение, %]]-SUMIF('Сводный отчет'!$B$7:$B$17,Таблица1[[#This Row],[Профиль / размер]],'Сводный отчет'!$O$7:$O$17))^2</f>
        <v>1.5464523085972168</v>
      </c>
      <c r="M2445" s="63">
        <v>6.9</v>
      </c>
      <c r="N244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2.3783136555239781</v>
      </c>
      <c r="O2445" s="67">
        <v>7.2</v>
      </c>
      <c r="P244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2.5536672875208302</v>
      </c>
      <c r="Q2445" s="69">
        <v>9.0999999999999998E-2</v>
      </c>
      <c r="R2445" s="70">
        <f>(Таблица1[[#This Row],[fr]]-SUMIF('Сводный отчет'!$B$7:$B$17,Таблица1[[#This Row],[Профиль / размер]],'Сводный отчет'!$X$7:$X$17))^2</f>
        <v>6.8381437114007731E-5</v>
      </c>
    </row>
    <row r="2446" spans="1:18" ht="11.25" customHeight="1" x14ac:dyDescent="0.25">
      <c r="A2446" s="62" t="s">
        <v>1839</v>
      </c>
      <c r="B2446" s="62" t="str">
        <f>LEFT(Таблица1[[#This Row],[Номер плавки]],7)</f>
        <v>2005299</v>
      </c>
      <c r="C2446" s="62" t="s">
        <v>8</v>
      </c>
      <c r="D2446" s="62" t="s">
        <v>154</v>
      </c>
      <c r="E2446" s="63">
        <v>538</v>
      </c>
      <c r="F2446" s="64">
        <f>(Таблица1[[#This Row],[Предел текучести, Н/мм²]]-SUMIF('Сводный отчет'!$B$7:$B$17,Таблица1[[#This Row],[Профиль / размер]],'Сводный отчет'!$F$7:$F$17))^2</f>
        <v>194.61631212626295</v>
      </c>
      <c r="G2446" s="63">
        <v>626</v>
      </c>
      <c r="H2446" s="64">
        <f>(Таблица1[[#This Row],[Временное сопротивление, Н/мм²]]-SUMIF('Сводный отчет'!$B$7:$B$17,Таблица1[[#This Row],[Профиль / размер]],'Сводный отчет'!$I$7:$I$17))^2</f>
        <v>321.86491520439216</v>
      </c>
      <c r="I2446" s="65">
        <f>Таблица1[[#This Row],[Временное сопротивление, Н/мм²]]/Таблица1[[#This Row],[Предел текучести, Н/мм²]]</f>
        <v>1.1635687732342008</v>
      </c>
      <c r="J2446" s="66">
        <f>(Таблица1[[#This Row],[σв/σт]]-SUMIF('Сводный отчет'!$B$7:$B$17,Таблица1[[#This Row],[Профиль / размер]],'Сводный отчет'!$L$7:$L$17))^2</f>
        <v>1.035101249347631E-5</v>
      </c>
      <c r="K2446" s="63">
        <v>21.5</v>
      </c>
      <c r="L2446" s="64">
        <f>(Таблица1[[#This Row],[Относительное удлинение, %]]-SUMIF('Сводный отчет'!$B$7:$B$17,Таблица1[[#This Row],[Профиль / размер]],'Сводный отчет'!$O$7:$O$17))^2</f>
        <v>0.29546220958730507</v>
      </c>
      <c r="M2446" s="63">
        <v>8.4</v>
      </c>
      <c r="N244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1.7790020586219691E-3</v>
      </c>
      <c r="O2446" s="67">
        <v>8.6999999999999993</v>
      </c>
      <c r="P244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9.607881580237336E-3</v>
      </c>
      <c r="Q2446" s="69">
        <v>6.5000000000000002E-2</v>
      </c>
      <c r="R2446" s="70">
        <f>(Таблица1[[#This Row],[fr]]-SUMIF('Сводный отчет'!$B$7:$B$17,Таблица1[[#This Row],[Профиль / размер]],'Сводный отчет'!$X$7:$X$17))^2</f>
        <v>3.1437747671797018E-4</v>
      </c>
    </row>
    <row r="2447" spans="1:18" ht="11.25" customHeight="1" x14ac:dyDescent="0.25">
      <c r="A2447" s="62" t="s">
        <v>1840</v>
      </c>
      <c r="B2447" s="62" t="str">
        <f>LEFT(Таблица1[[#This Row],[Номер плавки]],7)</f>
        <v>2005299</v>
      </c>
      <c r="C2447" s="62" t="s">
        <v>8</v>
      </c>
      <c r="D2447" s="62" t="s">
        <v>154</v>
      </c>
      <c r="E2447" s="63">
        <v>539</v>
      </c>
      <c r="F2447" s="64">
        <f>(Таблица1[[#This Row],[Предел текучести, Н/мм²]]-SUMIF('Сводный отчет'!$B$7:$B$17,Таблица1[[#This Row],[Профиль / размер]],'Сводный отчет'!$F$7:$F$17))^2</f>
        <v>167.71532202725299</v>
      </c>
      <c r="G2447" s="63">
        <v>627</v>
      </c>
      <c r="H2447" s="64">
        <f>(Таблица1[[#This Row],[Временное сопротивление, Н/мм²]]-SUMIF('Сводный отчет'!$B$7:$B$17,Таблица1[[#This Row],[Профиль / размер]],'Сводный отчет'!$I$7:$I$17))^2</f>
        <v>286.98372708558026</v>
      </c>
      <c r="I2447" s="65">
        <f>Таблица1[[#This Row],[Временное сопротивление, Н/мм²]]/Таблица1[[#This Row],[Предел текучести, Н/мм²]]</f>
        <v>1.1632653061224489</v>
      </c>
      <c r="J2447" s="66">
        <f>(Таблица1[[#This Row],[σв/σт]]-SUMIF('Сводный отчет'!$B$7:$B$17,Таблица1[[#This Row],[Профиль / размер]],'Сводный отчет'!$L$7:$L$17))^2</f>
        <v>1.2395793617597787E-5</v>
      </c>
      <c r="K2447" s="63">
        <v>19</v>
      </c>
      <c r="L2447" s="64">
        <f>(Таблица1[[#This Row],[Относительное удлинение, %]]-SUMIF('Сводный отчет'!$B$7:$B$17,Таблица1[[#This Row],[Профиль / размер]],'Сводный отчет'!$O$7:$O$17))^2</f>
        <v>9.2632839917655669</v>
      </c>
      <c r="M2447" s="63">
        <v>6.1</v>
      </c>
      <c r="N244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5.4857988040388381</v>
      </c>
      <c r="O2447" s="67">
        <v>7.4</v>
      </c>
      <c r="P244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1.9544593667287506</v>
      </c>
      <c r="Q2447" s="69">
        <v>8.4000000000000005E-2</v>
      </c>
      <c r="R2447" s="70">
        <f>(Таблица1[[#This Row],[fr]]-SUMIF('Сводный отчет'!$B$7:$B$17,Таблица1[[#This Row],[Профиль / размер]],'Сводный отчет'!$X$7:$X$17))^2</f>
        <v>1.6111400843053715E-6</v>
      </c>
    </row>
    <row r="2448" spans="1:18" ht="11.25" customHeight="1" x14ac:dyDescent="0.25">
      <c r="A2448" s="62" t="s">
        <v>1841</v>
      </c>
      <c r="B2448" s="62" t="str">
        <f>LEFT(Таблица1[[#This Row],[Номер плавки]],7)</f>
        <v>2005299</v>
      </c>
      <c r="C2448" s="62" t="s">
        <v>8</v>
      </c>
      <c r="D2448" s="62" t="s">
        <v>154</v>
      </c>
      <c r="E2448" s="63">
        <v>557</v>
      </c>
      <c r="F2448" s="64">
        <f>(Таблица1[[#This Row],[Предел текучести, Н/мм²]]-SUMIF('Сводный отчет'!$B$7:$B$17,Таблица1[[#This Row],[Профиль / размер]],'Сводный отчет'!$F$7:$F$17))^2</f>
        <v>25.497500245073716</v>
      </c>
      <c r="G2448" s="63">
        <v>643</v>
      </c>
      <c r="H2448" s="64">
        <f>(Таблица1[[#This Row],[Временное сопротивление, Н/мм²]]-SUMIF('Сводный отчет'!$B$7:$B$17,Таблица1[[#This Row],[Профиль / размер]],'Сводный отчет'!$I$7:$I$17))^2</f>
        <v>0.88471718458976945</v>
      </c>
      <c r="I2448" s="65">
        <f>Таблица1[[#This Row],[Временное сопротивление, Н/мм²]]/Таблица1[[#This Row],[Предел текучести, Н/мм²]]</f>
        <v>1.1543985637342908</v>
      </c>
      <c r="J2448" s="66">
        <f>(Таблица1[[#This Row],[σв/σт]]-SUMIF('Сводный отчет'!$B$7:$B$17,Таблица1[[#This Row],[Профиль / размер]],'Сводный отчет'!$L$7:$L$17))^2</f>
        <v>1.5345036544183005E-4</v>
      </c>
      <c r="K2448" s="63">
        <v>19.5</v>
      </c>
      <c r="L2448" s="64">
        <f>(Таблица1[[#This Row],[Относительное удлинение, %]]-SUMIF('Сводный отчет'!$B$7:$B$17,Таблица1[[#This Row],[Профиль / размер]],'Сводный отчет'!$O$7:$O$17))^2</f>
        <v>6.4697196353299153</v>
      </c>
      <c r="M2448" s="63">
        <v>8</v>
      </c>
      <c r="N244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0.19552157631605055</v>
      </c>
      <c r="O2448" s="67">
        <v>8.3000000000000007</v>
      </c>
      <c r="P244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0.24802372316439475</v>
      </c>
      <c r="Q2448" s="69">
        <v>9.1999999999999998E-2</v>
      </c>
      <c r="R2448" s="70">
        <f>(Таблица1[[#This Row],[fr]]-SUMIF('Сводный отчет'!$B$7:$B$17,Таблица1[[#This Row],[Профиль / размер]],'Сводный отчет'!$X$7:$X$17))^2</f>
        <v>8.5920050975393791E-5</v>
      </c>
    </row>
    <row r="2449" spans="1:18" ht="11.25" customHeight="1" x14ac:dyDescent="0.25">
      <c r="A2449" s="62" t="s">
        <v>1842</v>
      </c>
      <c r="B2449" s="62" t="str">
        <f>LEFT(Таблица1[[#This Row],[Номер плавки]],7)</f>
        <v>2005420</v>
      </c>
      <c r="C2449" s="62" t="s">
        <v>8</v>
      </c>
      <c r="D2449" s="62" t="s">
        <v>171</v>
      </c>
      <c r="E2449" s="63">
        <v>541</v>
      </c>
      <c r="F2449" s="64">
        <f>(Таблица1[[#This Row],[Предел текучести, Н/мм²]]-SUMIF('Сводный отчет'!$B$7:$B$17,Таблица1[[#This Row],[Профиль / размер]],'Сводный отчет'!$F$7:$F$17))^2</f>
        <v>26.666218758398223</v>
      </c>
      <c r="G2449" s="63">
        <v>636</v>
      </c>
      <c r="H2449" s="64">
        <f>(Таблица1[[#This Row],[Временное сопротивление, Н/мм²]]-SUMIF('Сводный отчет'!$B$7:$B$17,Таблица1[[#This Row],[Профиль / размер]],'Сводный отчет'!$I$7:$I$17))^2</f>
        <v>1.2426766998118952</v>
      </c>
      <c r="I2449" s="65">
        <f>Таблица1[[#This Row],[Временное сопротивление, Н/мм²]]/Таблица1[[#This Row],[Предел текучести, Н/мм²]]</f>
        <v>1.1756007393715342</v>
      </c>
      <c r="J2449" s="66">
        <f>(Таблица1[[#This Row],[σв/σт]]-SUMIF('Сводный отчет'!$B$7:$B$17,Таблица1[[#This Row],[Профиль / размер]],'Сводный отчет'!$L$7:$L$17))^2</f>
        <v>8.0772161113683381E-5</v>
      </c>
      <c r="K2449" s="63">
        <v>21.9</v>
      </c>
      <c r="L2449" s="64">
        <f>(Таблица1[[#This Row],[Относительное удлинение, %]]-SUMIF('Сводный отчет'!$B$7:$B$17,Таблица1[[#This Row],[Профиль / размер]],'Сводный отчет'!$O$7:$O$17))^2</f>
        <v>0.77353466809997184</v>
      </c>
      <c r="M2449" s="63">
        <v>8.5</v>
      </c>
      <c r="N244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0.3521741467347505</v>
      </c>
      <c r="O2449" s="67">
        <v>8.8000000000000007</v>
      </c>
      <c r="P244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0.38602794947594543</v>
      </c>
      <c r="Q2449" s="69">
        <v>8.2000000000000003E-2</v>
      </c>
      <c r="R2449" s="70">
        <f>(Таблица1[[#This Row],[fr]]-SUMIF('Сводный отчет'!$B$7:$B$17,Таблица1[[#This Row],[Профиль / размер]],'Сводный отчет'!$X$7:$X$17))^2</f>
        <v>4.2999193765142046E-9</v>
      </c>
    </row>
    <row r="2450" spans="1:18" ht="11.25" customHeight="1" x14ac:dyDescent="0.25">
      <c r="A2450" s="62" t="s">
        <v>1843</v>
      </c>
      <c r="B2450" s="62" t="str">
        <f>LEFT(Таблица1[[#This Row],[Номер плавки]],7)</f>
        <v>2051293</v>
      </c>
      <c r="C2450" s="62" t="s">
        <v>8</v>
      </c>
      <c r="D2450" s="62" t="s">
        <v>171</v>
      </c>
      <c r="E2450" s="63">
        <v>549</v>
      </c>
      <c r="F2450" s="64">
        <f>(Таблица1[[#This Row],[Предел текучести, Н/мм²]]-SUMIF('Сводный отчет'!$B$7:$B$17,Таблица1[[#This Row],[Профиль / размер]],'Сводный отчет'!$F$7:$F$17))^2</f>
        <v>8.0432679387261814</v>
      </c>
      <c r="G2450" s="63">
        <v>643</v>
      </c>
      <c r="H2450" s="64">
        <f>(Таблица1[[#This Row],[Временное сопротивление, Н/мм²]]-SUMIF('Сводный отчет'!$B$7:$B$17,Таблица1[[#This Row],[Профиль / размер]],'Сводный отчет'!$I$7:$I$17))^2</f>
        <v>34.63611932276261</v>
      </c>
      <c r="I2450" s="65">
        <f>Таблица1[[#This Row],[Временное сопротивление, Н/мм²]]/Таблица1[[#This Row],[Предел текучести, Н/мм²]]</f>
        <v>1.1712204007285973</v>
      </c>
      <c r="J2450" s="66">
        <f>(Таблица1[[#This Row],[σв/σт]]-SUMIF('Сводный отчет'!$B$7:$B$17,Таблица1[[#This Row],[Профиль / размер]],'Сводный отчет'!$L$7:$L$17))^2</f>
        <v>2.1224400420399758E-5</v>
      </c>
      <c r="K2450" s="63">
        <v>19.600000000000001</v>
      </c>
      <c r="L2450" s="64">
        <f>(Таблица1[[#This Row],[Относительное удлинение, %]]-SUMIF('Сводный отчет'!$B$7:$B$17,Таблица1[[#This Row],[Профиль / размер]],'Сводный отчет'!$O$7:$O$17))^2</f>
        <v>2.0177969631819344</v>
      </c>
      <c r="M2450" s="63">
        <v>9.6</v>
      </c>
      <c r="N245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0.25660037624294357</v>
      </c>
      <c r="O2450" s="67">
        <v>9.9</v>
      </c>
      <c r="P245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0.22914270357430908</v>
      </c>
      <c r="Q2450" s="69">
        <v>8.6999999999999994E-2</v>
      </c>
      <c r="R2450" s="70">
        <f>(Таблица1[[#This Row],[fr]]-SUMIF('Сводный отчет'!$B$7:$B$17,Таблица1[[#This Row],[Профиль / размер]],'Сводный отчет'!$X$7:$X$17))^2</f>
        <v>2.5660037624294642E-5</v>
      </c>
    </row>
    <row r="2451" spans="1:18" ht="11.25" customHeight="1" x14ac:dyDescent="0.25">
      <c r="A2451" s="62" t="s">
        <v>1844</v>
      </c>
      <c r="B2451" s="62" t="str">
        <f>LEFT(Таблица1[[#This Row],[Номер плавки]],7)</f>
        <v>2051293</v>
      </c>
      <c r="C2451" s="62" t="s">
        <v>8</v>
      </c>
      <c r="D2451" s="62" t="s">
        <v>171</v>
      </c>
      <c r="E2451" s="63">
        <v>542</v>
      </c>
      <c r="F2451" s="64">
        <f>(Таблица1[[#This Row],[Предел текучести, Н/мм²]]-SUMIF('Сводный отчет'!$B$7:$B$17,Таблица1[[#This Row],[Профиль / размер]],'Сводный отчет'!$F$7:$F$17))^2</f>
        <v>17.338349905939218</v>
      </c>
      <c r="G2451" s="63">
        <v>633</v>
      </c>
      <c r="H2451" s="64">
        <f>(Таблица1[[#This Row],[Временное сопротивление, Н/мм²]]-SUMIF('Сводный отчет'!$B$7:$B$17,Таблица1[[#This Row],[Профиль / размер]],'Сводный отчет'!$I$7:$I$17))^2</f>
        <v>16.931201289975874</v>
      </c>
      <c r="I2451" s="65">
        <f>Таблица1[[#This Row],[Временное сопротивление, Н/мм²]]/Таблица1[[#This Row],[Предел текучести, Н/мм²]]</f>
        <v>1.1678966789667897</v>
      </c>
      <c r="J2451" s="66">
        <f>(Таблица1[[#This Row],[σв/σт]]-SUMIF('Сводный отчет'!$B$7:$B$17,Таблица1[[#This Row],[Профиль / размер]],'Сводный отчет'!$L$7:$L$17))^2</f>
        <v>1.6467895048075459E-6</v>
      </c>
      <c r="K2451" s="63">
        <v>22.6</v>
      </c>
      <c r="L2451" s="64">
        <f>(Таблица1[[#This Row],[Относительное удлинение, %]]-SUMIF('Сводный отчет'!$B$7:$B$17,Таблица1[[#This Row],[Профиль / размер]],'Сводный отчет'!$O$7:$O$17))^2</f>
        <v>2.4948461435098159</v>
      </c>
      <c r="M2451" s="63">
        <v>9.5</v>
      </c>
      <c r="N245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0.16528890083310815</v>
      </c>
      <c r="O2451" s="67">
        <v>9.8000000000000007</v>
      </c>
      <c r="P245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0.14340499865627634</v>
      </c>
      <c r="Q2451" s="69">
        <v>8.8999999999999996E-2</v>
      </c>
      <c r="R2451" s="70">
        <f>(Таблица1[[#This Row],[fr]]-SUMIF('Сводный отчет'!$B$7:$B$17,Таблица1[[#This Row],[Профиль / размер]],'Сводный отчет'!$X$7:$X$17))^2</f>
        <v>4.9922332706261922E-5</v>
      </c>
    </row>
    <row r="2452" spans="1:18" ht="11.25" customHeight="1" x14ac:dyDescent="0.25">
      <c r="A2452" s="62" t="s">
        <v>1845</v>
      </c>
      <c r="B2452" s="62" t="str">
        <f>LEFT(Таблица1[[#This Row],[Номер плавки]],7)</f>
        <v>2051294</v>
      </c>
      <c r="C2452" s="62" t="s">
        <v>8</v>
      </c>
      <c r="D2452" s="62" t="s">
        <v>171</v>
      </c>
      <c r="E2452" s="63">
        <v>558</v>
      </c>
      <c r="F2452" s="64">
        <f>(Таблица1[[#This Row],[Предел текучести, Н/мм²]]-SUMIF('Сводный отчет'!$B$7:$B$17,Таблица1[[#This Row],[Профиль / размер]],'Сводный отчет'!$F$7:$F$17))^2</f>
        <v>140.09244826659514</v>
      </c>
      <c r="G2452" s="63">
        <v>647</v>
      </c>
      <c r="H2452" s="64">
        <f>(Таблица1[[#This Row],[Временное сопротивление, Н/мм²]]-SUMIF('Сводный отчет'!$B$7:$B$17,Таблица1[[#This Row],[Профиль / размер]],'Сводный отчет'!$I$7:$I$17))^2</f>
        <v>97.718086535877305</v>
      </c>
      <c r="I2452" s="65">
        <f>Таблица1[[#This Row],[Временное сопротивление, Н/мм²]]/Таблица1[[#This Row],[Предел текучести, Н/мм²]]</f>
        <v>1.1594982078853047</v>
      </c>
      <c r="J2452" s="66">
        <f>(Таблица1[[#This Row],[σв/σт]]-SUMIF('Сводный отчет'!$B$7:$B$17,Таблица1[[#This Row],[Профиль / размер]],'Сводный отчет'!$L$7:$L$17))^2</f>
        <v>5.0626044225146494E-5</v>
      </c>
      <c r="K2452" s="63">
        <v>21.6</v>
      </c>
      <c r="L2452" s="64">
        <f>(Таблица1[[#This Row],[Относительное удлинение, %]]-SUMIF('Сводный отчет'!$B$7:$B$17,Таблица1[[#This Row],[Профиль / размер]],'Сводный отчет'!$O$7:$O$17))^2</f>
        <v>0.33582975006718868</v>
      </c>
      <c r="M2452" s="63">
        <v>9.6999999999999993</v>
      </c>
      <c r="N245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0.36791185165277884</v>
      </c>
      <c r="O2452" s="67">
        <v>10</v>
      </c>
      <c r="P245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0.33488040849234169</v>
      </c>
      <c r="Q2452" s="69">
        <v>9.0999999999999998E-2</v>
      </c>
      <c r="R2452" s="70">
        <f>(Таблица1[[#This Row],[fr]]-SUMIF('Сводный отчет'!$B$7:$B$17,Таблица1[[#This Row],[Профиль / размер]],'Сводный отчет'!$X$7:$X$17))^2</f>
        <v>8.2184627788229209E-5</v>
      </c>
    </row>
    <row r="2453" spans="1:18" ht="11.25" customHeight="1" x14ac:dyDescent="0.25">
      <c r="A2453" s="62" t="s">
        <v>1845</v>
      </c>
      <c r="B2453" s="62" t="str">
        <f>LEFT(Таблица1[[#This Row],[Номер плавки]],7)</f>
        <v>2051294</v>
      </c>
      <c r="C2453" s="62" t="s">
        <v>8</v>
      </c>
      <c r="D2453" s="62" t="s">
        <v>171</v>
      </c>
      <c r="E2453" s="63">
        <v>573</v>
      </c>
      <c r="F2453" s="64">
        <f>(Таблица1[[#This Row],[Предел текучести, Н/мм²]]-SUMIF('Сводный отчет'!$B$7:$B$17,Таблица1[[#This Row],[Профиль / размер]],'Сводный отчет'!$F$7:$F$17))^2</f>
        <v>720.17441547971009</v>
      </c>
      <c r="G2453" s="63">
        <v>662</v>
      </c>
      <c r="H2453" s="64">
        <f>(Таблица1[[#This Row],[Временное сопротивление, Н/мм²]]-SUMIF('Сводный отчет'!$B$7:$B$17,Таблица1[[#This Row],[Профиль / размер]],'Сводный отчет'!$I$7:$I$17))^2</f>
        <v>619.27546358505742</v>
      </c>
      <c r="I2453" s="65">
        <f>Таблица1[[#This Row],[Временное сопротивление, Н/мм²]]/Таблица1[[#This Row],[Предел текучести, Н/мм²]]</f>
        <v>1.1553228621291449</v>
      </c>
      <c r="J2453" s="66">
        <f>(Таблица1[[#This Row],[σв/σт]]-SUMIF('Сводный отчет'!$B$7:$B$17,Таблица1[[#This Row],[Профиль / размер]],'Сводный отчет'!$L$7:$L$17))^2</f>
        <v>1.2747638092157343E-4</v>
      </c>
      <c r="K2453" s="63">
        <v>21.9</v>
      </c>
      <c r="L2453" s="64">
        <f>(Таблица1[[#This Row],[Относительное удлинение, %]]-SUMIF('Сводный отчет'!$B$7:$B$17,Таблица1[[#This Row],[Профиль / размер]],'Сводный отчет'!$O$7:$O$17))^2</f>
        <v>0.77353466809997184</v>
      </c>
      <c r="M2453" s="63">
        <v>7.5</v>
      </c>
      <c r="N245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2.5390593926363927</v>
      </c>
      <c r="O2453" s="67">
        <v>7.8</v>
      </c>
      <c r="P245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2.6286509002956175</v>
      </c>
      <c r="Q2453" s="69">
        <v>8.3000000000000004E-2</v>
      </c>
      <c r="R2453" s="70">
        <f>(Таблица1[[#This Row],[fr]]-SUMIF('Сводный отчет'!$B$7:$B$17,Таблица1[[#This Row],[Профиль / размер]],'Сводный отчет'!$X$7:$X$17))^2</f>
        <v>1.1354474603601609E-6</v>
      </c>
    </row>
    <row r="2454" spans="1:18" ht="11.25" customHeight="1" x14ac:dyDescent="0.25">
      <c r="A2454" s="62" t="s">
        <v>1846</v>
      </c>
      <c r="B2454" s="62" t="str">
        <f>LEFT(Таблица1[[#This Row],[Номер плавки]],7)</f>
        <v>2051294</v>
      </c>
      <c r="C2454" s="62" t="s">
        <v>8</v>
      </c>
      <c r="D2454" s="62" t="s">
        <v>171</v>
      </c>
      <c r="E2454" s="63">
        <v>554</v>
      </c>
      <c r="F2454" s="64">
        <f>(Таблица1[[#This Row],[Предел текучести, Н/мм²]]-SUMIF('Сводный отчет'!$B$7:$B$17,Таблица1[[#This Row],[Профиль / размер]],'Сводный отчет'!$F$7:$F$17))^2</f>
        <v>61.403923676431155</v>
      </c>
      <c r="G2454" s="63">
        <v>640</v>
      </c>
      <c r="H2454" s="64">
        <f>(Таблица1[[#This Row],[Временное сопротивление, Н/мм²]]-SUMIF('Сводный отчет'!$B$7:$B$17,Таблица1[[#This Row],[Профиль / размер]],'Сводный отчет'!$I$7:$I$17))^2</f>
        <v>8.3246439129265895</v>
      </c>
      <c r="I2454" s="65">
        <f>Таблица1[[#This Row],[Временное сопротивление, Н/мм²]]/Таблица1[[#This Row],[Предел текучести, Н/мм²]]</f>
        <v>1.1552346570397112</v>
      </c>
      <c r="J2454" s="66">
        <f>(Таблица1[[#This Row],[σв/σт]]-SUMIF('Сводный отчет'!$B$7:$B$17,Таблица1[[#This Row],[Профиль / размер]],'Сводный отчет'!$L$7:$L$17))^2</f>
        <v>1.2947592792331513E-4</v>
      </c>
      <c r="K2454" s="63">
        <v>23.3</v>
      </c>
      <c r="L2454" s="64">
        <f>(Таблица1[[#This Row],[Относительное удлинение, %]]-SUMIF('Сводный отчет'!$B$7:$B$17,Таблица1[[#This Row],[Профиль / размер]],'Сводный отчет'!$O$7:$O$17))^2</f>
        <v>5.1961576189196519</v>
      </c>
      <c r="M2454" s="63">
        <v>9.5</v>
      </c>
      <c r="N245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0.16528890083310815</v>
      </c>
      <c r="O2454" s="67">
        <v>9.8000000000000007</v>
      </c>
      <c r="P245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0.14340499865627634</v>
      </c>
      <c r="Q2454" s="69">
        <v>6.5000000000000002E-2</v>
      </c>
      <c r="R2454" s="70">
        <f>(Таблица1[[#This Row],[fr]]-SUMIF('Сводный отчет'!$B$7:$B$17,Таблица1[[#This Row],[Профиль / размер]],'Сводный отчет'!$X$7:$X$17))^2</f>
        <v>2.8677479172265462E-4</v>
      </c>
    </row>
    <row r="2455" spans="1:18" ht="11.25" customHeight="1" x14ac:dyDescent="0.25">
      <c r="A2455" s="62" t="s">
        <v>1847</v>
      </c>
      <c r="B2455" s="62" t="str">
        <f>LEFT(Таблица1[[#This Row],[Номер плавки]],7)</f>
        <v>2051295</v>
      </c>
      <c r="C2455" s="62" t="s">
        <v>8</v>
      </c>
      <c r="D2455" s="62" t="s">
        <v>171</v>
      </c>
      <c r="E2455" s="63">
        <v>548</v>
      </c>
      <c r="F2455" s="64">
        <f>(Таблица1[[#This Row],[Предел текучести, Н/мм²]]-SUMIF('Сводный отчет'!$B$7:$B$17,Таблица1[[#This Row],[Профиль / размер]],'Сводный отчет'!$F$7:$F$17))^2</f>
        <v>3.3711367911851857</v>
      </c>
      <c r="G2455" s="63">
        <v>634</v>
      </c>
      <c r="H2455" s="64">
        <f>(Таблица1[[#This Row],[Временное сопротивление, Н/мм²]]-SUMIF('Сводный отчет'!$B$7:$B$17,Таблица1[[#This Row],[Профиль / размер]],'Сводный отчет'!$I$7:$I$17))^2</f>
        <v>9.7016930932545478</v>
      </c>
      <c r="I2455" s="65">
        <f>Таблица1[[#This Row],[Временное сопротивление, Н/мм²]]/Таблица1[[#This Row],[Предел текучести, Н/мм²]]</f>
        <v>1.1569343065693432</v>
      </c>
      <c r="J2455" s="66">
        <f>(Таблица1[[#This Row],[σв/σт]]-SUMIF('Сводный отчет'!$B$7:$B$17,Таблица1[[#This Row],[Профиль / размер]],'Сводный отчет'!$L$7:$L$17))^2</f>
        <v>9.3684965807290581E-5</v>
      </c>
      <c r="K2455" s="63">
        <v>19.7</v>
      </c>
      <c r="L2455" s="64">
        <f>(Таблица1[[#This Row],[Относительное удлинение, %]]-SUMIF('Сводный отчет'!$B$7:$B$17,Таблица1[[#This Row],[Профиль / размер]],'Сводный отчет'!$O$7:$O$17))^2</f>
        <v>1.7436986025262027</v>
      </c>
      <c r="M2455" s="63">
        <v>10.8</v>
      </c>
      <c r="N245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2.9123380811609754</v>
      </c>
      <c r="O2455" s="67">
        <v>11.1</v>
      </c>
      <c r="P245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2.8179951625907029</v>
      </c>
      <c r="Q2455" s="69">
        <v>8.5999999999999993E-2</v>
      </c>
      <c r="R2455" s="70">
        <f>(Таблица1[[#This Row],[fr]]-SUMIF('Сводный отчет'!$B$7:$B$17,Таблица1[[#This Row],[Профиль / размер]],'Сводный отчет'!$X$7:$X$17))^2</f>
        <v>1.6528890083311009E-5</v>
      </c>
    </row>
    <row r="2456" spans="1:18" ht="11.25" customHeight="1" x14ac:dyDescent="0.25">
      <c r="A2456" s="62" t="s">
        <v>1847</v>
      </c>
      <c r="B2456" s="62" t="str">
        <f>LEFT(Таблица1[[#This Row],[Номер плавки]],7)</f>
        <v>2051295</v>
      </c>
      <c r="C2456" s="62" t="s">
        <v>8</v>
      </c>
      <c r="D2456" s="62" t="s">
        <v>171</v>
      </c>
      <c r="E2456" s="63">
        <v>531</v>
      </c>
      <c r="F2456" s="64">
        <f>(Таблица1[[#This Row],[Предел текучести, Н/мм²]]-SUMIF('Сводный отчет'!$B$7:$B$17,Таблица1[[#This Row],[Профиль / размер]],'Сводный отчет'!$F$7:$F$17))^2</f>
        <v>229.94490728298828</v>
      </c>
      <c r="G2456" s="63">
        <v>620</v>
      </c>
      <c r="H2456" s="64">
        <f>(Таблица1[[#This Row],[Временное сопротивление, Н/мм²]]-SUMIF('Сводный отчет'!$B$7:$B$17,Таблица1[[#This Row],[Профиль / размер]],'Сводный отчет'!$I$7:$I$17))^2</f>
        <v>292.91480784735313</v>
      </c>
      <c r="I2456" s="65">
        <f>Таблица1[[#This Row],[Временное сопротивление, Н/мм²]]/Таблица1[[#This Row],[Предел текучести, Н/мм²]]</f>
        <v>1.167608286252354</v>
      </c>
      <c r="J2456" s="66">
        <f>(Таблица1[[#This Row],[σв/σт]]-SUMIF('Сводный отчет'!$B$7:$B$17,Таблица1[[#This Row],[Профиль / размер]],'Сводный отчет'!$L$7:$L$17))^2</f>
        <v>9.8978671459687417E-7</v>
      </c>
      <c r="K2456" s="63">
        <v>22.7</v>
      </c>
      <c r="L2456" s="64">
        <f>(Таблица1[[#This Row],[Относительное удлинение, %]]-SUMIF('Сводный отчет'!$B$7:$B$17,Таблица1[[#This Row],[Профиль / размер]],'Сводный отчет'!$O$7:$O$17))^2</f>
        <v>2.8207477828540712</v>
      </c>
      <c r="M2456" s="63">
        <v>10</v>
      </c>
      <c r="N245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0.82184627788228704</v>
      </c>
      <c r="O2456" s="67">
        <v>10.3</v>
      </c>
      <c r="P245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0.77209352324644176</v>
      </c>
      <c r="Q2456" s="69">
        <v>9.5000000000000001E-2</v>
      </c>
      <c r="R2456" s="70">
        <f>(Таблица1[[#This Row],[fr]]-SUMIF('Сводный отчет'!$B$7:$B$17,Таблица1[[#This Row],[Профиль / размер]],'Сводный отчет'!$X$7:$X$17))^2</f>
        <v>1.7070921795216384E-4</v>
      </c>
    </row>
    <row r="2457" spans="1:18" ht="11.25" customHeight="1" x14ac:dyDescent="0.25">
      <c r="A2457" s="62" t="s">
        <v>1848</v>
      </c>
      <c r="B2457" s="62" t="str">
        <f>LEFT(Таблица1[[#This Row],[Номер плавки]],7)</f>
        <v>2051295</v>
      </c>
      <c r="C2457" s="62" t="s">
        <v>8</v>
      </c>
      <c r="D2457" s="62" t="s">
        <v>171</v>
      </c>
      <c r="E2457" s="63">
        <v>538</v>
      </c>
      <c r="F2457" s="64">
        <f>(Таблица1[[#This Row],[Предел текучести, Н/мм²]]-SUMIF('Сводный отчет'!$B$7:$B$17,Таблица1[[#This Row],[Профиль / размер]],'Сводный отчет'!$F$7:$F$17))^2</f>
        <v>66.649825315775232</v>
      </c>
      <c r="G2457" s="63">
        <v>624</v>
      </c>
      <c r="H2457" s="64">
        <f>(Таблица1[[#This Row],[Временное сопротивление, Н/мм²]]-SUMIF('Сводный отчет'!$B$7:$B$17,Таблица1[[#This Row],[Профиль / размер]],'Сводный отчет'!$I$7:$I$17))^2</f>
        <v>171.99677506046783</v>
      </c>
      <c r="I2457" s="65">
        <f>Таблица1[[#This Row],[Временное сопротивление, Н/мм²]]/Таблица1[[#This Row],[Предел текучести, Н/мм²]]</f>
        <v>1.1598513011152416</v>
      </c>
      <c r="J2457" s="66">
        <f>(Таблица1[[#This Row],[σв/σт]]-SUMIF('Сводный отчет'!$B$7:$B$17,Таблица1[[#This Row],[Профиль / размер]],'Сводный отчет'!$L$7:$L$17))^2</f>
        <v>4.5726062485571983E-5</v>
      </c>
      <c r="K2457" s="63">
        <v>21.9</v>
      </c>
      <c r="L2457" s="64">
        <f>(Таблица1[[#This Row],[Относительное удлинение, %]]-SUMIF('Сводный отчет'!$B$7:$B$17,Таблица1[[#This Row],[Профиль / размер]],'Сводный отчет'!$O$7:$O$17))^2</f>
        <v>0.77353466809997184</v>
      </c>
      <c r="M2457" s="63">
        <v>11.4</v>
      </c>
      <c r="N245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5.3202069336199891</v>
      </c>
      <c r="O2457" s="67">
        <v>11.7</v>
      </c>
      <c r="P245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5.1924213920988986</v>
      </c>
      <c r="Q2457" s="69">
        <v>9.2999999999999999E-2</v>
      </c>
      <c r="R2457" s="70">
        <f>(Таблица1[[#This Row],[fr]]-SUMIF('Сводный отчет'!$B$7:$B$17,Таблица1[[#This Row],[Профиль / размер]],'Сводный отчет'!$X$7:$X$17))^2</f>
        <v>1.2244692287019651E-4</v>
      </c>
    </row>
    <row r="2458" spans="1:18" ht="11.25" customHeight="1" x14ac:dyDescent="0.25">
      <c r="A2458" s="62" t="s">
        <v>1849</v>
      </c>
      <c r="B2458" s="62" t="str">
        <f>LEFT(Таблица1[[#This Row],[Номер плавки]],7)</f>
        <v>2051296</v>
      </c>
      <c r="C2458" s="62" t="s">
        <v>8</v>
      </c>
      <c r="D2458" s="62" t="s">
        <v>171</v>
      </c>
      <c r="E2458" s="63">
        <v>545</v>
      </c>
      <c r="F2458" s="64">
        <f>(Таблица1[[#This Row],[Предел текучести, Н/мм²]]-SUMIF('Сводный отчет'!$B$7:$B$17,Таблица1[[#This Row],[Профиль / размер]],'Сводный отчет'!$F$7:$F$17))^2</f>
        <v>1.3547433485622014</v>
      </c>
      <c r="G2458" s="63">
        <v>631</v>
      </c>
      <c r="H2458" s="64">
        <f>(Таблица1[[#This Row],[Временное сопротивление, Н/мм²]]-SUMIF('Сводный отчет'!$B$7:$B$17,Таблица1[[#This Row],[Профиль / размер]],'Сводный отчет'!$I$7:$I$17))^2</f>
        <v>37.390217683418527</v>
      </c>
      <c r="I2458" s="65">
        <f>Таблица1[[#This Row],[Временное сопротивление, Н/мм²]]/Таблица1[[#This Row],[Предел текучести, Н/мм²]]</f>
        <v>1.1577981651376146</v>
      </c>
      <c r="J2458" s="66">
        <f>(Таблица1[[#This Row],[σв/σт]]-SUMIF('Сводный отчет'!$B$7:$B$17,Таблица1[[#This Row],[Профиль / размер]],'Сводный отчет'!$L$7:$L$17))^2</f>
        <v>7.7708471478945223E-5</v>
      </c>
      <c r="K2458" s="63">
        <v>22.6</v>
      </c>
      <c r="L2458" s="64">
        <f>(Таблица1[[#This Row],[Относительное удлинение, %]]-SUMIF('Сводный отчет'!$B$7:$B$17,Таблица1[[#This Row],[Профиль / размер]],'Сводный отчет'!$O$7:$O$17))^2</f>
        <v>2.4948461435098159</v>
      </c>
      <c r="M2458" s="63">
        <v>11.1</v>
      </c>
      <c r="N245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4.0262725073904786</v>
      </c>
      <c r="O2458" s="67">
        <v>11.4</v>
      </c>
      <c r="P245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3.9152082773448043</v>
      </c>
      <c r="Q2458" s="69">
        <v>6.9000000000000006E-2</v>
      </c>
      <c r="R2458" s="70">
        <f>(Таблица1[[#This Row],[fr]]-SUMIF('Сводный отчет'!$B$7:$B$17,Таблица1[[#This Row],[Профиль / размер]],'Сводный отчет'!$X$7:$X$17))^2</f>
        <v>1.6729938188658907E-4</v>
      </c>
    </row>
    <row r="2459" spans="1:18" ht="11.25" customHeight="1" x14ac:dyDescent="0.25">
      <c r="A2459" s="62" t="s">
        <v>1849</v>
      </c>
      <c r="B2459" s="62" t="str">
        <f>LEFT(Таблица1[[#This Row],[Номер плавки]],7)</f>
        <v>2051296</v>
      </c>
      <c r="C2459" s="62" t="s">
        <v>8</v>
      </c>
      <c r="D2459" s="62" t="s">
        <v>171</v>
      </c>
      <c r="E2459" s="63">
        <v>547</v>
      </c>
      <c r="F2459" s="64">
        <f>(Таблица1[[#This Row],[Предел текучести, Н/мм²]]-SUMIF('Сводный отчет'!$B$7:$B$17,Таблица1[[#This Row],[Профиль / размер]],'Сводный отчет'!$F$7:$F$17))^2</f>
        <v>0.69900564364419104</v>
      </c>
      <c r="G2459" s="63">
        <v>632</v>
      </c>
      <c r="H2459" s="64">
        <f>(Таблица1[[#This Row],[Временное сопротивление, Н/мм²]]-SUMIF('Сводный отчет'!$B$7:$B$17,Таблица1[[#This Row],[Профиль / размер]],'Сводный отчет'!$I$7:$I$17))^2</f>
        <v>26.160709486697201</v>
      </c>
      <c r="I2459" s="65">
        <f>Таблица1[[#This Row],[Временное сопротивление, Н/мм²]]/Таблица1[[#This Row],[Предел текучести, Н/мм²]]</f>
        <v>1.1553930530164533</v>
      </c>
      <c r="J2459" s="66">
        <f>(Таблица1[[#This Row],[σв/σт]]-SUMIF('Сводный отчет'!$B$7:$B$17,Таблица1[[#This Row],[Профиль / размер]],'Сводный отчет'!$L$7:$L$17))^2</f>
        <v>1.2589632109711872E-4</v>
      </c>
      <c r="K2459" s="63">
        <v>22</v>
      </c>
      <c r="L2459" s="64">
        <f>(Таблица1[[#This Row],[Относительное удлинение, %]]-SUMIF('Сводный отчет'!$B$7:$B$17,Таблица1[[#This Row],[Профиль / размер]],'Сводный отчет'!$O$7:$O$17))^2</f>
        <v>0.9594363074442368</v>
      </c>
      <c r="M2459" s="63">
        <v>9.4</v>
      </c>
      <c r="N245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9.3977425423272615E-2</v>
      </c>
      <c r="O2459" s="67">
        <v>9.6999999999999993</v>
      </c>
      <c r="P245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7.7667293738242452E-2</v>
      </c>
      <c r="Q2459" s="69">
        <v>6.6000000000000003E-2</v>
      </c>
      <c r="R2459" s="70">
        <f>(Таблица1[[#This Row],[fr]]-SUMIF('Сводный отчет'!$B$7:$B$17,Таблица1[[#This Row],[Профиль / размер]],'Сводный отчет'!$X$7:$X$17))^2</f>
        <v>2.5390593926363818E-4</v>
      </c>
    </row>
    <row r="2460" spans="1:18" ht="11.25" customHeight="1" x14ac:dyDescent="0.25">
      <c r="A2460" s="62" t="s">
        <v>1831</v>
      </c>
      <c r="B2460" s="62" t="str">
        <f>LEFT(Таблица1[[#This Row],[Номер плавки]],7)</f>
        <v>2051285</v>
      </c>
      <c r="C2460" s="62" t="s">
        <v>8</v>
      </c>
      <c r="D2460" s="62" t="s">
        <v>171</v>
      </c>
      <c r="E2460" s="63">
        <v>544</v>
      </c>
      <c r="F2460" s="64">
        <f>(Таблица1[[#This Row],[Предел текучести, Н/мм²]]-SUMIF('Сводный отчет'!$B$7:$B$17,Таблица1[[#This Row],[Профиль / размер]],'Сводный отчет'!$F$7:$F$17))^2</f>
        <v>4.6826122010212066</v>
      </c>
      <c r="G2460" s="63">
        <v>638</v>
      </c>
      <c r="H2460" s="64">
        <f>(Таблица1[[#This Row],[Временное сопротивление, Н/мм²]]-SUMIF('Сводный отчет'!$B$7:$B$17,Таблица1[[#This Row],[Профиль / размер]],'Сводный отчет'!$I$7:$I$17))^2</f>
        <v>0.78366030636924233</v>
      </c>
      <c r="I2460" s="65">
        <f>Таблица1[[#This Row],[Временное сопротивление, Н/мм²]]/Таблица1[[#This Row],[Предел текучести, Н/мм²]]</f>
        <v>1.1727941176470589</v>
      </c>
      <c r="J2460" s="66">
        <f>(Таблица1[[#This Row],[σв/σт]]-SUMIF('Сводный отчет'!$B$7:$B$17,Таблица1[[#This Row],[Профиль / размер]],'Сводный отчет'!$L$7:$L$17))^2</f>
        <v>3.8201196452116926E-5</v>
      </c>
      <c r="K2460" s="63">
        <v>23.9</v>
      </c>
      <c r="L2460" s="64">
        <f>(Таблица1[[#This Row],[Относительное удлинение, %]]-SUMIF('Сводный отчет'!$B$7:$B$17,Таблица1[[#This Row],[Профиль / размер]],'Сводный отчет'!$O$7:$O$17))^2</f>
        <v>8.2915674549852145</v>
      </c>
      <c r="M2460" s="63">
        <v>8.9</v>
      </c>
      <c r="N246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3.7420048374093427E-2</v>
      </c>
      <c r="O2460" s="67">
        <v>9.1999999999999993</v>
      </c>
      <c r="P246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4.8978769148078437E-2</v>
      </c>
      <c r="Q2460" s="69">
        <v>8.6999999999999994E-2</v>
      </c>
      <c r="R2460" s="70">
        <f>(Таблица1[[#This Row],[fr]]-SUMIF('Сводный отчет'!$B$7:$B$17,Таблица1[[#This Row],[Профиль / размер]],'Сводный отчет'!$X$7:$X$17))^2</f>
        <v>2.5660037624294642E-5</v>
      </c>
    </row>
    <row r="2461" spans="1:18" ht="11.25" customHeight="1" x14ac:dyDescent="0.25">
      <c r="A2461" s="62" t="s">
        <v>1832</v>
      </c>
      <c r="B2461" s="62" t="str">
        <f>LEFT(Таблица1[[#This Row],[Номер плавки]],7)</f>
        <v>2051285</v>
      </c>
      <c r="C2461" s="62" t="s">
        <v>8</v>
      </c>
      <c r="D2461" s="62" t="s">
        <v>171</v>
      </c>
      <c r="E2461" s="63">
        <v>525</v>
      </c>
      <c r="F2461" s="64">
        <f>(Таблица1[[#This Row],[Предел текучести, Н/мм²]]-SUMIF('Сводный отчет'!$B$7:$B$17,Таблица1[[#This Row],[Профиль / размер]],'Сводный отчет'!$F$7:$F$17))^2</f>
        <v>447.91212039774229</v>
      </c>
      <c r="G2461" s="63">
        <v>620</v>
      </c>
      <c r="H2461" s="64">
        <f>(Таблица1[[#This Row],[Временное сопротивление, Н/мм²]]-SUMIF('Сводный отчет'!$B$7:$B$17,Таблица1[[#This Row],[Профиль / размер]],'Сводный отчет'!$I$7:$I$17))^2</f>
        <v>292.91480784735313</v>
      </c>
      <c r="I2461" s="65">
        <f>Таблица1[[#This Row],[Временное сопротивление, Н/мм²]]/Таблица1[[#This Row],[Предел текучести, Н/мм²]]</f>
        <v>1.180952380952381</v>
      </c>
      <c r="J2461" s="66">
        <f>(Таблица1[[#This Row],[σв/σт]]-SUMIF('Сводный отчет'!$B$7:$B$17,Таблица1[[#This Row],[Профиль / размер]],'Сводный отчет'!$L$7:$L$17))^2</f>
        <v>2.0560620265723376E-4</v>
      </c>
      <c r="K2461" s="63">
        <v>24.3</v>
      </c>
      <c r="L2461" s="64">
        <f>(Таблица1[[#This Row],[Относительное удлинение, %]]-SUMIF('Сводный отчет'!$B$7:$B$17,Таблица1[[#This Row],[Профиль / размер]],'Сводный отчет'!$O$7:$O$17))^2</f>
        <v>10.755174012362277</v>
      </c>
      <c r="M2461" s="63">
        <v>11.2</v>
      </c>
      <c r="N246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4.4375839828003132</v>
      </c>
      <c r="O2461" s="67">
        <v>11.5</v>
      </c>
      <c r="P246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4.3209459822628355</v>
      </c>
      <c r="Q2461" s="69">
        <v>8.6999999999999994E-2</v>
      </c>
      <c r="R2461" s="70">
        <f>(Таблица1[[#This Row],[fr]]-SUMIF('Сводный отчет'!$B$7:$B$17,Таблица1[[#This Row],[Профиль / размер]],'Сводный отчет'!$X$7:$X$17))^2</f>
        <v>2.5660037624294642E-5</v>
      </c>
    </row>
    <row r="2462" spans="1:18" ht="11.25" customHeight="1" x14ac:dyDescent="0.25">
      <c r="A2462" s="62" t="s">
        <v>1850</v>
      </c>
      <c r="B2462" s="62" t="str">
        <f>LEFT(Таблица1[[#This Row],[Номер плавки]],7)</f>
        <v>2051304</v>
      </c>
      <c r="C2462" s="62" t="s">
        <v>8</v>
      </c>
      <c r="D2462" s="62" t="s">
        <v>202</v>
      </c>
      <c r="E2462" s="63">
        <v>522</v>
      </c>
      <c r="F2462" s="64">
        <f>(Таблица1[[#This Row],[Предел текучести, Н/мм²]]-SUMIF('Сводный отчет'!$B$7:$B$17,Таблица1[[#This Row],[Профиль / размер]],'Сводный отчет'!$F$7:$F$17))^2</f>
        <v>454.83764792899484</v>
      </c>
      <c r="G2462" s="63">
        <v>611</v>
      </c>
      <c r="H2462" s="64">
        <f>(Таблица1[[#This Row],[Временное сопротивление, Н/мм²]]-SUMIF('Сводный отчет'!$B$7:$B$17,Таблица1[[#This Row],[Профиль / размер]],'Сводный отчет'!$I$7:$I$17))^2</f>
        <v>515.81397928994045</v>
      </c>
      <c r="I2462" s="65">
        <f>Таблица1[[#This Row],[Временное сопротивление, Н/мм²]]/Таблица1[[#This Row],[Предел текучести, Н/мм²]]</f>
        <v>1.1704980842911878</v>
      </c>
      <c r="J2462" s="66">
        <f>(Таблица1[[#This Row],[σв/σт]]-SUMIF('Сводный отчет'!$B$7:$B$17,Таблица1[[#This Row],[Профиль / размер]],'Сводный отчет'!$L$7:$L$17))^2</f>
        <v>1.6651253693795277E-5</v>
      </c>
      <c r="K2462" s="63">
        <v>21</v>
      </c>
      <c r="L2462" s="64">
        <f>(Таблица1[[#This Row],[Относительное удлинение, %]]-SUMIF('Сводный отчет'!$B$7:$B$17,Таблица1[[#This Row],[Профиль / размер]],'Сводный отчет'!$O$7:$O$17))^2</f>
        <v>0.12828795303253909</v>
      </c>
      <c r="M2462" s="63">
        <v>9.1999999999999993</v>
      </c>
      <c r="N246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2.5018722263313187E-2</v>
      </c>
      <c r="O2462" s="67">
        <v>9.5</v>
      </c>
      <c r="P246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2.6877080251479862E-2</v>
      </c>
      <c r="Q2462" s="69">
        <v>9.0999999999999998E-2</v>
      </c>
      <c r="R2462" s="70">
        <f>(Таблица1[[#This Row],[fr]]-SUMIF('Сводный отчет'!$B$7:$B$17,Таблица1[[#This Row],[Профиль / размер]],'Сводный отчет'!$X$7:$X$17))^2</f>
        <v>5.056030417899474E-5</v>
      </c>
    </row>
    <row r="2463" spans="1:18" ht="11.25" customHeight="1" x14ac:dyDescent="0.25">
      <c r="A2463" s="62" t="s">
        <v>1850</v>
      </c>
      <c r="B2463" s="62" t="str">
        <f>LEFT(Таблица1[[#This Row],[Номер плавки]],7)</f>
        <v>2051304</v>
      </c>
      <c r="C2463" s="62" t="s">
        <v>8</v>
      </c>
      <c r="D2463" s="62" t="s">
        <v>202</v>
      </c>
      <c r="E2463" s="63">
        <v>524</v>
      </c>
      <c r="F2463" s="64">
        <f>(Таблица1[[#This Row],[Предел текучести, Н/мм²]]-SUMIF('Сводный отчет'!$B$7:$B$17,Таблица1[[#This Row],[Профиль / размер]],'Сводный отчет'!$F$7:$F$17))^2</f>
        <v>373.52995562130246</v>
      </c>
      <c r="G2463" s="63">
        <v>613</v>
      </c>
      <c r="H2463" s="64">
        <f>(Таблица1[[#This Row],[Временное сопротивление, Н/мм²]]-SUMIF('Сводный отчет'!$B$7:$B$17,Таблица1[[#This Row],[Профиль / размер]],'Сводный отчет'!$I$7:$I$17))^2</f>
        <v>428.96782544378664</v>
      </c>
      <c r="I2463" s="65">
        <f>Таблица1[[#This Row],[Временное сопротивление, Н/мм²]]/Таблица1[[#This Row],[Предел текучести, Н/мм²]]</f>
        <v>1.1698473282442747</v>
      </c>
      <c r="J2463" s="66">
        <f>(Таблица1[[#This Row],[σв/σт]]-SUMIF('Сводный отчет'!$B$7:$B$17,Таблица1[[#This Row],[Профиль / размер]],'Сводный отчет'!$L$7:$L$17))^2</f>
        <v>1.1763793680544003E-5</v>
      </c>
      <c r="K2463" s="63">
        <v>21.3</v>
      </c>
      <c r="L2463" s="64">
        <f>(Таблица1[[#This Row],[Относительное удлинение, %]]-SUMIF('Сводный отчет'!$B$7:$B$17,Таблица1[[#This Row],[Профиль / размер]],'Сводный отчет'!$O$7:$O$17))^2</f>
        <v>0.43319179918638173</v>
      </c>
      <c r="M2463" s="63">
        <v>8.9</v>
      </c>
      <c r="N246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0.20992256841715756</v>
      </c>
      <c r="O2463" s="67">
        <v>9.1999999999999993</v>
      </c>
      <c r="P246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0.21524246486686618</v>
      </c>
      <c r="Q2463" s="69">
        <v>8.7999999999999995E-2</v>
      </c>
      <c r="R2463" s="70">
        <f>(Таблица1[[#This Row],[fr]]-SUMIF('Сводный отчет'!$B$7:$B$17,Таблица1[[#This Row],[Профиль / размер]],'Сводный отчет'!$X$7:$X$17))^2</f>
        <v>1.6896842640532903E-5</v>
      </c>
    </row>
    <row r="2464" spans="1:18" ht="11.25" customHeight="1" x14ac:dyDescent="0.25">
      <c r="A2464" s="62" t="s">
        <v>1851</v>
      </c>
      <c r="B2464" s="62" t="str">
        <f>LEFT(Таблица1[[#This Row],[Номер плавки]],7)</f>
        <v>2051304</v>
      </c>
      <c r="C2464" s="62" t="s">
        <v>8</v>
      </c>
      <c r="D2464" s="62" t="s">
        <v>202</v>
      </c>
      <c r="E2464" s="63">
        <v>530</v>
      </c>
      <c r="F2464" s="64">
        <f>(Таблица1[[#This Row],[Предел текучести, Н/мм²]]-SUMIF('Сводный отчет'!$B$7:$B$17,Таблица1[[#This Row],[Профиль / размер]],'Сводный отчет'!$F$7:$F$17))^2</f>
        <v>177.60687869822533</v>
      </c>
      <c r="G2464" s="63">
        <v>617</v>
      </c>
      <c r="H2464" s="64">
        <f>(Таблица1[[#This Row],[Временное сопротивление, Н/мм²]]-SUMIF('Сводный отчет'!$B$7:$B$17,Таблица1[[#This Row],[Профиль / размер]],'Сводный отчет'!$I$7:$I$17))^2</f>
        <v>279.27551775147901</v>
      </c>
      <c r="I2464" s="65">
        <f>Таблица1[[#This Row],[Временное сопротивление, Н/мм²]]/Таблица1[[#This Row],[Предел текучести, Н/мм²]]</f>
        <v>1.1641509433962265</v>
      </c>
      <c r="J2464" s="66">
        <f>(Таблица1[[#This Row],[σв/σт]]-SUMIF('Сводный отчет'!$B$7:$B$17,Таблица1[[#This Row],[Профиль / размер]],'Сводный отчет'!$L$7:$L$17))^2</f>
        <v>5.1372313272214639E-6</v>
      </c>
      <c r="K2464" s="63">
        <v>20.6</v>
      </c>
      <c r="L2464" s="64">
        <f>(Таблица1[[#This Row],[Относительное удлинение, %]]-SUMIF('Сводный отчет'!$B$7:$B$17,Таблица1[[#This Row],[Профиль / размер]],'Сводный отчет'!$O$7:$O$17))^2</f>
        <v>1.7494914940833386E-3</v>
      </c>
      <c r="M2464" s="63">
        <v>8.6999999999999993</v>
      </c>
      <c r="N246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0.43319179918638878</v>
      </c>
      <c r="O2464" s="67">
        <v>9</v>
      </c>
      <c r="P246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0.44081938794378933</v>
      </c>
      <c r="Q2464" s="69">
        <v>0.08</v>
      </c>
      <c r="R2464" s="70">
        <f>(Таблица1[[#This Row],[fr]]-SUMIF('Сводный отчет'!$B$7:$B$17,Таблица1[[#This Row],[Профиль / размер]],'Сводный отчет'!$X$7:$X$17))^2</f>
        <v>1.5127611871301382E-5</v>
      </c>
    </row>
    <row r="2465" spans="1:18" ht="11.25" customHeight="1" x14ac:dyDescent="0.25">
      <c r="A2465" s="62" t="s">
        <v>1851</v>
      </c>
      <c r="B2465" s="62" t="str">
        <f>LEFT(Таблица1[[#This Row],[Номер плавки]],7)</f>
        <v>2051304</v>
      </c>
      <c r="C2465" s="62" t="s">
        <v>8</v>
      </c>
      <c r="D2465" s="62" t="s">
        <v>202</v>
      </c>
      <c r="E2465" s="63">
        <v>529</v>
      </c>
      <c r="F2465" s="64">
        <f>(Таблица1[[#This Row],[Предел текучести, Н/мм²]]-SUMIF('Сводный отчет'!$B$7:$B$17,Таблица1[[#This Row],[Профиль / размер]],'Сводный отчет'!$F$7:$F$17))^2</f>
        <v>205.26072485207152</v>
      </c>
      <c r="G2465" s="63">
        <v>617</v>
      </c>
      <c r="H2465" s="64">
        <f>(Таблица1[[#This Row],[Временное сопротивление, Н/мм²]]-SUMIF('Сводный отчет'!$B$7:$B$17,Таблица1[[#This Row],[Профиль / размер]],'Сводный отчет'!$I$7:$I$17))^2</f>
        <v>279.27551775147901</v>
      </c>
      <c r="I2465" s="65">
        <f>Таблица1[[#This Row],[Временное сопротивление, Н/мм²]]/Таблица1[[#This Row],[Предел текучести, Н/мм²]]</f>
        <v>1.166351606805293</v>
      </c>
      <c r="J2465" s="66">
        <f>(Таблица1[[#This Row],[σв/σт]]-SUMIF('Сводный отчет'!$B$7:$B$17,Таблица1[[#This Row],[Профиль / размер]],'Сводный отчет'!$L$7:$L$17))^2</f>
        <v>4.3405319817243132E-9</v>
      </c>
      <c r="K2465" s="63">
        <v>21</v>
      </c>
      <c r="L2465" s="64">
        <f>(Таблица1[[#This Row],[Относительное удлинение, %]]-SUMIF('Сводный отчет'!$B$7:$B$17,Таблица1[[#This Row],[Профиль / размер]],'Сводный отчет'!$O$7:$O$17))^2</f>
        <v>0.12828795303253909</v>
      </c>
      <c r="M2465" s="63">
        <v>9</v>
      </c>
      <c r="N246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0.12828795303254292</v>
      </c>
      <c r="O2465" s="67">
        <v>9.3000000000000007</v>
      </c>
      <c r="P246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0.13245400332840312</v>
      </c>
      <c r="Q2465" s="69">
        <v>8.8999999999999996E-2</v>
      </c>
      <c r="R2465" s="70">
        <f>(Таблица1[[#This Row],[fr]]-SUMIF('Сводный отчет'!$B$7:$B$17,Таблица1[[#This Row],[Профиль / размер]],'Сводный отчет'!$X$7:$X$17))^2</f>
        <v>2.6117996486686844E-5</v>
      </c>
    </row>
    <row r="2466" spans="1:18" ht="11.25" customHeight="1" x14ac:dyDescent="0.25">
      <c r="A2466" s="62" t="s">
        <v>1852</v>
      </c>
      <c r="B2466" s="62" t="str">
        <f>LEFT(Таблица1[[#This Row],[Номер плавки]],7)</f>
        <v>2051305</v>
      </c>
      <c r="C2466" s="62" t="s">
        <v>8</v>
      </c>
      <c r="D2466" s="62" t="s">
        <v>202</v>
      </c>
      <c r="E2466" s="63">
        <v>516</v>
      </c>
      <c r="F2466" s="64">
        <f>(Таблица1[[#This Row],[Предел текучести, Н/мм²]]-SUMIF('Сводный отчет'!$B$7:$B$17,Таблица1[[#This Row],[Профиль / размер]],'Сводный отчет'!$F$7:$F$17))^2</f>
        <v>746.76072485207192</v>
      </c>
      <c r="G2466" s="63">
        <v>603</v>
      </c>
      <c r="H2466" s="64">
        <f>(Таблица1[[#This Row],[Временное сопротивление, Н/мм²]]-SUMIF('Сводный отчет'!$B$7:$B$17,Таблица1[[#This Row],[Профиль / размер]],'Сводный отчет'!$I$7:$I$17))^2</f>
        <v>943.19859467455569</v>
      </c>
      <c r="I2466" s="65">
        <f>Таблица1[[#This Row],[Временное сопротивление, Н/мм²]]/Таблица1[[#This Row],[Предел текучести, Н/мм²]]</f>
        <v>1.1686046511627908</v>
      </c>
      <c r="J2466" s="66">
        <f>(Таблица1[[#This Row],[σв/σт]]-SUMIF('Сводный отчет'!$B$7:$B$17,Таблица1[[#This Row],[Профиль / размер]],'Сводный отчет'!$L$7:$L$17))^2</f>
        <v>4.7836760555274115E-6</v>
      </c>
      <c r="K2466" s="63">
        <v>20</v>
      </c>
      <c r="L2466" s="64">
        <f>(Таблица1[[#This Row],[Относительное удлинение, %]]-SUMIF('Сводный отчет'!$B$7:$B$17,Таблица1[[#This Row],[Профиль / размер]],'Сводный отчет'!$O$7:$O$17))^2</f>
        <v>0.4119417991864</v>
      </c>
      <c r="M2466" s="63">
        <v>9.4</v>
      </c>
      <c r="N246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1.7494914940830413E-3</v>
      </c>
      <c r="O2466" s="67">
        <v>9.6999999999999993</v>
      </c>
      <c r="P246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1.3001571745560356E-3</v>
      </c>
      <c r="Q2466" s="69">
        <v>9.9000000000000005E-2</v>
      </c>
      <c r="R2466" s="70">
        <f>(Таблица1[[#This Row],[fr]]-SUMIF('Сводный отчет'!$B$7:$B$17,Таблица1[[#This Row],[Профиль / размер]],'Сводный отчет'!$X$7:$X$17))^2</f>
        <v>2.2832953494822647E-4</v>
      </c>
    </row>
    <row r="2467" spans="1:18" ht="11.25" customHeight="1" x14ac:dyDescent="0.25">
      <c r="A2467" s="62" t="s">
        <v>1853</v>
      </c>
      <c r="B2467" s="62" t="str">
        <f>LEFT(Таблица1[[#This Row],[Номер плавки]],7)</f>
        <v>2051306</v>
      </c>
      <c r="C2467" s="62" t="s">
        <v>8</v>
      </c>
      <c r="D2467" s="62" t="s">
        <v>202</v>
      </c>
      <c r="E2467" s="63">
        <v>531</v>
      </c>
      <c r="F2467" s="64">
        <f>(Таблица1[[#This Row],[Предел текучести, Н/мм²]]-SUMIF('Сводный отчет'!$B$7:$B$17,Таблица1[[#This Row],[Профиль / размер]],'Сводный отчет'!$F$7:$F$17))^2</f>
        <v>151.95303254437914</v>
      </c>
      <c r="G2467" s="63">
        <v>617</v>
      </c>
      <c r="H2467" s="64">
        <f>(Таблица1[[#This Row],[Временное сопротивление, Н/мм²]]-SUMIF('Сводный отчет'!$B$7:$B$17,Таблица1[[#This Row],[Профиль / размер]],'Сводный отчет'!$I$7:$I$17))^2</f>
        <v>279.27551775147901</v>
      </c>
      <c r="I2467" s="65">
        <f>Таблица1[[#This Row],[Временное сопротивление, Н/мм²]]/Таблица1[[#This Row],[Предел текучести, Н/мм²]]</f>
        <v>1.1619585687382297</v>
      </c>
      <c r="J2467" s="66">
        <f>(Таблица1[[#This Row],[σв/σт]]-SUMIF('Сводный отчет'!$B$7:$B$17,Таблица1[[#This Row],[Профиль / размер]],'Сводный отчет'!$L$7:$L$17))^2</f>
        <v>1.9881974530290776E-5</v>
      </c>
      <c r="K2467" s="63">
        <v>20.399999999999999</v>
      </c>
      <c r="L2467" s="64">
        <f>(Таблица1[[#This Row],[Относительное удлинение, %]]-SUMIF('Сводный отчет'!$B$7:$B$17,Таблица1[[#This Row],[Профиль / размер]],'Сводный отчет'!$O$7:$O$17))^2</f>
        <v>5.8480260724856327E-2</v>
      </c>
      <c r="M2467" s="63">
        <v>9.4</v>
      </c>
      <c r="N246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1.7494914940830413E-3</v>
      </c>
      <c r="O2467" s="67">
        <v>9.6999999999999993</v>
      </c>
      <c r="P246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1.3001571745560356E-3</v>
      </c>
      <c r="Q2467" s="69">
        <v>6.8000000000000005E-2</v>
      </c>
      <c r="R2467" s="70">
        <f>(Таблица1[[#This Row],[fr]]-SUMIF('Сводный отчет'!$B$7:$B$17,Таблица1[[#This Row],[Профиль / размер]],'Сводный отчет'!$X$7:$X$17))^2</f>
        <v>2.5247376571745393E-4</v>
      </c>
    </row>
    <row r="2468" spans="1:18" ht="11.25" customHeight="1" x14ac:dyDescent="0.25">
      <c r="A2468" s="62" t="s">
        <v>1854</v>
      </c>
      <c r="B2468" s="62" t="str">
        <f>LEFT(Таблица1[[#This Row],[Номер плавки]],7)</f>
        <v>2051306</v>
      </c>
      <c r="C2468" s="62" t="s">
        <v>8</v>
      </c>
      <c r="D2468" s="62" t="s">
        <v>202</v>
      </c>
      <c r="E2468" s="63">
        <v>538</v>
      </c>
      <c r="F2468" s="64">
        <f>(Таблица1[[#This Row],[Предел текучести, Н/мм²]]-SUMIF('Сводный отчет'!$B$7:$B$17,Таблица1[[#This Row],[Профиль / размер]],'Сводный отчет'!$F$7:$F$17))^2</f>
        <v>28.376109467455809</v>
      </c>
      <c r="G2468" s="63">
        <v>629</v>
      </c>
      <c r="H2468" s="64">
        <f>(Таблица1[[#This Row],[Временное сопротивление, Н/мм²]]-SUMIF('Сводный отчет'!$B$7:$B$17,Таблица1[[#This Row],[Профиль / размер]],'Сводный отчет'!$I$7:$I$17))^2</f>
        <v>22.19859467455613</v>
      </c>
      <c r="I2468" s="65">
        <f>Таблица1[[#This Row],[Временное сопротивление, Н/мм²]]/Таблица1[[#This Row],[Предел текучести, Н/мм²]]</f>
        <v>1.1691449814126393</v>
      </c>
      <c r="J2468" s="66">
        <f>(Таблица1[[#This Row],[σв/σт]]-SUMIF('Сводный отчет'!$B$7:$B$17,Таблица1[[#This Row],[Профиль / размер]],'Сводный отчет'!$L$7:$L$17))^2</f>
        <v>7.4392120291922174E-6</v>
      </c>
      <c r="K2468" s="63">
        <v>20.3</v>
      </c>
      <c r="L2468" s="64">
        <f>(Таблица1[[#This Row],[Относительное удлинение, %]]-SUMIF('Сводный отчет'!$B$7:$B$17,Таблица1[[#This Row],[Профиль / размер]],'Сводный отчет'!$O$7:$O$17))^2</f>
        <v>0.11684564534024125</v>
      </c>
      <c r="M2468" s="63">
        <v>8.8000000000000007</v>
      </c>
      <c r="N246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0.31155718380177205</v>
      </c>
      <c r="O2468" s="67">
        <v>9.1</v>
      </c>
      <c r="P246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0.31803092640532782</v>
      </c>
      <c r="Q2468" s="69">
        <v>8.6999999999999994E-2</v>
      </c>
      <c r="R2468" s="70">
        <f>(Таблица1[[#This Row],[fr]]-SUMIF('Сводный отчет'!$B$7:$B$17,Таблица1[[#This Row],[Профиль / размер]],'Сводный отчет'!$X$7:$X$17))^2</f>
        <v>9.6756887943789653E-6</v>
      </c>
    </row>
    <row r="2469" spans="1:18" ht="11.25" customHeight="1" x14ac:dyDescent="0.25">
      <c r="A2469" s="62" t="s">
        <v>1855</v>
      </c>
      <c r="B2469" s="62" t="str">
        <f>LEFT(Таблица1[[#This Row],[Номер плавки]],7)</f>
        <v>2051307</v>
      </c>
      <c r="C2469" s="62" t="s">
        <v>8</v>
      </c>
      <c r="D2469" s="62" t="s">
        <v>202</v>
      </c>
      <c r="E2469" s="63">
        <v>533</v>
      </c>
      <c r="F2469" s="64">
        <f>(Таблица1[[#This Row],[Предел текучести, Н/мм²]]-SUMIF('Сводный отчет'!$B$7:$B$17,Таблица1[[#This Row],[Профиль / размер]],'Сводный отчет'!$F$7:$F$17))^2</f>
        <v>106.64534023668675</v>
      </c>
      <c r="G2469" s="63">
        <v>620</v>
      </c>
      <c r="H2469" s="64">
        <f>(Таблица1[[#This Row],[Временное сопротивление, Н/мм²]]-SUMIF('Сводный отчет'!$B$7:$B$17,Таблица1[[#This Row],[Профиль / размер]],'Сводный отчет'!$I$7:$I$17))^2</f>
        <v>188.00628698224827</v>
      </c>
      <c r="I2469" s="65">
        <f>Таблица1[[#This Row],[Временное сопротивление, Н/мм²]]/Таблица1[[#This Row],[Предел текучести, Н/мм²]]</f>
        <v>1.1632270168855534</v>
      </c>
      <c r="J2469" s="66">
        <f>(Таблица1[[#This Row],[σв/σт]]-SUMIF('Сводный отчет'!$B$7:$B$17,Таблица1[[#This Row],[Профиль / размер]],'Сводный отчет'!$L$7:$L$17))^2</f>
        <v>1.0179115625562468E-5</v>
      </c>
      <c r="K2469" s="63">
        <v>21.9</v>
      </c>
      <c r="L2469" s="64">
        <f>(Таблица1[[#This Row],[Относительное удлинение, %]]-SUMIF('Сводный отчет'!$B$7:$B$17,Таблица1[[#This Row],[Профиль / размер]],'Сводный отчет'!$O$7:$O$17))^2</f>
        <v>1.5829994914940606</v>
      </c>
      <c r="M2469" s="63">
        <v>11.6</v>
      </c>
      <c r="N246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5.0257879530325518</v>
      </c>
      <c r="O2469" s="67">
        <v>11.9</v>
      </c>
      <c r="P246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4.999954003328396</v>
      </c>
      <c r="Q2469" s="69">
        <v>0.09</v>
      </c>
      <c r="R2469" s="70">
        <f>(Таблица1[[#This Row],[fr]]-SUMIF('Сводный отчет'!$B$7:$B$17,Таблица1[[#This Row],[Профиль / размер]],'Сводный отчет'!$X$7:$X$17))^2</f>
        <v>3.733915033284079E-5</v>
      </c>
    </row>
    <row r="2470" spans="1:18" ht="11.25" customHeight="1" x14ac:dyDescent="0.25">
      <c r="A2470" s="62" t="s">
        <v>1855</v>
      </c>
      <c r="B2470" s="62" t="str">
        <f>LEFT(Таблица1[[#This Row],[Номер плавки]],7)</f>
        <v>2051307</v>
      </c>
      <c r="C2470" s="62" t="s">
        <v>8</v>
      </c>
      <c r="D2470" s="62" t="s">
        <v>202</v>
      </c>
      <c r="E2470" s="63">
        <v>532</v>
      </c>
      <c r="F2470" s="64">
        <f>(Таблица1[[#This Row],[Предел текучести, Н/мм²]]-SUMIF('Сводный отчет'!$B$7:$B$17,Таблица1[[#This Row],[Профиль / размер]],'Сводный отчет'!$F$7:$F$17))^2</f>
        <v>128.29918639053295</v>
      </c>
      <c r="G2470" s="63">
        <v>620</v>
      </c>
      <c r="H2470" s="64">
        <f>(Таблица1[[#This Row],[Временное сопротивление, Н/мм²]]-SUMIF('Сводный отчет'!$B$7:$B$17,Таблица1[[#This Row],[Профиль / размер]],'Сводный отчет'!$I$7:$I$17))^2</f>
        <v>188.00628698224827</v>
      </c>
      <c r="I2470" s="65">
        <f>Таблица1[[#This Row],[Временное сопротивление, Н/мм²]]/Таблица1[[#This Row],[Предел текучести, Н/мм²]]</f>
        <v>1.1654135338345866</v>
      </c>
      <c r="J2470" s="66">
        <f>(Таблица1[[#This Row],[σв/σт]]-SUMIF('Сводный отчет'!$B$7:$B$17,Таблица1[[#This Row],[Профиль / размер]],'Сводный отчет'!$L$7:$L$17))^2</f>
        <v>1.0079270165149034E-6</v>
      </c>
      <c r="K2470" s="63">
        <v>20.399999999999999</v>
      </c>
      <c r="L2470" s="64">
        <f>(Таблица1[[#This Row],[Относительное удлинение, %]]-SUMIF('Сводный отчет'!$B$7:$B$17,Таблица1[[#This Row],[Профиль / размер]],'Сводный отчет'!$O$7:$O$17))^2</f>
        <v>5.8480260724856327E-2</v>
      </c>
      <c r="M2470" s="63">
        <v>11.4</v>
      </c>
      <c r="N247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4.1690571838017849</v>
      </c>
      <c r="O2470" s="67">
        <v>11.7</v>
      </c>
      <c r="P247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4.1455309264053151</v>
      </c>
      <c r="Q2470" s="69">
        <v>7.2999999999999995E-2</v>
      </c>
      <c r="R2470" s="70">
        <f>(Таблица1[[#This Row],[fr]]-SUMIF('Сводный отчет'!$B$7:$B$17,Таблица1[[#This Row],[Профиль / размер]],'Сводный отчет'!$X$7:$X$17))^2</f>
        <v>1.1857953494822389E-4</v>
      </c>
    </row>
    <row r="2471" spans="1:18" ht="11.25" customHeight="1" x14ac:dyDescent="0.25">
      <c r="A2471" s="62" t="s">
        <v>1856</v>
      </c>
      <c r="B2471" s="62" t="str">
        <f>LEFT(Таблица1[[#This Row],[Номер плавки]],7)</f>
        <v>2051307</v>
      </c>
      <c r="C2471" s="62" t="s">
        <v>8</v>
      </c>
      <c r="D2471" s="62" t="s">
        <v>202</v>
      </c>
      <c r="E2471" s="63">
        <v>533</v>
      </c>
      <c r="F2471" s="64">
        <f>(Таблица1[[#This Row],[Предел текучести, Н/мм²]]-SUMIF('Сводный отчет'!$B$7:$B$17,Таблица1[[#This Row],[Профиль / размер]],'Сводный отчет'!$F$7:$F$17))^2</f>
        <v>106.64534023668675</v>
      </c>
      <c r="G2471" s="63">
        <v>627</v>
      </c>
      <c r="H2471" s="64">
        <f>(Таблица1[[#This Row],[Временное сопротивление, Н/мм²]]-SUMIF('Сводный отчет'!$B$7:$B$17,Таблица1[[#This Row],[Профиль / размер]],'Сводный отчет'!$I$7:$I$17))^2</f>
        <v>45.044748520709945</v>
      </c>
      <c r="I2471" s="65">
        <f>Таблица1[[#This Row],[Временное сопротивление, Н/мм²]]/Таблица1[[#This Row],[Предел текучести, Н/мм²]]</f>
        <v>1.176360225140713</v>
      </c>
      <c r="J2471" s="66">
        <f>(Таблица1[[#This Row],[σв/σт]]-SUMIF('Сводный отчет'!$B$7:$B$17,Таблица1[[#This Row],[Профиль / размер]],'Сводный отчет'!$L$7:$L$17))^2</f>
        <v>9.8857991640816667E-5</v>
      </c>
      <c r="K2471" s="63">
        <v>20.3</v>
      </c>
      <c r="L2471" s="64">
        <f>(Таблица1[[#This Row],[Относительное удлинение, %]]-SUMIF('Сводный отчет'!$B$7:$B$17,Таблица1[[#This Row],[Профиль / размер]],'Сводный отчет'!$O$7:$O$17))^2</f>
        <v>0.11684564534024125</v>
      </c>
      <c r="M2471" s="63">
        <v>9</v>
      </c>
      <c r="N247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0.12828795303254292</v>
      </c>
      <c r="O2471" s="67">
        <v>9.3000000000000007</v>
      </c>
      <c r="P247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0.13245400332840312</v>
      </c>
      <c r="Q2471" s="69">
        <v>7.1999999999999995E-2</v>
      </c>
      <c r="R2471" s="70">
        <f>(Таблица1[[#This Row],[fr]]-SUMIF('Сводный отчет'!$B$7:$B$17,Таблица1[[#This Row],[Профиль / размер]],'Сводный отчет'!$X$7:$X$17))^2</f>
        <v>1.4135838110206997E-4</v>
      </c>
    </row>
    <row r="2472" spans="1:18" ht="11.25" customHeight="1" x14ac:dyDescent="0.25">
      <c r="A2472" s="62" t="s">
        <v>1853</v>
      </c>
      <c r="B2472" s="62" t="str">
        <f>LEFT(Таблица1[[#This Row],[Номер плавки]],7)</f>
        <v>2051306</v>
      </c>
      <c r="C2472" s="62" t="s">
        <v>8</v>
      </c>
      <c r="D2472" s="62" t="s">
        <v>202</v>
      </c>
      <c r="E2472" s="63">
        <v>536</v>
      </c>
      <c r="F2472" s="64">
        <f>(Таблица1[[#This Row],[Предел текучести, Н/мм²]]-SUMIF('Сводный отчет'!$B$7:$B$17,Таблица1[[#This Row],[Профиль / размер]],'Сводный отчет'!$F$7:$F$17))^2</f>
        <v>53.683801775148183</v>
      </c>
      <c r="G2472" s="63">
        <v>624</v>
      </c>
      <c r="H2472" s="64">
        <f>(Таблица1[[#This Row],[Временное сопротивление, Н/мм²]]-SUMIF('Сводный отчет'!$B$7:$B$17,Таблица1[[#This Row],[Профиль / размер]],'Сводный отчет'!$I$7:$I$17))^2</f>
        <v>94.313979289940661</v>
      </c>
      <c r="I2472" s="65">
        <f>Таблица1[[#This Row],[Временное сопротивление, Н/мм²]]/Таблица1[[#This Row],[Предел текучести, Н/мм²]]</f>
        <v>1.164179104477612</v>
      </c>
      <c r="J2472" s="66">
        <f>(Таблица1[[#This Row],[σв/σт]]-SUMIF('Сводный отчет'!$B$7:$B$17,Таблица1[[#This Row],[Профиль / размер]],'Сводный отчет'!$L$7:$L$17))^2</f>
        <v>5.0103675940645434E-6</v>
      </c>
      <c r="K2472" s="63">
        <v>21.6</v>
      </c>
      <c r="L2472" s="64">
        <f>(Таблица1[[#This Row],[Относительное удлинение, %]]-SUMIF('Сводный отчет'!$B$7:$B$17,Таблица1[[#This Row],[Профиль / размер]],'Сводный отчет'!$O$7:$O$17))^2</f>
        <v>0.91809564534022525</v>
      </c>
      <c r="M2472" s="63">
        <v>8.8000000000000007</v>
      </c>
      <c r="N247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0.31155718380177205</v>
      </c>
      <c r="O2472" s="67">
        <v>9.1</v>
      </c>
      <c r="P247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0.31803092640532782</v>
      </c>
      <c r="Q2472" s="69">
        <v>8.5999999999999993E-2</v>
      </c>
      <c r="R2472" s="70">
        <f>(Таблица1[[#This Row],[fr]]-SUMIF('Сводный отчет'!$B$7:$B$17,Таблица1[[#This Row],[Профиль / размер]],'Сводный отчет'!$X$7:$X$17))^2</f>
        <v>4.4545349482250291E-6</v>
      </c>
    </row>
    <row r="2473" spans="1:18" ht="11.25" customHeight="1" x14ac:dyDescent="0.25">
      <c r="A2473" s="62" t="s">
        <v>1854</v>
      </c>
      <c r="B2473" s="62" t="str">
        <f>LEFT(Таблица1[[#This Row],[Номер плавки]],7)</f>
        <v>2051306</v>
      </c>
      <c r="C2473" s="62" t="s">
        <v>8</v>
      </c>
      <c r="D2473" s="62" t="s">
        <v>202</v>
      </c>
      <c r="E2473" s="63">
        <v>523</v>
      </c>
      <c r="F2473" s="64">
        <f>(Таблица1[[#This Row],[Предел текучести, Н/мм²]]-SUMIF('Сводный отчет'!$B$7:$B$17,Таблица1[[#This Row],[Профиль / размер]],'Сводный отчет'!$F$7:$F$17))^2</f>
        <v>413.18380177514865</v>
      </c>
      <c r="G2473" s="63">
        <v>611</v>
      </c>
      <c r="H2473" s="64">
        <f>(Таблица1[[#This Row],[Временное сопротивление, Н/мм²]]-SUMIF('Сводный отчет'!$B$7:$B$17,Таблица1[[#This Row],[Профиль / размер]],'Сводный отчет'!$I$7:$I$17))^2</f>
        <v>515.81397928994045</v>
      </c>
      <c r="I2473" s="65">
        <f>Таблица1[[#This Row],[Временное сопротивление, Н/мм²]]/Таблица1[[#This Row],[Предел текучести, Н/мм²]]</f>
        <v>1.1682600382409178</v>
      </c>
      <c r="J2473" s="66">
        <f>(Таблица1[[#This Row],[σв/σт]]-SUMIF('Сводный отчет'!$B$7:$B$17,Таблица1[[#This Row],[Профиль / размер]],'Сводный отчет'!$L$7:$L$17))^2</f>
        <v>3.3949857921843413E-6</v>
      </c>
      <c r="K2473" s="63">
        <v>21.6</v>
      </c>
      <c r="L2473" s="64">
        <f>(Таблица1[[#This Row],[Относительное удлинение, %]]-SUMIF('Сводный отчет'!$B$7:$B$17,Таблица1[[#This Row],[Профиль / размер]],'Сводный отчет'!$O$7:$O$17))^2</f>
        <v>0.91809564534022525</v>
      </c>
      <c r="M2473" s="63">
        <v>9.8000000000000007</v>
      </c>
      <c r="N247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0.19521102995562373</v>
      </c>
      <c r="O2473" s="67">
        <v>10.1</v>
      </c>
      <c r="P247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0.19014631102070823</v>
      </c>
      <c r="Q2473" s="69">
        <v>0.1</v>
      </c>
      <c r="R2473" s="70">
        <f>(Таблица1[[#This Row],[fr]]-SUMIF('Сводный отчет'!$B$7:$B$17,Таблица1[[#This Row],[Профиль / размер]],'Сводный отчет'!$X$7:$X$17))^2</f>
        <v>2.5955068879438047E-4</v>
      </c>
    </row>
    <row r="2474" spans="1:18" ht="11.25" customHeight="1" x14ac:dyDescent="0.25">
      <c r="A2474" s="62" t="s">
        <v>1857</v>
      </c>
      <c r="B2474" s="62" t="str">
        <f>LEFT(Таблица1[[#This Row],[Номер плавки]],7)</f>
        <v>2051308</v>
      </c>
      <c r="C2474" s="62" t="s">
        <v>8</v>
      </c>
      <c r="D2474" s="62" t="s">
        <v>202</v>
      </c>
      <c r="E2474" s="63">
        <v>542</v>
      </c>
      <c r="F2474" s="64">
        <f>(Таблица1[[#This Row],[Предел текучести, Н/мм²]]-SUMIF('Сводный отчет'!$B$7:$B$17,Таблица1[[#This Row],[Профиль / размер]],'Сводный отчет'!$F$7:$F$17))^2</f>
        <v>1.7607248520710523</v>
      </c>
      <c r="G2474" s="63">
        <v>627</v>
      </c>
      <c r="H2474" s="64">
        <f>(Таблица1[[#This Row],[Временное сопротивление, Н/мм²]]-SUMIF('Сводный отчет'!$B$7:$B$17,Таблица1[[#This Row],[Профиль / размер]],'Сводный отчет'!$I$7:$I$17))^2</f>
        <v>45.044748520709945</v>
      </c>
      <c r="I2474" s="65">
        <f>Таблица1[[#This Row],[Временное сопротивление, Н/мм²]]/Таблица1[[#This Row],[Предел текучести, Н/мм²]]</f>
        <v>1.1568265682656826</v>
      </c>
      <c r="J2474" s="66">
        <f>(Таблица1[[#This Row],[σв/σт]]-SUMIF('Сводный отчет'!$B$7:$B$17,Таблица1[[#This Row],[Профиль / размер]],'Сводный отчет'!$L$7:$L$17))^2</f>
        <v>9.1985770489711998E-5</v>
      </c>
      <c r="K2474" s="63">
        <v>20.6</v>
      </c>
      <c r="L2474" s="64">
        <f>(Таблица1[[#This Row],[Относительное удлинение, %]]-SUMIF('Сводный отчет'!$B$7:$B$17,Таблица1[[#This Row],[Профиль / размер]],'Сводный отчет'!$O$7:$O$17))^2</f>
        <v>1.7494914940833386E-3</v>
      </c>
      <c r="M2474" s="63">
        <v>12</v>
      </c>
      <c r="N247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6.9792494914940937</v>
      </c>
      <c r="O2474" s="67">
        <v>12.3</v>
      </c>
      <c r="P247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6.948800157174551</v>
      </c>
      <c r="Q2474" s="69">
        <v>7.5999999999999998E-2</v>
      </c>
      <c r="R2474" s="70">
        <f>(Таблица1[[#This Row],[fr]]-SUMIF('Сводный отчет'!$B$7:$B$17,Таблица1[[#This Row],[Профиль / размер]],'Сводный отчет'!$X$7:$X$17))^2</f>
        <v>6.2242996486685652E-5</v>
      </c>
    </row>
    <row r="2475" spans="1:18" ht="11.25" customHeight="1" x14ac:dyDescent="0.25">
      <c r="A2475" s="62" t="s">
        <v>1858</v>
      </c>
      <c r="B2475" s="62" t="str">
        <f>LEFT(Таблица1[[#This Row],[Номер плавки]],7)</f>
        <v>2051308</v>
      </c>
      <c r="C2475" s="62" t="s">
        <v>8</v>
      </c>
      <c r="D2475" s="62" t="s">
        <v>202</v>
      </c>
      <c r="E2475" s="63">
        <v>537</v>
      </c>
      <c r="F2475" s="64">
        <f>(Таблица1[[#This Row],[Предел текучести, Н/мм²]]-SUMIF('Сводный отчет'!$B$7:$B$17,Таблица1[[#This Row],[Профиль / размер]],'Сводный отчет'!$F$7:$F$17))^2</f>
        <v>40.029955621301994</v>
      </c>
      <c r="G2475" s="63">
        <v>624</v>
      </c>
      <c r="H2475" s="64">
        <f>(Таблица1[[#This Row],[Временное сопротивление, Н/мм²]]-SUMIF('Сводный отчет'!$B$7:$B$17,Таблица1[[#This Row],[Профиль / размер]],'Сводный отчет'!$I$7:$I$17))^2</f>
        <v>94.313979289940661</v>
      </c>
      <c r="I2475" s="65">
        <f>Таблица1[[#This Row],[Временное сопротивление, Н/мм²]]/Таблица1[[#This Row],[Предел текучести, Н/мм²]]</f>
        <v>1.1620111731843576</v>
      </c>
      <c r="J2475" s="66">
        <f>(Таблица1[[#This Row],[σв/σт]]-SUMIF('Сводный отчет'!$B$7:$B$17,Таблица1[[#This Row],[Профиль / размер]],'Сводный отчет'!$L$7:$L$17))^2</f>
        <v>1.9415623642028244E-5</v>
      </c>
      <c r="K2475" s="63">
        <v>17.899999999999999</v>
      </c>
      <c r="L2475" s="64">
        <f>(Таблица1[[#This Row],[Относительное удлинение, %]]-SUMIF('Сводный отчет'!$B$7:$B$17,Таблица1[[#This Row],[Профиль / размер]],'Сводный отчет'!$O$7:$O$17))^2</f>
        <v>7.5176148761095156</v>
      </c>
      <c r="M2475" s="63">
        <v>8.4</v>
      </c>
      <c r="N247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0.91809564534023202</v>
      </c>
      <c r="O2475" s="67">
        <v>8.6999999999999993</v>
      </c>
      <c r="P247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0.92918477255917631</v>
      </c>
      <c r="Q2475" s="69">
        <v>7.0999999999999994E-2</v>
      </c>
      <c r="R2475" s="70">
        <f>(Таблица1[[#This Row],[fr]]-SUMIF('Сводный отчет'!$B$7:$B$17,Таблица1[[#This Row],[Профиль / размер]],'Сводный отчет'!$X$7:$X$17))^2</f>
        <v>1.6613722725591606E-4</v>
      </c>
    </row>
    <row r="2476" spans="1:18" ht="11.25" customHeight="1" x14ac:dyDescent="0.25">
      <c r="A2476" s="62" t="s">
        <v>1859</v>
      </c>
      <c r="B2476" s="62" t="str">
        <f>LEFT(Таблица1[[#This Row],[Номер плавки]],7)</f>
        <v>2051309</v>
      </c>
      <c r="C2476" s="62" t="s">
        <v>8</v>
      </c>
      <c r="D2476" s="62" t="s">
        <v>202</v>
      </c>
      <c r="E2476" s="63">
        <v>552</v>
      </c>
      <c r="F2476" s="64">
        <f>(Таблица1[[#This Row],[Предел текучести, Н/мм²]]-SUMIF('Сводный отчет'!$B$7:$B$17,Таблица1[[#This Row],[Профиль / размер]],'Сводный отчет'!$F$7:$F$17))^2</f>
        <v>75.222263313609162</v>
      </c>
      <c r="G2476" s="63">
        <v>647</v>
      </c>
      <c r="H2476" s="64">
        <f>(Таблица1[[#This Row],[Временное сопротивление, Н/мм²]]-SUMIF('Сводный отчет'!$B$7:$B$17,Таблица1[[#This Row],[Профиль / размер]],'Сводный отчет'!$I$7:$I$17))^2</f>
        <v>176.58321005917182</v>
      </c>
      <c r="I2476" s="65">
        <f>Таблица1[[#This Row],[Временное сопротивление, Н/мм²]]/Таблица1[[#This Row],[Предел текучести, Н/мм²]]</f>
        <v>1.1721014492753623</v>
      </c>
      <c r="J2476" s="66">
        <f>(Таблица1[[#This Row],[σв/σт]]-SUMIF('Сводный отчет'!$B$7:$B$17,Таблица1[[#This Row],[Профиль / размер]],'Сводный отчет'!$L$7:$L$17))^2</f>
        <v>3.2307398510537301E-5</v>
      </c>
      <c r="K2476" s="63">
        <v>18.399999999999999</v>
      </c>
      <c r="L2476" s="64">
        <f>(Таблица1[[#This Row],[Относительное удлинение, %]]-SUMIF('Сводный отчет'!$B$7:$B$17,Таблица1[[#This Row],[Профиль / размер]],'Сводный отчет'!$O$7:$O$17))^2</f>
        <v>5.0257879530325837</v>
      </c>
      <c r="M2476" s="63">
        <v>8.8000000000000007</v>
      </c>
      <c r="N247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0.31155718380177205</v>
      </c>
      <c r="O2476" s="67">
        <v>9.1</v>
      </c>
      <c r="P247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0.31803092640532782</v>
      </c>
      <c r="Q2476" s="69">
        <v>8.3000000000000004E-2</v>
      </c>
      <c r="R2476" s="70">
        <f>(Таблица1[[#This Row],[fr]]-SUMIF('Сводный отчет'!$B$7:$B$17,Таблица1[[#This Row],[Профиль / размер]],'Сводный отчет'!$X$7:$X$17))^2</f>
        <v>7.9107340976321907E-7</v>
      </c>
    </row>
    <row r="2477" spans="1:18" ht="11.25" customHeight="1" x14ac:dyDescent="0.25">
      <c r="A2477" s="62" t="s">
        <v>1859</v>
      </c>
      <c r="B2477" s="62" t="str">
        <f>LEFT(Таблица1[[#This Row],[Номер плавки]],7)</f>
        <v>2051309</v>
      </c>
      <c r="C2477" s="62" t="s">
        <v>8</v>
      </c>
      <c r="D2477" s="62" t="s">
        <v>202</v>
      </c>
      <c r="E2477" s="63">
        <v>544</v>
      </c>
      <c r="F2477" s="64">
        <f>(Таблица1[[#This Row],[Предел текучести, Н/мм²]]-SUMIF('Сводный отчет'!$B$7:$B$17,Таблица1[[#This Row],[Профиль / размер]],'Сводный отчет'!$F$7:$F$17))^2</f>
        <v>0.45303254437867468</v>
      </c>
      <c r="G2477" s="63">
        <v>630</v>
      </c>
      <c r="H2477" s="64">
        <f>(Таблица1[[#This Row],[Временное сопротивление, Н/мм²]]-SUMIF('Сводный отчет'!$B$7:$B$17,Таблица1[[#This Row],[Профиль / размер]],'Сводный отчет'!$I$7:$I$17))^2</f>
        <v>13.775517751479224</v>
      </c>
      <c r="I2477" s="65">
        <f>Таблица1[[#This Row],[Временное сопротивление, Н/мм²]]/Таблица1[[#This Row],[Предел текучести, Н/мм²]]</f>
        <v>1.1580882352941178</v>
      </c>
      <c r="J2477" s="66">
        <f>(Таблица1[[#This Row],[σв/σт]]-SUMIF('Сводный отчет'!$B$7:$B$17,Таблица1[[#This Row],[Профиль / размер]],'Сводный отчет'!$L$7:$L$17))^2</f>
        <v>6.9376475944783443E-5</v>
      </c>
      <c r="K2477" s="63">
        <v>17.899999999999999</v>
      </c>
      <c r="L2477" s="64">
        <f>(Таблица1[[#This Row],[Относительное удлинение, %]]-SUMIF('Сводный отчет'!$B$7:$B$17,Таблица1[[#This Row],[Профиль / размер]],'Сводный отчет'!$O$7:$O$17))^2</f>
        <v>7.5176148761095156</v>
      </c>
      <c r="M2477" s="63">
        <v>8.9</v>
      </c>
      <c r="N247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0.20992256841715756</v>
      </c>
      <c r="O2477" s="67">
        <v>9.1999999999999993</v>
      </c>
      <c r="P247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0.21524246486686618</v>
      </c>
      <c r="Q2477" s="69">
        <v>7.1999999999999995E-2</v>
      </c>
      <c r="R2477" s="70">
        <f>(Таблица1[[#This Row],[fr]]-SUMIF('Сводный отчет'!$B$7:$B$17,Таблица1[[#This Row],[Профиль / размер]],'Сводный отчет'!$X$7:$X$17))^2</f>
        <v>1.4135838110206997E-4</v>
      </c>
    </row>
    <row r="2478" spans="1:18" ht="11.25" customHeight="1" x14ac:dyDescent="0.25">
      <c r="A2478" s="62" t="s">
        <v>1860</v>
      </c>
      <c r="B2478" s="62" t="str">
        <f>LEFT(Таблица1[[#This Row],[Номер плавки]],7)</f>
        <v>2051309</v>
      </c>
      <c r="C2478" s="62" t="s">
        <v>8</v>
      </c>
      <c r="D2478" s="62" t="s">
        <v>202</v>
      </c>
      <c r="E2478" s="63">
        <v>543</v>
      </c>
      <c r="F2478" s="64">
        <f>(Таблица1[[#This Row],[Предел текучести, Н/мм²]]-SUMIF('Сводный отчет'!$B$7:$B$17,Таблица1[[#This Row],[Профиль / размер]],'Сводный отчет'!$F$7:$F$17))^2</f>
        <v>0.10687869822486351</v>
      </c>
      <c r="G2478" s="63">
        <v>629</v>
      </c>
      <c r="H2478" s="64">
        <f>(Таблица1[[#This Row],[Временное сопротивление, Н/мм²]]-SUMIF('Сводный отчет'!$B$7:$B$17,Таблица1[[#This Row],[Профиль / размер]],'Сводный отчет'!$I$7:$I$17))^2</f>
        <v>22.19859467455613</v>
      </c>
      <c r="I2478" s="65">
        <f>Таблица1[[#This Row],[Временное сопротивление, Н/мм²]]/Таблица1[[#This Row],[Предел текучести, Н/мм²]]</f>
        <v>1.1583793738489871</v>
      </c>
      <c r="J2478" s="66">
        <f>(Таблица1[[#This Row],[σв/σт]]-SUMIF('Сводный отчет'!$B$7:$B$17,Таблица1[[#This Row],[Профиль / размер]],'Сводный отчет'!$L$7:$L$17))^2</f>
        <v>6.4611303526498649E-5</v>
      </c>
      <c r="K2478" s="63">
        <v>18.899999999999999</v>
      </c>
      <c r="L2478" s="64">
        <f>(Таблица1[[#This Row],[Относительное удлинение, %]]-SUMIF('Сводный отчет'!$B$7:$B$17,Таблица1[[#This Row],[Профиль / размер]],'Сводный отчет'!$O$7:$O$17))^2</f>
        <v>3.0339610299556519</v>
      </c>
      <c r="M2478" s="63">
        <v>9.1999999999999993</v>
      </c>
      <c r="N247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2.5018722263313187E-2</v>
      </c>
      <c r="O2478" s="67">
        <v>9.5</v>
      </c>
      <c r="P247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2.6877080251479862E-2</v>
      </c>
      <c r="Q2478" s="69">
        <v>7.4999999999999997E-2</v>
      </c>
      <c r="R2478" s="70">
        <f>(Таблица1[[#This Row],[fr]]-SUMIF('Сводный отчет'!$B$7:$B$17,Таблица1[[#This Row],[Профиль / размер]],'Сводный отчет'!$X$7:$X$17))^2</f>
        <v>7.902184264053172E-5</v>
      </c>
    </row>
    <row r="2479" spans="1:18" ht="11.25" customHeight="1" x14ac:dyDescent="0.25">
      <c r="A2479" s="62" t="s">
        <v>1861</v>
      </c>
      <c r="B2479" s="62" t="str">
        <f>LEFT(Таблица1[[#This Row],[Номер плавки]],7)</f>
        <v>2051311</v>
      </c>
      <c r="C2479" s="62" t="s">
        <v>8</v>
      </c>
      <c r="D2479" s="62" t="s">
        <v>202</v>
      </c>
      <c r="E2479" s="63">
        <v>548</v>
      </c>
      <c r="F2479" s="64">
        <f>(Таблица1[[#This Row],[Предел текучести, Н/мм²]]-SUMIF('Сводный отчет'!$B$7:$B$17,Таблица1[[#This Row],[Профиль / размер]],'Сводный отчет'!$F$7:$F$17))^2</f>
        <v>21.83764792899392</v>
      </c>
      <c r="G2479" s="63">
        <v>640</v>
      </c>
      <c r="H2479" s="64">
        <f>(Таблица1[[#This Row],[Временное сопротивление, Н/мм²]]-SUMIF('Сводный отчет'!$B$7:$B$17,Таблица1[[#This Row],[Профиль / размер]],'Сводный отчет'!$I$7:$I$17))^2</f>
        <v>39.544748520710172</v>
      </c>
      <c r="I2479" s="65">
        <f>Таблица1[[#This Row],[Временное сопротивление, Н/мм²]]/Таблица1[[#This Row],[Предел текучести, Н/мм²]]</f>
        <v>1.167883211678832</v>
      </c>
      <c r="J2479" s="66">
        <f>(Таблица1[[#This Row],[σв/σт]]-SUMIF('Сводный отчет'!$B$7:$B$17,Таблица1[[#This Row],[Профиль / размер]],'Сводный отчет'!$L$7:$L$17))^2</f>
        <v>2.1483414494593262E-6</v>
      </c>
      <c r="K2479" s="63">
        <v>19</v>
      </c>
      <c r="L2479" s="64">
        <f>(Таблица1[[#This Row],[Относительное удлинение, %]]-SUMIF('Сводный отчет'!$B$7:$B$17,Таблица1[[#This Row],[Профиль / размер]],'Сводный отчет'!$O$7:$O$17))^2</f>
        <v>2.6955956453402607</v>
      </c>
      <c r="M2479" s="63">
        <v>8.4</v>
      </c>
      <c r="N247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0.91809564534023202</v>
      </c>
      <c r="O2479" s="67">
        <v>8.6999999999999993</v>
      </c>
      <c r="P247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0.92918477255917631</v>
      </c>
      <c r="Q2479" s="69">
        <v>9.0999999999999998E-2</v>
      </c>
      <c r="R2479" s="70">
        <f>(Таблица1[[#This Row],[fr]]-SUMIF('Сводный отчет'!$B$7:$B$17,Таблица1[[#This Row],[Профиль / размер]],'Сводный отчет'!$X$7:$X$17))^2</f>
        <v>5.056030417899474E-5</v>
      </c>
    </row>
    <row r="2480" spans="1:18" ht="11.25" customHeight="1" x14ac:dyDescent="0.25">
      <c r="A2480" s="62" t="s">
        <v>1861</v>
      </c>
      <c r="B2480" s="62" t="str">
        <f>LEFT(Таблица1[[#This Row],[Номер плавки]],7)</f>
        <v>2051311</v>
      </c>
      <c r="C2480" s="62" t="s">
        <v>8</v>
      </c>
      <c r="D2480" s="62" t="s">
        <v>202</v>
      </c>
      <c r="E2480" s="63">
        <v>551</v>
      </c>
      <c r="F2480" s="64">
        <f>(Таблица1[[#This Row],[Предел текучести, Н/мм²]]-SUMIF('Сводный отчет'!$B$7:$B$17,Таблица1[[#This Row],[Профиль / размер]],'Сводный отчет'!$F$7:$F$17))^2</f>
        <v>58.87610946745535</v>
      </c>
      <c r="G2480" s="63">
        <v>645</v>
      </c>
      <c r="H2480" s="64">
        <f>(Таблица1[[#This Row],[Временное сопротивление, Н/мм²]]-SUMIF('Сводный отчет'!$B$7:$B$17,Таблица1[[#This Row],[Профиль / размер]],'Сводный отчет'!$I$7:$I$17))^2</f>
        <v>127.42936390532564</v>
      </c>
      <c r="I2480" s="65">
        <f>Таблица1[[#This Row],[Временное сопротивление, Н/мм²]]/Таблица1[[#This Row],[Предел текучести, Н/мм²]]</f>
        <v>1.1705989110707804</v>
      </c>
      <c r="J2480" s="66">
        <f>(Таблица1[[#This Row],[σв/σт]]-SUMIF('Сводный отчет'!$B$7:$B$17,Таблица1[[#This Row],[Профиль / размер]],'Сводный отчет'!$L$7:$L$17))^2</f>
        <v>1.7484286192657129E-5</v>
      </c>
      <c r="K2480" s="63">
        <v>18.600000000000001</v>
      </c>
      <c r="L2480" s="64">
        <f>(Таблица1[[#This Row],[Относительное удлинение, %]]-SUMIF('Сводный отчет'!$B$7:$B$17,Таблица1[[#This Row],[Профиль / размер]],'Сводный отчет'!$O$7:$O$17))^2</f>
        <v>4.1690571838017991</v>
      </c>
      <c r="M2480" s="63">
        <v>8</v>
      </c>
      <c r="N248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1.8446341068786927</v>
      </c>
      <c r="O2480" s="67">
        <v>8.3000000000000007</v>
      </c>
      <c r="P248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1.8603386187130206</v>
      </c>
      <c r="Q2480" s="69">
        <v>0.1</v>
      </c>
      <c r="R2480" s="70">
        <f>(Таблица1[[#This Row],[fr]]-SUMIF('Сводный отчет'!$B$7:$B$17,Таблица1[[#This Row],[Профиль / размер]],'Сводный отчет'!$X$7:$X$17))^2</f>
        <v>2.5955068879438047E-4</v>
      </c>
    </row>
    <row r="2481" spans="1:18" ht="11.25" customHeight="1" x14ac:dyDescent="0.25">
      <c r="A2481" s="62" t="s">
        <v>1862</v>
      </c>
      <c r="B2481" s="62" t="str">
        <f>LEFT(Таблица1[[#This Row],[Номер плавки]],7)</f>
        <v>2051311</v>
      </c>
      <c r="C2481" s="62" t="s">
        <v>8</v>
      </c>
      <c r="D2481" s="62" t="s">
        <v>202</v>
      </c>
      <c r="E2481" s="63">
        <v>530</v>
      </c>
      <c r="F2481" s="64">
        <f>(Таблица1[[#This Row],[Предел текучести, Н/мм²]]-SUMIF('Сводный отчет'!$B$7:$B$17,Таблица1[[#This Row],[Профиль / размер]],'Сводный отчет'!$F$7:$F$17))^2</f>
        <v>177.60687869822533</v>
      </c>
      <c r="G2481" s="63">
        <v>622</v>
      </c>
      <c r="H2481" s="64">
        <f>(Таблица1[[#This Row],[Временное сопротивление, Н/мм²]]-SUMIF('Сводный отчет'!$B$7:$B$17,Таблица1[[#This Row],[Профиль / размер]],'Сводный отчет'!$I$7:$I$17))^2</f>
        <v>137.16013313609446</v>
      </c>
      <c r="I2481" s="65">
        <f>Таблица1[[#This Row],[Временное сопротивление, Н/мм²]]/Таблица1[[#This Row],[Предел текучести, Н/мм²]]</f>
        <v>1.1735849056603773</v>
      </c>
      <c r="J2481" s="66">
        <f>(Таблица1[[#This Row],[σв/σт]]-SUMIF('Сводный отчет'!$B$7:$B$17,Таблица1[[#This Row],[Профиль / размер]],'Сводный отчет'!$L$7:$L$17))^2</f>
        <v>5.1371854141899489E-5</v>
      </c>
      <c r="K2481" s="63">
        <v>21.1</v>
      </c>
      <c r="L2481" s="64">
        <f>(Таблица1[[#This Row],[Относительное удлинение, %]]-SUMIF('Сводный отчет'!$B$7:$B$17,Таблица1[[#This Row],[Профиль / размер]],'Сводный отчет'!$O$7:$O$17))^2</f>
        <v>0.20992256841715431</v>
      </c>
      <c r="M2481" s="63">
        <v>12</v>
      </c>
      <c r="N248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6.9792494914940937</v>
      </c>
      <c r="O2481" s="67">
        <v>12.3</v>
      </c>
      <c r="P248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6.948800157174551</v>
      </c>
      <c r="Q2481" s="69">
        <v>6.8000000000000005E-2</v>
      </c>
      <c r="R2481" s="70">
        <f>(Таблица1[[#This Row],[fr]]-SUMIF('Сводный отчет'!$B$7:$B$17,Таблица1[[#This Row],[Профиль / размер]],'Сводный отчет'!$X$7:$X$17))^2</f>
        <v>2.5247376571745393E-4</v>
      </c>
    </row>
    <row r="2482" spans="1:18" ht="11.25" customHeight="1" x14ac:dyDescent="0.25">
      <c r="A2482" s="62" t="s">
        <v>1863</v>
      </c>
      <c r="B2482" s="62" t="str">
        <f>LEFT(Таблица1[[#This Row],[Номер плавки]],7)</f>
        <v>2051312</v>
      </c>
      <c r="C2482" s="62" t="s">
        <v>8</v>
      </c>
      <c r="D2482" s="62" t="s">
        <v>202</v>
      </c>
      <c r="E2482" s="63">
        <v>552</v>
      </c>
      <c r="F2482" s="64">
        <f>(Таблица1[[#This Row],[Предел текучести, Н/мм²]]-SUMIF('Сводный отчет'!$B$7:$B$17,Таблица1[[#This Row],[Профиль / размер]],'Сводный отчет'!$F$7:$F$17))^2</f>
        <v>75.222263313609162</v>
      </c>
      <c r="G2482" s="63">
        <v>640</v>
      </c>
      <c r="H2482" s="64">
        <f>(Таблица1[[#This Row],[Временное сопротивление, Н/мм²]]-SUMIF('Сводный отчет'!$B$7:$B$17,Таблица1[[#This Row],[Профиль / размер]],'Сводный отчет'!$I$7:$I$17))^2</f>
        <v>39.544748520710172</v>
      </c>
      <c r="I2482" s="65">
        <f>Таблица1[[#This Row],[Временное сопротивление, Н/мм²]]/Таблица1[[#This Row],[Предел текучести, Н/мм²]]</f>
        <v>1.1594202898550725</v>
      </c>
      <c r="J2482" s="66">
        <f>(Таблица1[[#This Row],[σв/σт]]-SUMIF('Сводный отчет'!$B$7:$B$17,Таблица1[[#This Row],[Профиль / размер]],'Сводный отчет'!$L$7:$L$17))^2</f>
        <v>4.8960803138601508E-5</v>
      </c>
      <c r="K2482" s="63">
        <v>21.6</v>
      </c>
      <c r="L2482" s="64">
        <f>(Таблица1[[#This Row],[Относительное удлинение, %]]-SUMIF('Сводный отчет'!$B$7:$B$17,Таблица1[[#This Row],[Профиль / размер]],'Сводный отчет'!$O$7:$O$17))^2</f>
        <v>0.91809564534022525</v>
      </c>
      <c r="M2482" s="63">
        <v>9.8000000000000007</v>
      </c>
      <c r="N248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0.19521102995562373</v>
      </c>
      <c r="O2482" s="67">
        <v>10.1</v>
      </c>
      <c r="P248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0.19014631102070823</v>
      </c>
      <c r="Q2482" s="69">
        <v>9.0999999999999998E-2</v>
      </c>
      <c r="R2482" s="70">
        <f>(Таблица1[[#This Row],[fr]]-SUMIF('Сводный отчет'!$B$7:$B$17,Таблица1[[#This Row],[Профиль / размер]],'Сводный отчет'!$X$7:$X$17))^2</f>
        <v>5.056030417899474E-5</v>
      </c>
    </row>
    <row r="2483" spans="1:18" ht="11.25" customHeight="1" x14ac:dyDescent="0.25">
      <c r="A2483" s="62" t="s">
        <v>1864</v>
      </c>
      <c r="B2483" s="62" t="str">
        <f>LEFT(Таблица1[[#This Row],[Номер плавки]],7)</f>
        <v>2051312</v>
      </c>
      <c r="C2483" s="62" t="s">
        <v>8</v>
      </c>
      <c r="D2483" s="62" t="s">
        <v>202</v>
      </c>
      <c r="E2483" s="63">
        <v>557</v>
      </c>
      <c r="F2483" s="64">
        <f>(Таблица1[[#This Row],[Предел текучести, Н/мм²]]-SUMIF('Сводный отчет'!$B$7:$B$17,Таблица1[[#This Row],[Профиль / размер]],'Сводный отчет'!$F$7:$F$17))^2</f>
        <v>186.95303254437823</v>
      </c>
      <c r="G2483" s="63">
        <v>646</v>
      </c>
      <c r="H2483" s="64">
        <f>(Таблица1[[#This Row],[Временное сопротивление, Н/мм²]]-SUMIF('Сводный отчет'!$B$7:$B$17,Таблица1[[#This Row],[Профиль / размер]],'Сводный отчет'!$I$7:$I$17))^2</f>
        <v>151.00628698224872</v>
      </c>
      <c r="I2483" s="65">
        <f>Таблица1[[#This Row],[Временное сопротивление, Н/мм²]]/Таблица1[[#This Row],[Предел текучести, Н/мм²]]</f>
        <v>1.1597845601436265</v>
      </c>
      <c r="J2483" s="66">
        <f>(Таблица1[[#This Row],[σв/σт]]-SUMIF('Сводный отчет'!$B$7:$B$17,Таблица1[[#This Row],[Профиль / размер]],'Сводный отчет'!$L$7:$L$17))^2</f>
        <v>4.3995752100336601E-5</v>
      </c>
      <c r="K2483" s="63">
        <v>21</v>
      </c>
      <c r="L2483" s="64">
        <f>(Таблица1[[#This Row],[Относительное удлинение, %]]-SUMIF('Сводный отчет'!$B$7:$B$17,Таблица1[[#This Row],[Профиль / размер]],'Сводный отчет'!$O$7:$O$17))^2</f>
        <v>0.12828795303253909</v>
      </c>
      <c r="M2483" s="63">
        <v>8.4</v>
      </c>
      <c r="N248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0.91809564534023202</v>
      </c>
      <c r="O2483" s="67">
        <v>8.6999999999999993</v>
      </c>
      <c r="P248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0.92918477255917631</v>
      </c>
      <c r="Q2483" s="69">
        <v>7.2999999999999995E-2</v>
      </c>
      <c r="R2483" s="70">
        <f>(Таблица1[[#This Row],[fr]]-SUMIF('Сводный отчет'!$B$7:$B$17,Таблица1[[#This Row],[Профиль / размер]],'Сводный отчет'!$X$7:$X$17))^2</f>
        <v>1.1857953494822389E-4</v>
      </c>
    </row>
    <row r="2484" spans="1:18" ht="11.25" customHeight="1" x14ac:dyDescent="0.25">
      <c r="A2484" s="62" t="s">
        <v>1864</v>
      </c>
      <c r="B2484" s="62" t="str">
        <f>LEFT(Таблица1[[#This Row],[Номер плавки]],7)</f>
        <v>2051312</v>
      </c>
      <c r="C2484" s="62" t="s">
        <v>8</v>
      </c>
      <c r="D2484" s="62" t="s">
        <v>202</v>
      </c>
      <c r="E2484" s="63">
        <v>558</v>
      </c>
      <c r="F2484" s="64">
        <f>(Таблица1[[#This Row],[Предел текучести, Н/мм²]]-SUMIF('Сводный отчет'!$B$7:$B$17,Таблица1[[#This Row],[Профиль / размер]],'Сводный отчет'!$F$7:$F$17))^2</f>
        <v>215.29918639053204</v>
      </c>
      <c r="G2484" s="63">
        <v>647</v>
      </c>
      <c r="H2484" s="64">
        <f>(Таблица1[[#This Row],[Временное сопротивление, Н/мм²]]-SUMIF('Сводный отчет'!$B$7:$B$17,Таблица1[[#This Row],[Профиль / размер]],'Сводный отчет'!$I$7:$I$17))^2</f>
        <v>176.58321005917182</v>
      </c>
      <c r="I2484" s="65">
        <f>Таблица1[[#This Row],[Временное сопротивление, Н/мм²]]/Таблица1[[#This Row],[Предел текучести, Н/мм²]]</f>
        <v>1.1594982078853047</v>
      </c>
      <c r="J2484" s="66">
        <f>(Таблица1[[#This Row],[σв/σт]]-SUMIF('Сводный отчет'!$B$7:$B$17,Таблица1[[#This Row],[Профиль / размер]],'Сводный отчет'!$L$7:$L$17))^2</f>
        <v>4.7876458328108722E-5</v>
      </c>
      <c r="K2484" s="63">
        <v>22.1</v>
      </c>
      <c r="L2484" s="64">
        <f>(Таблица1[[#This Row],[Относительное удлинение, %]]-SUMIF('Сводный отчет'!$B$7:$B$17,Таблица1[[#This Row],[Профиль / размер]],'Сводный отчет'!$O$7:$O$17))^2</f>
        <v>2.1262687222632963</v>
      </c>
      <c r="M2484" s="63">
        <v>10.4</v>
      </c>
      <c r="N248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1.085403337647934</v>
      </c>
      <c r="O2484" s="67">
        <v>10.7</v>
      </c>
      <c r="P248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1.0734155417899358</v>
      </c>
      <c r="Q2484" s="69">
        <v>6.5000000000000002E-2</v>
      </c>
      <c r="R2484" s="70">
        <f>(Таблица1[[#This Row],[fr]]-SUMIF('Сводный отчет'!$B$7:$B$17,Таблица1[[#This Row],[Профиль / размер]],'Сводный отчет'!$X$7:$X$17))^2</f>
        <v>3.5681030417899216E-4</v>
      </c>
    </row>
    <row r="2485" spans="1:18" ht="11.25" customHeight="1" x14ac:dyDescent="0.25">
      <c r="A2485" s="62" t="s">
        <v>1865</v>
      </c>
      <c r="B2485" s="62" t="str">
        <f>LEFT(Таблица1[[#This Row],[Номер плавки]],7)</f>
        <v>2051313</v>
      </c>
      <c r="C2485" s="62" t="s">
        <v>8</v>
      </c>
      <c r="D2485" s="62" t="s">
        <v>202</v>
      </c>
      <c r="E2485" s="63">
        <v>575</v>
      </c>
      <c r="F2485" s="64">
        <f>(Таблица1[[#This Row],[Предел текучести, Н/мм²]]-SUMIF('Сводный отчет'!$B$7:$B$17,Таблица1[[#This Row],[Профиль / размер]],'Сводный отчет'!$F$7:$F$17))^2</f>
        <v>1003.1838017751468</v>
      </c>
      <c r="G2485" s="63">
        <v>668</v>
      </c>
      <c r="H2485" s="64">
        <f>(Таблица1[[#This Row],[Временное сопротивление, Н/мм²]]-SUMIF('Сводный отчет'!$B$7:$B$17,Таблица1[[#This Row],[Профиль / размер]],'Сводный отчет'!$I$7:$I$17))^2</f>
        <v>1175.6985946745567</v>
      </c>
      <c r="I2485" s="65">
        <f>Таблица1[[#This Row],[Временное сопротивление, Н/мм²]]/Таблица1[[#This Row],[Предел текучести, Н/мм²]]</f>
        <v>1.1617391304347826</v>
      </c>
      <c r="J2485" s="66">
        <f>(Таблица1[[#This Row],[σв/σт]]-SUMIF('Сводный отчет'!$B$7:$B$17,Таблица1[[#This Row],[Профиль / размер]],'Сводный отчет'!$L$7:$L$17))^2</f>
        <v>2.188704372203907E-5</v>
      </c>
      <c r="K2485" s="63">
        <v>19.899999999999999</v>
      </c>
      <c r="L2485" s="64">
        <f>(Таблица1[[#This Row],[Относительное удлинение, %]]-SUMIF('Сводный отчет'!$B$7:$B$17,Таблица1[[#This Row],[Профиль / размер]],'Сводный отчет'!$O$7:$O$17))^2</f>
        <v>0.55030718380178822</v>
      </c>
      <c r="M2485" s="63">
        <v>9.9</v>
      </c>
      <c r="N248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0.29357641457100853</v>
      </c>
      <c r="O2485" s="67">
        <v>10.199999999999999</v>
      </c>
      <c r="P248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0.28735784948224591</v>
      </c>
      <c r="Q2485" s="69">
        <v>6.8000000000000005E-2</v>
      </c>
      <c r="R2485" s="70">
        <f>(Таблица1[[#This Row],[fr]]-SUMIF('Сводный отчет'!$B$7:$B$17,Таблица1[[#This Row],[Профиль / размер]],'Сводный отчет'!$X$7:$X$17))^2</f>
        <v>2.5247376571745393E-4</v>
      </c>
    </row>
    <row r="2486" spans="1:18" ht="11.25" customHeight="1" x14ac:dyDescent="0.25">
      <c r="A2486" s="62" t="s">
        <v>1865</v>
      </c>
      <c r="B2486" s="62" t="str">
        <f>LEFT(Таблица1[[#This Row],[Номер плавки]],7)</f>
        <v>2051313</v>
      </c>
      <c r="C2486" s="62" t="s">
        <v>8</v>
      </c>
      <c r="D2486" s="62" t="s">
        <v>202</v>
      </c>
      <c r="E2486" s="63">
        <v>559</v>
      </c>
      <c r="F2486" s="64">
        <f>(Таблица1[[#This Row],[Предел текучести, Н/мм²]]-SUMIF('Сводный отчет'!$B$7:$B$17,Таблица1[[#This Row],[Профиль / размер]],'Сводный отчет'!$F$7:$F$17))^2</f>
        <v>245.64534023668585</v>
      </c>
      <c r="G2486" s="63">
        <v>648</v>
      </c>
      <c r="H2486" s="64">
        <f>(Таблица1[[#This Row],[Временное сопротивление, Н/мм²]]-SUMIF('Сводный отчет'!$B$7:$B$17,Таблица1[[#This Row],[Профиль / размер]],'Сводный отчет'!$I$7:$I$17))^2</f>
        <v>204.16013313609491</v>
      </c>
      <c r="I2486" s="65">
        <f>Таблица1[[#This Row],[Временное сопротивление, Н/мм²]]/Таблица1[[#This Row],[Предел текучести, Н/мм²]]</f>
        <v>1.1592128801431127</v>
      </c>
      <c r="J2486" s="66">
        <f>(Таблица1[[#This Row],[σв/σт]]-SUMIF('Сводный отчет'!$B$7:$B$17,Таблица1[[#This Row],[Профиль / размер]],'Сводный отчет'!$L$7:$L$17))^2</f>
        <v>5.1906396260908425E-5</v>
      </c>
      <c r="K2486" s="63">
        <v>19.600000000000001</v>
      </c>
      <c r="L2486" s="64">
        <f>(Таблица1[[#This Row],[Относительное удлинение, %]]-SUMIF('Сводный отчет'!$B$7:$B$17,Таблица1[[#This Row],[Профиль / размер]],'Сводный отчет'!$O$7:$O$17))^2</f>
        <v>1.0854033376479415</v>
      </c>
      <c r="M2486" s="63">
        <v>8.8000000000000007</v>
      </c>
      <c r="N248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0.31155718380177205</v>
      </c>
      <c r="O2486" s="67">
        <v>9.1</v>
      </c>
      <c r="P248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0.31803092640532782</v>
      </c>
      <c r="Q2486" s="69">
        <v>0.08</v>
      </c>
      <c r="R2486" s="70">
        <f>(Таблица1[[#This Row],[fr]]-SUMIF('Сводный отчет'!$B$7:$B$17,Таблица1[[#This Row],[Профиль / размер]],'Сводный отчет'!$X$7:$X$17))^2</f>
        <v>1.5127611871301382E-5</v>
      </c>
    </row>
    <row r="2487" spans="1:18" ht="11.25" customHeight="1" x14ac:dyDescent="0.25">
      <c r="A2487" s="62" t="s">
        <v>1866</v>
      </c>
      <c r="B2487" s="62" t="str">
        <f>LEFT(Таблица1[[#This Row],[Номер плавки]],7)</f>
        <v>2051313</v>
      </c>
      <c r="C2487" s="62" t="s">
        <v>8</v>
      </c>
      <c r="D2487" s="62" t="s">
        <v>202</v>
      </c>
      <c r="E2487" s="63">
        <v>573</v>
      </c>
      <c r="F2487" s="64">
        <f>(Таблица1[[#This Row],[Предел текучести, Н/мм²]]-SUMIF('Сводный отчет'!$B$7:$B$17,Таблица1[[#This Row],[Профиль / размер]],'Сводный отчет'!$F$7:$F$17))^2</f>
        <v>880.49149408283915</v>
      </c>
      <c r="G2487" s="63">
        <v>663</v>
      </c>
      <c r="H2487" s="64">
        <f>(Таблица1[[#This Row],[Временное сопротивление, Н/мм²]]-SUMIF('Сводный отчет'!$B$7:$B$17,Таблица1[[#This Row],[Профиль / размер]],'Сводный отчет'!$I$7:$I$17))^2</f>
        <v>857.81397928994136</v>
      </c>
      <c r="I2487" s="65">
        <f>Таблица1[[#This Row],[Временное сопротивление, Н/мм²]]/Таблица1[[#This Row],[Предел текучести, Н/мм²]]</f>
        <v>1.1570680628272252</v>
      </c>
      <c r="J2487" s="66">
        <f>(Таблица1[[#This Row],[σв/σт]]-SUMIF('Сводный отчет'!$B$7:$B$17,Таблица1[[#This Row],[Профиль / размер]],'Сводный отчет'!$L$7:$L$17))^2</f>
        <v>8.7411779467188894E-5</v>
      </c>
      <c r="K2487" s="63">
        <v>19.8</v>
      </c>
      <c r="L2487" s="64">
        <f>(Таблица1[[#This Row],[Относительное удлинение, %]]-SUMIF('Сводный отчет'!$B$7:$B$17,Таблица1[[#This Row],[Профиль / размер]],'Сводный отчет'!$O$7:$O$17))^2</f>
        <v>0.70867256841717097</v>
      </c>
      <c r="M2487" s="63">
        <v>9.5</v>
      </c>
      <c r="N248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2.0114876109468036E-2</v>
      </c>
      <c r="O2487" s="67">
        <v>9.8000000000000007</v>
      </c>
      <c r="P248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1.8511695636094391E-2</v>
      </c>
      <c r="Q2487" s="69">
        <v>0.09</v>
      </c>
      <c r="R2487" s="70">
        <f>(Таблица1[[#This Row],[fr]]-SUMIF('Сводный отчет'!$B$7:$B$17,Таблица1[[#This Row],[Профиль / размер]],'Сводный отчет'!$X$7:$X$17))^2</f>
        <v>3.733915033284079E-5</v>
      </c>
    </row>
    <row r="2488" spans="1:18" ht="11.25" customHeight="1" x14ac:dyDescent="0.25">
      <c r="A2488" s="62" t="s">
        <v>1867</v>
      </c>
      <c r="B2488" s="62" t="str">
        <f>LEFT(Таблица1[[#This Row],[Номер плавки]],7)</f>
        <v>2051314</v>
      </c>
      <c r="C2488" s="62" t="s">
        <v>8</v>
      </c>
      <c r="D2488" s="62" t="s">
        <v>62</v>
      </c>
      <c r="E2488" s="63">
        <v>529</v>
      </c>
      <c r="F2488" s="64">
        <f>(Таблица1[[#This Row],[Предел текучести, Н/мм²]]-SUMIF('Сводный отчет'!$B$7:$B$17,Таблица1[[#This Row],[Профиль / размер]],'Сводный отчет'!$F$7:$F$17))^2</f>
        <v>49.274894271433816</v>
      </c>
      <c r="G2488" s="63">
        <v>613</v>
      </c>
      <c r="H2488" s="64">
        <f>(Таблица1[[#This Row],[Временное сопротивление, Н/мм²]]-SUMIF('Сводный отчет'!$B$7:$B$17,Таблица1[[#This Row],[Профиль / размер]],'Сводный отчет'!$I$7:$I$17))^2</f>
        <v>215.68665897731478</v>
      </c>
      <c r="I2488" s="65">
        <f>Таблица1[[#This Row],[Временное сопротивление, Н/мм²]]/Таблица1[[#This Row],[Предел текучести, Н/мм²]]</f>
        <v>1.1587901701323251</v>
      </c>
      <c r="J2488" s="66">
        <f>(Таблица1[[#This Row],[σв/σт]]-SUMIF('Сводный отчет'!$B$7:$B$17,Таблица1[[#This Row],[Профиль / размер]],'Сводный отчет'!$L$7:$L$17))^2</f>
        <v>1.5068118110024721E-4</v>
      </c>
      <c r="K2488" s="63">
        <v>21.9</v>
      </c>
      <c r="L2488" s="64">
        <f>(Таблица1[[#This Row],[Относительное удлинение, %]]-SUMIF('Сводный отчет'!$B$7:$B$17,Таблица1[[#This Row],[Профиль / размер]],'Сводный отчет'!$O$7:$O$17))^2</f>
        <v>3.3539254133025782</v>
      </c>
      <c r="M2488" s="63">
        <v>9.5</v>
      </c>
      <c r="N248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0.13444444444444348</v>
      </c>
      <c r="O2488" s="67">
        <v>9.8000000000000007</v>
      </c>
      <c r="P248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0.13444444444444348</v>
      </c>
      <c r="Q2488" s="69">
        <v>7.4999999999999997E-2</v>
      </c>
      <c r="R2488" s="70">
        <f>(Таблица1[[#This Row],[fr]]-SUMIF('Сводный отчет'!$B$7:$B$17,Таблица1[[#This Row],[Профиль / размер]],'Сводный отчет'!$X$7:$X$17))^2</f>
        <v>4.3663590926566914E-5</v>
      </c>
    </row>
    <row r="2489" spans="1:18" ht="11.25" customHeight="1" x14ac:dyDescent="0.25">
      <c r="A2489" s="62" t="s">
        <v>1867</v>
      </c>
      <c r="B2489" s="62" t="str">
        <f>LEFT(Таблица1[[#This Row],[Номер плавки]],7)</f>
        <v>2051314</v>
      </c>
      <c r="C2489" s="62" t="s">
        <v>8</v>
      </c>
      <c r="D2489" s="62" t="s">
        <v>62</v>
      </c>
      <c r="E2489" s="63">
        <v>525</v>
      </c>
      <c r="F2489" s="64">
        <f>(Таблица1[[#This Row],[Предел текучести, Н/мм²]]-SUMIF('Сводный отчет'!$B$7:$B$17,Таблица1[[#This Row],[Профиль / размер]],'Сводный отчет'!$F$7:$F$17))^2</f>
        <v>121.43175701653171</v>
      </c>
      <c r="G2489" s="63">
        <v>613</v>
      </c>
      <c r="H2489" s="64">
        <f>(Таблица1[[#This Row],[Временное сопротивление, Н/мм²]]-SUMIF('Сводный отчет'!$B$7:$B$17,Таблица1[[#This Row],[Профиль / размер]],'Сводный отчет'!$I$7:$I$17))^2</f>
        <v>215.68665897731478</v>
      </c>
      <c r="I2489" s="65">
        <f>Таблица1[[#This Row],[Временное сопротивление, Н/мм²]]/Таблица1[[#This Row],[Предел текучести, Н/мм²]]</f>
        <v>1.1676190476190476</v>
      </c>
      <c r="J2489" s="66">
        <f>(Таблица1[[#This Row],[σв/σт]]-SUMIF('Сводный отчет'!$B$7:$B$17,Таблица1[[#This Row],[Профиль / размер]],'Сводный отчет'!$L$7:$L$17))^2</f>
        <v>1.1877320250600004E-5</v>
      </c>
      <c r="K2489" s="63">
        <v>20.7</v>
      </c>
      <c r="L2489" s="64">
        <f>(Таблица1[[#This Row],[Относительное удлинение, %]]-SUMIF('Сводный отчет'!$B$7:$B$17,Таблица1[[#This Row],[Профиль / размер]],'Сводный отчет'!$O$7:$O$17))^2</f>
        <v>0.39863129565551875</v>
      </c>
      <c r="M2489" s="63">
        <v>9.4</v>
      </c>
      <c r="N248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7.1111111111110611E-2</v>
      </c>
      <c r="O2489" s="67">
        <v>9.6999999999999993</v>
      </c>
      <c r="P248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7.1111111111109654E-2</v>
      </c>
      <c r="Q2489" s="69">
        <v>9.6000000000000002E-2</v>
      </c>
      <c r="R2489" s="70">
        <f>(Таблица1[[#This Row],[fr]]-SUMIF('Сводный отчет'!$B$7:$B$17,Таблица1[[#This Row],[Профиль / размер]],'Сводный отчет'!$X$7:$X$17))^2</f>
        <v>2.0713417916186049E-4</v>
      </c>
    </row>
    <row r="2490" spans="1:18" ht="11.25" customHeight="1" x14ac:dyDescent="0.25">
      <c r="A2490" s="62" t="s">
        <v>1867</v>
      </c>
      <c r="B2490" s="62" t="str">
        <f>LEFT(Таблица1[[#This Row],[Номер плавки]],7)</f>
        <v>2051314</v>
      </c>
      <c r="C2490" s="62" t="s">
        <v>8</v>
      </c>
      <c r="D2490" s="62" t="s">
        <v>62</v>
      </c>
      <c r="E2490" s="63">
        <v>527</v>
      </c>
      <c r="F2490" s="64">
        <f>(Таблица1[[#This Row],[Предел текучести, Н/мм²]]-SUMIF('Сводный отчет'!$B$7:$B$17,Таблица1[[#This Row],[Профиль / размер]],'Сводный отчет'!$F$7:$F$17))^2</f>
        <v>81.353325643982757</v>
      </c>
      <c r="G2490" s="63">
        <v>617</v>
      </c>
      <c r="H2490" s="64">
        <f>(Таблица1[[#This Row],[Временное сопротивление, Н/мм²]]-SUMIF('Сводный отчет'!$B$7:$B$17,Таблица1[[#This Row],[Профиль / размер]],'Сводный отчет'!$I$7:$I$17))^2</f>
        <v>114.19646289888385</v>
      </c>
      <c r="I2490" s="65">
        <f>Таблица1[[#This Row],[Временное сопротивление, Н/мм²]]/Таблица1[[#This Row],[Предел текучести, Н/мм²]]</f>
        <v>1.1707779886148009</v>
      </c>
      <c r="J2490" s="66">
        <f>(Таблица1[[#This Row],[σв/σт]]-SUMIF('Сводный отчет'!$B$7:$B$17,Таблица1[[#This Row],[Профиль / размер]],'Сводный отчет'!$L$7:$L$17))^2</f>
        <v>8.2603262565716549E-8</v>
      </c>
      <c r="K2490" s="63">
        <v>21.3</v>
      </c>
      <c r="L2490" s="64">
        <f>(Таблица1[[#This Row],[Относительное удлинение, %]]-SUMIF('Сводный отчет'!$B$7:$B$17,Таблица1[[#This Row],[Профиль / размер]],'Сводный отчет'!$O$7:$O$17))^2</f>
        <v>1.5162783544790532</v>
      </c>
      <c r="M2490" s="63">
        <v>7.9</v>
      </c>
      <c r="N249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1.5211111111111135</v>
      </c>
      <c r="O2490" s="67">
        <v>8.1999999999999993</v>
      </c>
      <c r="P249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1.5211111111111177</v>
      </c>
      <c r="Q2490" s="69">
        <v>7.3999999999999996E-2</v>
      </c>
      <c r="R2490" s="70">
        <f>(Таблица1[[#This Row],[fr]]-SUMIF('Сводный отчет'!$B$7:$B$17,Таблица1[[#This Row],[Профиль / размер]],'Сводный отчет'!$X$7:$X$17))^2</f>
        <v>5.7879277201076762E-5</v>
      </c>
    </row>
    <row r="2491" spans="1:18" ht="11.25" customHeight="1" x14ac:dyDescent="0.25">
      <c r="A2491" s="62" t="s">
        <v>1868</v>
      </c>
      <c r="B2491" s="62" t="str">
        <f>LEFT(Таблица1[[#This Row],[Номер плавки]],7)</f>
        <v>2051315</v>
      </c>
      <c r="C2491" s="62" t="s">
        <v>8</v>
      </c>
      <c r="D2491" s="62" t="s">
        <v>62</v>
      </c>
      <c r="E2491" s="63">
        <v>524</v>
      </c>
      <c r="F2491" s="64">
        <f>(Таблица1[[#This Row],[Предел текучести, Н/мм²]]-SUMIF('Сводный отчет'!$B$7:$B$17,Таблица1[[#This Row],[Профиль / размер]],'Сводный отчет'!$F$7:$F$17))^2</f>
        <v>144.47097270280619</v>
      </c>
      <c r="G2491" s="63">
        <v>613</v>
      </c>
      <c r="H2491" s="64">
        <f>(Таблица1[[#This Row],[Временное сопротивление, Н/мм²]]-SUMIF('Сводный отчет'!$B$7:$B$17,Таблица1[[#This Row],[Профиль / размер]],'Сводный отчет'!$I$7:$I$17))^2</f>
        <v>215.68665897731478</v>
      </c>
      <c r="I2491" s="65">
        <f>Таблица1[[#This Row],[Временное сопротивление, Н/мм²]]/Таблица1[[#This Row],[Предел текучести, Н/мм²]]</f>
        <v>1.1698473282442747</v>
      </c>
      <c r="J2491" s="66">
        <f>(Таблица1[[#This Row],[σв/σт]]-SUMIF('Сводный отчет'!$B$7:$B$17,Таблица1[[#This Row],[Профиль / размер]],'Сводный отчет'!$L$7:$L$17))^2</f>
        <v>1.4836901488480842E-6</v>
      </c>
      <c r="K2491" s="63">
        <v>20.2</v>
      </c>
      <c r="L2491" s="64">
        <f>(Таблица1[[#This Row],[Относительное удлинение, %]]-SUMIF('Сводный отчет'!$B$7:$B$17,Таблица1[[#This Row],[Профиль / размер]],'Сводный отчет'!$O$7:$O$17))^2</f>
        <v>1.7258746635909608E-2</v>
      </c>
      <c r="M2491" s="63">
        <v>8.8000000000000007</v>
      </c>
      <c r="N249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0.11111111111111151</v>
      </c>
      <c r="O2491" s="67">
        <v>9.1</v>
      </c>
      <c r="P249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0.11111111111111269</v>
      </c>
      <c r="Q2491" s="69">
        <v>7.0999999999999994E-2</v>
      </c>
      <c r="R2491" s="70">
        <f>(Таблица1[[#This Row],[fr]]-SUMIF('Сводный отчет'!$B$7:$B$17,Таблица1[[#This Row],[Профиль / размер]],'Сводный отчет'!$X$7:$X$17))^2</f>
        <v>1.1252633602460633E-4</v>
      </c>
    </row>
    <row r="2492" spans="1:18" ht="11.25" customHeight="1" x14ac:dyDescent="0.25">
      <c r="A2492" s="62" t="s">
        <v>1868</v>
      </c>
      <c r="B2492" s="62" t="str">
        <f>LEFT(Таблица1[[#This Row],[Номер плавки]],7)</f>
        <v>2051315</v>
      </c>
      <c r="C2492" s="62" t="s">
        <v>8</v>
      </c>
      <c r="D2492" s="62" t="s">
        <v>62</v>
      </c>
      <c r="E2492" s="63">
        <v>522</v>
      </c>
      <c r="F2492" s="64">
        <f>(Таблица1[[#This Row],[Предел текучести, Н/мм²]]-SUMIF('Сводный отчет'!$B$7:$B$17,Таблица1[[#This Row],[Профиль / размер]],'Сводный отчет'!$F$7:$F$17))^2</f>
        <v>196.54940407535514</v>
      </c>
      <c r="G2492" s="63">
        <v>612</v>
      </c>
      <c r="H2492" s="64">
        <f>(Таблица1[[#This Row],[Временное сопротивление, Н/мм²]]-SUMIF('Сводный отчет'!$B$7:$B$17,Таблица1[[#This Row],[Профиль / размер]],'Сводный отчет'!$I$7:$I$17))^2</f>
        <v>246.05920799692251</v>
      </c>
      <c r="I2492" s="65">
        <f>Таблица1[[#This Row],[Временное сопротивление, Н/мм²]]/Таблица1[[#This Row],[Предел текучести, Н/мм²]]</f>
        <v>1.1724137931034482</v>
      </c>
      <c r="J2492" s="66">
        <f>(Таблица1[[#This Row],[σв/σт]]-SUMIF('Сводный отчет'!$B$7:$B$17,Таблица1[[#This Row],[Профиль / размер]],'Сводный отчет'!$L$7:$L$17))^2</f>
        <v>1.8181735405106372E-6</v>
      </c>
      <c r="K2492" s="63">
        <v>20.399999999999999</v>
      </c>
      <c r="L2492" s="64">
        <f>(Таблица1[[#This Row],[Относительное удлинение, %]]-SUMIF('Сводный отчет'!$B$7:$B$17,Таблица1[[#This Row],[Профиль / размер]],'Сводный отчет'!$O$7:$O$17))^2</f>
        <v>0.1098077662437528</v>
      </c>
      <c r="M2492" s="63">
        <v>8.9</v>
      </c>
      <c r="N249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5.4444444444444885E-2</v>
      </c>
      <c r="O2492" s="67">
        <v>9.1999999999999993</v>
      </c>
      <c r="P249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5.4444444444445718E-2</v>
      </c>
      <c r="Q2492" s="69">
        <v>6.8000000000000005E-2</v>
      </c>
      <c r="R2492" s="70">
        <f>(Таблица1[[#This Row],[fr]]-SUMIF('Сводный отчет'!$B$7:$B$17,Таблица1[[#This Row],[Профиль / размер]],'Сводный отчет'!$X$7:$X$17))^2</f>
        <v>1.8517339484813556E-4</v>
      </c>
    </row>
    <row r="2493" spans="1:18" ht="11.25" customHeight="1" x14ac:dyDescent="0.25">
      <c r="A2493" s="62" t="s">
        <v>1868</v>
      </c>
      <c r="B2493" s="62" t="str">
        <f>LEFT(Таблица1[[#This Row],[Номер плавки]],7)</f>
        <v>2051315</v>
      </c>
      <c r="C2493" s="62" t="s">
        <v>8</v>
      </c>
      <c r="D2493" s="62" t="s">
        <v>62</v>
      </c>
      <c r="E2493" s="63">
        <v>525</v>
      </c>
      <c r="F2493" s="64">
        <f>(Таблица1[[#This Row],[Предел текучести, Н/мм²]]-SUMIF('Сводный отчет'!$B$7:$B$17,Таблица1[[#This Row],[Профиль / размер]],'Сводный отчет'!$F$7:$F$17))^2</f>
        <v>121.43175701653171</v>
      </c>
      <c r="G2493" s="63">
        <v>614</v>
      </c>
      <c r="H2493" s="64">
        <f>(Таблица1[[#This Row],[Временное сопротивление, Н/мм²]]-SUMIF('Сводный отчет'!$B$7:$B$17,Таблица1[[#This Row],[Профиль / размер]],'Сводный отчет'!$I$7:$I$17))^2</f>
        <v>187.31410995770705</v>
      </c>
      <c r="I2493" s="65">
        <f>Таблица1[[#This Row],[Временное сопротивление, Н/мм²]]/Таблица1[[#This Row],[Предел текучести, Н/мм²]]</f>
        <v>1.1695238095238096</v>
      </c>
      <c r="J2493" s="66">
        <f>(Таблица1[[#This Row],[σв/σт]]-SUMIF('Сводный отчет'!$B$7:$B$17,Таблица1[[#This Row],[Профиль / размер]],'Сводный отчет'!$L$7:$L$17))^2</f>
        <v>2.3764902447354726E-6</v>
      </c>
      <c r="K2493" s="63">
        <v>20.399999999999999</v>
      </c>
      <c r="L2493" s="64">
        <f>(Таблица1[[#This Row],[Относительное удлинение, %]]-SUMIF('Сводный отчет'!$B$7:$B$17,Таблица1[[#This Row],[Профиль / размер]],'Сводный отчет'!$O$7:$O$17))^2</f>
        <v>0.1098077662437528</v>
      </c>
      <c r="M2493" s="63">
        <v>8.6</v>
      </c>
      <c r="N249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0.28444444444444622</v>
      </c>
      <c r="O2493" s="67">
        <v>8.9</v>
      </c>
      <c r="P249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0.28444444444444622</v>
      </c>
      <c r="Q2493" s="69">
        <v>8.3000000000000004E-2</v>
      </c>
      <c r="R2493" s="70">
        <f>(Таблица1[[#This Row],[fr]]-SUMIF('Сводный отчет'!$B$7:$B$17,Таблица1[[#This Row],[Профиль / размер]],'Сводный отчет'!$X$7:$X$17))^2</f>
        <v>1.9381007304882493E-6</v>
      </c>
    </row>
    <row r="2494" spans="1:18" ht="11.25" customHeight="1" x14ac:dyDescent="0.25">
      <c r="A2494" s="62" t="s">
        <v>1868</v>
      </c>
      <c r="B2494" s="62" t="str">
        <f>LEFT(Таблица1[[#This Row],[Номер плавки]],7)</f>
        <v>2051315</v>
      </c>
      <c r="C2494" s="62" t="s">
        <v>8</v>
      </c>
      <c r="D2494" s="62" t="s">
        <v>62</v>
      </c>
      <c r="E2494" s="63">
        <v>517</v>
      </c>
      <c r="F2494" s="64">
        <f>(Таблица1[[#This Row],[Предел текучести, Н/мм²]]-SUMIF('Сводный отчет'!$B$7:$B$17,Таблица1[[#This Row],[Профиль / размер]],'Сводный отчет'!$F$7:$F$17))^2</f>
        <v>361.74548250672751</v>
      </c>
      <c r="G2494" s="63">
        <v>611</v>
      </c>
      <c r="H2494" s="64">
        <f>(Таблица1[[#This Row],[Временное сопротивление, Н/мм²]]-SUMIF('Сводный отчет'!$B$7:$B$17,Таблица1[[#This Row],[Профиль / размер]],'Сводный отчет'!$I$7:$I$17))^2</f>
        <v>278.43175701653024</v>
      </c>
      <c r="I2494" s="65">
        <f>Таблица1[[#This Row],[Временное сопротивление, Н/мм²]]/Таблица1[[#This Row],[Предел текучести, Н/мм²]]</f>
        <v>1.1818181818181819</v>
      </c>
      <c r="J2494" s="66">
        <f>(Таблица1[[#This Row],[σв/σт]]-SUMIF('Сводный отчет'!$B$7:$B$17,Таблица1[[#This Row],[Профиль / размер]],'Сводный отчет'!$L$7:$L$17))^2</f>
        <v>1.156223932178897E-4</v>
      </c>
      <c r="K2494" s="63">
        <v>18</v>
      </c>
      <c r="L2494" s="64">
        <f>(Таблица1[[#This Row],[Относительное удлинение, %]]-SUMIF('Сводный отчет'!$B$7:$B$17,Таблица1[[#This Row],[Профиль / размер]],'Сводный отчет'!$O$7:$O$17))^2</f>
        <v>4.2792195309496268</v>
      </c>
      <c r="M2494" s="63">
        <v>10</v>
      </c>
      <c r="N249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0.75111111111110884</v>
      </c>
      <c r="O2494" s="67">
        <v>10.3</v>
      </c>
      <c r="P249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0.75111111111110884</v>
      </c>
      <c r="Q2494" s="69">
        <v>9.4E-2</v>
      </c>
      <c r="R2494" s="70">
        <f>(Таблица1[[#This Row],[fr]]-SUMIF('Сводный отчет'!$B$7:$B$17,Таблица1[[#This Row],[Профиль / размер]],'Сводный отчет'!$X$7:$X$17))^2</f>
        <v>1.5356555171088012E-4</v>
      </c>
    </row>
    <row r="2495" spans="1:18" ht="11.25" customHeight="1" x14ac:dyDescent="0.25">
      <c r="A2495" s="62" t="s">
        <v>1868</v>
      </c>
      <c r="B2495" s="62" t="str">
        <f>LEFT(Таблица1[[#This Row],[Номер плавки]],7)</f>
        <v>2051315</v>
      </c>
      <c r="C2495" s="62" t="s">
        <v>8</v>
      </c>
      <c r="D2495" s="62" t="s">
        <v>62</v>
      </c>
      <c r="E2495" s="63">
        <v>523</v>
      </c>
      <c r="F2495" s="64">
        <f>(Таблица1[[#This Row],[Предел текучести, Н/мм²]]-SUMIF('Сводный отчет'!$B$7:$B$17,Таблица1[[#This Row],[Профиль / размер]],'Сводный отчет'!$F$7:$F$17))^2</f>
        <v>169.51018838908067</v>
      </c>
      <c r="G2495" s="63">
        <v>614</v>
      </c>
      <c r="H2495" s="64">
        <f>(Таблица1[[#This Row],[Временное сопротивление, Н/мм²]]-SUMIF('Сводный отчет'!$B$7:$B$17,Таблица1[[#This Row],[Профиль / размер]],'Сводный отчет'!$I$7:$I$17))^2</f>
        <v>187.31410995770705</v>
      </c>
      <c r="I2495" s="65">
        <f>Таблица1[[#This Row],[Временное сопротивление, Н/мм²]]/Таблица1[[#This Row],[Предел текучести, Н/мм²]]</f>
        <v>1.1739961759082218</v>
      </c>
      <c r="J2495" s="66">
        <f>(Таблица1[[#This Row],[σв/σт]]-SUMIF('Сводный отчет'!$B$7:$B$17,Таблица1[[#This Row],[Профиль / размер]],'Сводный отчет'!$L$7:$L$17))^2</f>
        <v>8.5894682446467038E-6</v>
      </c>
      <c r="K2495" s="63">
        <v>21.1</v>
      </c>
      <c r="L2495" s="64">
        <f>(Таблица1[[#This Row],[Относительное удлинение, %]]-SUMIF('Сводный отчет'!$B$7:$B$17,Таблица1[[#This Row],[Профиль / размер]],'Сводный отчет'!$O$7:$O$17))^2</f>
        <v>1.0637293348712105</v>
      </c>
      <c r="M2495" s="63">
        <v>9.5</v>
      </c>
      <c r="N249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0.13444444444444348</v>
      </c>
      <c r="O2495" s="67">
        <v>9.8000000000000007</v>
      </c>
      <c r="P249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0.13444444444444348</v>
      </c>
      <c r="Q2495" s="69">
        <v>7.2999999999999995E-2</v>
      </c>
      <c r="R2495" s="70">
        <f>(Таблица1[[#This Row],[fr]]-SUMIF('Сводный отчет'!$B$7:$B$17,Таблица1[[#This Row],[Профиль / размер]],'Сводный отчет'!$X$7:$X$17))^2</f>
        <v>7.4094963475586625E-5</v>
      </c>
    </row>
    <row r="2496" spans="1:18" ht="11.25" customHeight="1" x14ac:dyDescent="0.25">
      <c r="A2496" s="62" t="s">
        <v>1868</v>
      </c>
      <c r="B2496" s="62" t="str">
        <f>LEFT(Таблица1[[#This Row],[Номер плавки]],7)</f>
        <v>2051315</v>
      </c>
      <c r="C2496" s="62" t="s">
        <v>8</v>
      </c>
      <c r="D2496" s="62" t="s">
        <v>62</v>
      </c>
      <c r="E2496" s="63">
        <v>527</v>
      </c>
      <c r="F2496" s="64">
        <f>(Таблица1[[#This Row],[Предел текучести, Н/мм²]]-SUMIF('Сводный отчет'!$B$7:$B$17,Таблица1[[#This Row],[Профиль / размер]],'Сводный отчет'!$F$7:$F$17))^2</f>
        <v>81.353325643982757</v>
      </c>
      <c r="G2496" s="63">
        <v>614</v>
      </c>
      <c r="H2496" s="64">
        <f>(Таблица1[[#This Row],[Временное сопротивление, Н/мм²]]-SUMIF('Сводный отчет'!$B$7:$B$17,Таблица1[[#This Row],[Профиль / размер]],'Сводный отчет'!$I$7:$I$17))^2</f>
        <v>187.31410995770705</v>
      </c>
      <c r="I2496" s="65">
        <f>Таблица1[[#This Row],[Временное сопротивление, Н/мм²]]/Таблица1[[#This Row],[Предел текучести, Н/мм²]]</f>
        <v>1.1650853889943074</v>
      </c>
      <c r="J2496" s="66">
        <f>(Таблица1[[#This Row],[σв/σт]]-SUMIF('Сводный отчет'!$B$7:$B$17,Таблица1[[#This Row],[Профиль / размер]],'Сводный отчет'!$L$7:$L$17))^2</f>
        <v>3.5760489145834565E-5</v>
      </c>
      <c r="K2496" s="63">
        <v>20.100000000000001</v>
      </c>
      <c r="L2496" s="64">
        <f>(Таблица1[[#This Row],[Относительное удлинение, %]]-SUMIF('Сводный отчет'!$B$7:$B$17,Таблица1[[#This Row],[Профиль / размер]],'Сводный отчет'!$O$7:$O$17))^2</f>
        <v>9.842368319879129E-4</v>
      </c>
      <c r="M2496" s="63">
        <v>9.8000000000000007</v>
      </c>
      <c r="N249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0.44444444444444364</v>
      </c>
      <c r="O2496" s="67">
        <v>10.1</v>
      </c>
      <c r="P249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0.44444444444444131</v>
      </c>
      <c r="Q2496" s="69">
        <v>7.0999999999999994E-2</v>
      </c>
      <c r="R2496" s="70">
        <f>(Таблица1[[#This Row],[fr]]-SUMIF('Сводный отчет'!$B$7:$B$17,Таблица1[[#This Row],[Профиль / размер]],'Сводный отчет'!$X$7:$X$17))^2</f>
        <v>1.1252633602460633E-4</v>
      </c>
    </row>
    <row r="2497" spans="1:18" ht="11.25" customHeight="1" x14ac:dyDescent="0.25">
      <c r="A2497" s="62" t="s">
        <v>1869</v>
      </c>
      <c r="B2497" s="62" t="str">
        <f>LEFT(Таблица1[[#This Row],[Номер плавки]],7)</f>
        <v>2051317</v>
      </c>
      <c r="C2497" s="62" t="s">
        <v>8</v>
      </c>
      <c r="D2497" s="62" t="s">
        <v>62</v>
      </c>
      <c r="E2497" s="63">
        <v>539</v>
      </c>
      <c r="F2497" s="64">
        <f>(Таблица1[[#This Row],[Предел текучести, Н/мм²]]-SUMIF('Сводный отчет'!$B$7:$B$17,Таблица1[[#This Row],[Профиль / размер]],'Сводный отчет'!$F$7:$F$17))^2</f>
        <v>8.8827374086890725</v>
      </c>
      <c r="G2497" s="63">
        <v>626</v>
      </c>
      <c r="H2497" s="64">
        <f>(Таблица1[[#This Row],[Временное сопротивление, Н/мм²]]-SUMIF('Сводный отчет'!$B$7:$B$17,Таблица1[[#This Row],[Профиль / размер]],'Сводный отчет'!$I$7:$I$17))^2</f>
        <v>2.8435217224142679</v>
      </c>
      <c r="I2497" s="65">
        <f>Таблица1[[#This Row],[Временное сопротивление, Н/мм²]]/Таблица1[[#This Row],[Предел текучести, Н/мм²]]</f>
        <v>1.1614100185528757</v>
      </c>
      <c r="J2497" s="66">
        <f>(Таблица1[[#This Row],[σв/σт]]-SUMIF('Сводный отчет'!$B$7:$B$17,Таблица1[[#This Row],[Профиль / размер]],'Сводный отчет'!$L$7:$L$17))^2</f>
        <v>9.3226322297032695E-5</v>
      </c>
      <c r="K2497" s="63">
        <v>18.2</v>
      </c>
      <c r="L2497" s="64">
        <f>(Таблица1[[#This Row],[Относительное удлинение, %]]-SUMIF('Сводный отчет'!$B$7:$B$17,Таблица1[[#This Row],[Профиль / размер]],'Сводный отчет'!$O$7:$O$17))^2</f>
        <v>3.4917685505574729</v>
      </c>
      <c r="M2497" s="63">
        <v>8.3000000000000007</v>
      </c>
      <c r="N249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0.69444444444444542</v>
      </c>
      <c r="O2497" s="67">
        <v>8.6</v>
      </c>
      <c r="P249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0.69444444444444842</v>
      </c>
      <c r="Q2497" s="69">
        <v>7.6999999999999999E-2</v>
      </c>
      <c r="R2497" s="70">
        <f>(Таблица1[[#This Row],[fr]]-SUMIF('Сводный отчет'!$B$7:$B$17,Таблица1[[#This Row],[Профиль / размер]],'Сводный отчет'!$X$7:$X$17))^2</f>
        <v>2.1232218377547229E-5</v>
      </c>
    </row>
    <row r="2498" spans="1:18" ht="11.25" customHeight="1" x14ac:dyDescent="0.25">
      <c r="A2498" s="62" t="s">
        <v>1869</v>
      </c>
      <c r="B2498" s="62" t="str">
        <f>LEFT(Таблица1[[#This Row],[Номер плавки]],7)</f>
        <v>2051317</v>
      </c>
      <c r="C2498" s="62" t="s">
        <v>8</v>
      </c>
      <c r="D2498" s="62" t="s">
        <v>62</v>
      </c>
      <c r="E2498" s="63">
        <v>532</v>
      </c>
      <c r="F2498" s="64">
        <f>(Таблица1[[#This Row],[Предел текучести, Н/мм²]]-SUMIF('Сводный отчет'!$B$7:$B$17,Таблица1[[#This Row],[Профиль / размер]],'Сводный отчет'!$F$7:$F$17))^2</f>
        <v>16.15724721261039</v>
      </c>
      <c r="G2498" s="63">
        <v>626</v>
      </c>
      <c r="H2498" s="64">
        <f>(Таблица1[[#This Row],[Временное сопротивление, Н/мм²]]-SUMIF('Сводный отчет'!$B$7:$B$17,Таблица1[[#This Row],[Профиль / размер]],'Сводный отчет'!$I$7:$I$17))^2</f>
        <v>2.8435217224142679</v>
      </c>
      <c r="I2498" s="65">
        <f>Таблица1[[#This Row],[Временное сопротивление, Н/мм²]]/Таблица1[[#This Row],[Предел текучести, Н/мм²]]</f>
        <v>1.1766917293233083</v>
      </c>
      <c r="J2498" s="66">
        <f>(Таблица1[[#This Row],[σв/σт]]-SUMIF('Сводный отчет'!$B$7:$B$17,Таблица1[[#This Row],[Профиль / размер]],'Сводный отчет'!$L$7:$L$17))^2</f>
        <v>3.1655621624137677E-5</v>
      </c>
      <c r="K2498" s="63">
        <v>19.3</v>
      </c>
      <c r="L2498" s="64">
        <f>(Таблица1[[#This Row],[Относительное удлинение, %]]-SUMIF('Сводный отчет'!$B$7:$B$17,Таблица1[[#This Row],[Профиль / размер]],'Сводный отчет'!$O$7:$O$17))^2</f>
        <v>0.59078815840061094</v>
      </c>
      <c r="M2498" s="63">
        <v>8.6</v>
      </c>
      <c r="N249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0.28444444444444622</v>
      </c>
      <c r="O2498" s="67">
        <v>8.9</v>
      </c>
      <c r="P249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0.28444444444444622</v>
      </c>
      <c r="Q2498" s="69">
        <v>8.6999999999999994E-2</v>
      </c>
      <c r="R2498" s="70">
        <f>(Таблица1[[#This Row],[fr]]-SUMIF('Сводный отчет'!$B$7:$B$17,Таблица1[[#This Row],[Профиль / размер]],'Сводный отчет'!$X$7:$X$17))^2</f>
        <v>2.9075355632448852E-5</v>
      </c>
    </row>
    <row r="2499" spans="1:18" ht="11.25" customHeight="1" x14ac:dyDescent="0.25">
      <c r="A2499" s="62" t="s">
        <v>1869</v>
      </c>
      <c r="B2499" s="62" t="str">
        <f>LEFT(Таблица1[[#This Row],[Номер плавки]],7)</f>
        <v>2051317</v>
      </c>
      <c r="C2499" s="62" t="s">
        <v>8</v>
      </c>
      <c r="D2499" s="62" t="s">
        <v>62</v>
      </c>
      <c r="E2499" s="63">
        <v>535</v>
      </c>
      <c r="F2499" s="64">
        <f>(Таблица1[[#This Row],[Предел текучести, Н/мм²]]-SUMIF('Сводный отчет'!$B$7:$B$17,Таблица1[[#This Row],[Профиль / размер]],'Сводный отчет'!$F$7:$F$17))^2</f>
        <v>1.0396001537869686</v>
      </c>
      <c r="G2499" s="63">
        <v>627</v>
      </c>
      <c r="H2499" s="64">
        <f>(Таблица1[[#This Row],[Временное сопротивление, Н/мм²]]-SUMIF('Сводный отчет'!$B$7:$B$17,Таблица1[[#This Row],[Профиль / размер]],'Сводный отчет'!$I$7:$I$17))^2</f>
        <v>0.47097270280653636</v>
      </c>
      <c r="I2499" s="65">
        <f>Таблица1[[#This Row],[Временное сопротивление, Н/мм²]]/Таблица1[[#This Row],[Предел текучести, Н/мм²]]</f>
        <v>1.17196261682243</v>
      </c>
      <c r="J2499" s="66">
        <f>(Таблица1[[#This Row],[σв/σт]]-SUMIF('Сводный отчет'!$B$7:$B$17,Таблица1[[#This Row],[Профиль / размер]],'Сводный отчет'!$L$7:$L$17))^2</f>
        <v>8.0500440035001836E-7</v>
      </c>
      <c r="K2499" s="63">
        <v>19.399999999999999</v>
      </c>
      <c r="L2499" s="64">
        <f>(Таблица1[[#This Row],[Относительное удлинение, %]]-SUMIF('Сводный отчет'!$B$7:$B$17,Таблица1[[#This Row],[Профиль / размер]],'Сводный отчет'!$O$7:$O$17))^2</f>
        <v>0.44706266820453594</v>
      </c>
      <c r="M2499" s="63">
        <v>9.8000000000000007</v>
      </c>
      <c r="N249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0.44444444444444364</v>
      </c>
      <c r="O2499" s="67">
        <v>10.1</v>
      </c>
      <c r="P249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0.44444444444444131</v>
      </c>
      <c r="Q2499" s="69">
        <v>9.6000000000000002E-2</v>
      </c>
      <c r="R2499" s="70">
        <f>(Таблица1[[#This Row],[fr]]-SUMIF('Сводный отчет'!$B$7:$B$17,Таблица1[[#This Row],[Профиль / размер]],'Сводный отчет'!$X$7:$X$17))^2</f>
        <v>2.0713417916186049E-4</v>
      </c>
    </row>
    <row r="2500" spans="1:18" ht="11.25" customHeight="1" x14ac:dyDescent="0.25">
      <c r="A2500" s="62" t="s">
        <v>1870</v>
      </c>
      <c r="B2500" s="62" t="str">
        <f>LEFT(Таблица1[[#This Row],[Номер плавки]],7)</f>
        <v>2051322</v>
      </c>
      <c r="C2500" s="62" t="s">
        <v>66</v>
      </c>
      <c r="D2500" s="62" t="s">
        <v>67</v>
      </c>
      <c r="E2500" s="63">
        <v>538</v>
      </c>
      <c r="F2500" s="64">
        <f>(Таблица1[[#This Row],[Предел текучести, Н/мм²]]-SUMIF('Сводный отчет'!$B$7:$B$17,Таблица1[[#This Row],[Профиль / размер]],'Сводный отчет'!$F$7:$F$17))^2</f>
        <v>19.073719283632084</v>
      </c>
      <c r="G2500" s="63">
        <v>626</v>
      </c>
      <c r="H2500" s="64">
        <f>(Таблица1[[#This Row],[Временное сопротивление, Н/мм²]]-SUMIF('Сводный отчет'!$B$7:$B$17,Таблица1[[#This Row],[Профиль / размер]],'Сводный отчет'!$I$7:$I$17))^2</f>
        <v>54.880882965431383</v>
      </c>
      <c r="I2500" s="65">
        <f>Таблица1[[#This Row],[Временное сопротивление, Н/мм²]]/Таблица1[[#This Row],[Предел текучести, Н/мм²]]</f>
        <v>1.1635687732342008</v>
      </c>
      <c r="J2500" s="66">
        <f>(Таблица1[[#This Row],[σв/σт]]-SUMIF('Сводный отчет'!$B$7:$B$17,Таблица1[[#This Row],[Профиль / размер]],'Сводный отчет'!$L$7:$L$17))^2</f>
        <v>1.9163304447493219E-5</v>
      </c>
      <c r="K2500" s="63">
        <v>19.8</v>
      </c>
      <c r="L2500" s="64">
        <f>(Таблица1[[#This Row],[Относительное удлинение, %]]-SUMIF('Сводный отчет'!$B$7:$B$17,Таблица1[[#This Row],[Профиль / размер]],'Сводный отчет'!$O$7:$O$17))^2</f>
        <v>0.45907538525614344</v>
      </c>
      <c r="M2500" s="63">
        <v>9.4</v>
      </c>
      <c r="N250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1.4498125780925122E-2</v>
      </c>
      <c r="O2500" s="67">
        <v>9.6999999999999993</v>
      </c>
      <c r="P250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6.3348604748019992E-3</v>
      </c>
      <c r="Q2500" s="69">
        <v>6.6000000000000003E-2</v>
      </c>
      <c r="R2500" s="70">
        <f>(Таблица1[[#This Row],[fr]]-SUMIF('Сводный отчет'!$B$7:$B$17,Таблица1[[#This Row],[Профиль / размер]],'Сводный отчет'!$X$7:$X$17))^2</f>
        <v>2.9527863390254081E-4</v>
      </c>
    </row>
    <row r="2501" spans="1:18" ht="11.25" customHeight="1" x14ac:dyDescent="0.25">
      <c r="A2501" s="62" t="s">
        <v>1870</v>
      </c>
      <c r="B2501" s="62" t="str">
        <f>LEFT(Таблица1[[#This Row],[Номер плавки]],7)</f>
        <v>2051322</v>
      </c>
      <c r="C2501" s="62" t="s">
        <v>66</v>
      </c>
      <c r="D2501" s="62" t="s">
        <v>67</v>
      </c>
      <c r="E2501" s="63">
        <v>536</v>
      </c>
      <c r="F2501" s="64">
        <f>(Таблица1[[#This Row],[Предел текучести, Н/мм²]]-SUMIF('Сводный отчет'!$B$7:$B$17,Таблица1[[#This Row],[Профиль / размер]],'Сводный отчет'!$F$7:$F$17))^2</f>
        <v>40.543107038734242</v>
      </c>
      <c r="G2501" s="63">
        <v>627</v>
      </c>
      <c r="H2501" s="64">
        <f>(Таблица1[[#This Row],[Временное сопротивление, Н/мм²]]-SUMIF('Сводный отчет'!$B$7:$B$17,Таблица1[[#This Row],[Профиль / размер]],'Сводный отчет'!$I$7:$I$17))^2</f>
        <v>41.064556434819096</v>
      </c>
      <c r="I2501" s="65">
        <f>Таблица1[[#This Row],[Временное сопротивление, Н/мм²]]/Таблица1[[#This Row],[Предел текучести, Н/мм²]]</f>
        <v>1.169776119402985</v>
      </c>
      <c r="J2501" s="66">
        <f>(Таблица1[[#This Row],[σв/σт]]-SUMIF('Сводный отчет'!$B$7:$B$17,Таблица1[[#This Row],[Профиль / размер]],'Сводный отчет'!$L$7:$L$17))^2</f>
        <v>3.3480033573180691E-6</v>
      </c>
      <c r="K2501" s="63">
        <v>21.5</v>
      </c>
      <c r="L2501" s="64">
        <f>(Таблица1[[#This Row],[Относительное удлинение, %]]-SUMIF('Сводный отчет'!$B$7:$B$17,Таблица1[[#This Row],[Профиль / размер]],'Сводный отчет'!$O$7:$O$17))^2</f>
        <v>1.0454019158683865</v>
      </c>
      <c r="M2501" s="63">
        <v>10</v>
      </c>
      <c r="N250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0.51898792169929453</v>
      </c>
      <c r="O2501" s="67">
        <v>10.3</v>
      </c>
      <c r="P250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0.46184506455643531</v>
      </c>
      <c r="Q2501" s="69">
        <v>8.3000000000000004E-2</v>
      </c>
      <c r="R2501" s="70">
        <f>(Таблица1[[#This Row],[fr]]-SUMIF('Сводный отчет'!$B$7:$B$17,Таблица1[[#This Row],[Профиль / размер]],'Сводный отчет'!$X$7:$X$17))^2</f>
        <v>3.3735943356936438E-8</v>
      </c>
    </row>
    <row r="2502" spans="1:18" ht="11.25" customHeight="1" x14ac:dyDescent="0.25">
      <c r="A2502" s="62" t="s">
        <v>1871</v>
      </c>
      <c r="B2502" s="62" t="str">
        <f>LEFT(Таблица1[[#This Row],[Номер плавки]],7)</f>
        <v>2051326</v>
      </c>
      <c r="C2502" s="62" t="s">
        <v>66</v>
      </c>
      <c r="D2502" s="62" t="s">
        <v>67</v>
      </c>
      <c r="E2502" s="63">
        <v>528</v>
      </c>
      <c r="F2502" s="64">
        <f>(Таблица1[[#This Row],[Предел текучести, Н/мм²]]-SUMIF('Сводный отчет'!$B$7:$B$17,Таблица1[[#This Row],[Профиль / размер]],'Сводный отчет'!$F$7:$F$17))^2</f>
        <v>206.42065805914288</v>
      </c>
      <c r="G2502" s="63">
        <v>619</v>
      </c>
      <c r="H2502" s="64">
        <f>(Таблица1[[#This Row],[Временное сопротивление, Н/мм²]]-SUMIF('Сводный отчет'!$B$7:$B$17,Таблица1[[#This Row],[Профиль / размер]],'Сводный отчет'!$I$7:$I$17))^2</f>
        <v>207.59516867971737</v>
      </c>
      <c r="I2502" s="65">
        <f>Таблица1[[#This Row],[Временное сопротивление, Н/мм²]]/Таблица1[[#This Row],[Предел текучести, Н/мм²]]</f>
        <v>1.1723484848484849</v>
      </c>
      <c r="J2502" s="66">
        <f>(Таблица1[[#This Row],[σв/σт]]-SUMIF('Сводный отчет'!$B$7:$B$17,Таблица1[[#This Row],[Профиль / размер]],'Сводный отчет'!$L$7:$L$17))^2</f>
        <v>1.9378664410175586E-5</v>
      </c>
      <c r="K2502" s="63">
        <v>21.4</v>
      </c>
      <c r="L2502" s="64">
        <f>(Таблица1[[#This Row],[Относительное удлинение, %]]-SUMIF('Сводный отчет'!$B$7:$B$17,Таблица1[[#This Row],[Профиль / размер]],'Сводный отчет'!$O$7:$O$17))^2</f>
        <v>0.8509121199500167</v>
      </c>
      <c r="M2502" s="63">
        <v>7.4</v>
      </c>
      <c r="N250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3.532865472719692</v>
      </c>
      <c r="O2502" s="67">
        <v>7.7</v>
      </c>
      <c r="P250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3.6879675135360275</v>
      </c>
      <c r="Q2502" s="69">
        <v>6.7000000000000004E-2</v>
      </c>
      <c r="R2502" s="70">
        <f>(Таблица1[[#This Row],[fr]]-SUMIF('Сводный отчет'!$B$7:$B$17,Таблица1[[#This Row],[Профиль / размер]],'Сводный отчет'!$X$7:$X$17))^2</f>
        <v>2.6191128696376528E-4</v>
      </c>
    </row>
    <row r="2503" spans="1:18" ht="11.25" customHeight="1" x14ac:dyDescent="0.25">
      <c r="A2503" s="62" t="s">
        <v>1871</v>
      </c>
      <c r="B2503" s="62" t="str">
        <f>LEFT(Таблица1[[#This Row],[Номер плавки]],7)</f>
        <v>2051326</v>
      </c>
      <c r="C2503" s="62" t="s">
        <v>66</v>
      </c>
      <c r="D2503" s="62" t="s">
        <v>67</v>
      </c>
      <c r="E2503" s="63">
        <v>525</v>
      </c>
      <c r="F2503" s="64">
        <f>(Таблица1[[#This Row],[Предел текучести, Н/мм²]]-SUMIF('Сводный отчет'!$B$7:$B$17,Таблица1[[#This Row],[Профиль / размер]],'Сводный отчет'!$F$7:$F$17))^2</f>
        <v>301.62473969179615</v>
      </c>
      <c r="G2503" s="63">
        <v>615</v>
      </c>
      <c r="H2503" s="64">
        <f>(Таблица1[[#This Row],[Временное сопротивление, Н/мм²]]-SUMIF('Сводный отчет'!$B$7:$B$17,Таблица1[[#This Row],[Профиль / размер]],'Сводный отчет'!$I$7:$I$17))^2</f>
        <v>338.86047480216655</v>
      </c>
      <c r="I2503" s="65">
        <f>Таблица1[[#This Row],[Временное сопротивление, Н/мм²]]/Таблица1[[#This Row],[Предел текучести, Н/мм²]]</f>
        <v>1.1714285714285715</v>
      </c>
      <c r="J2503" s="66">
        <f>(Таблица1[[#This Row],[σв/σт]]-SUMIF('Сводный отчет'!$B$7:$B$17,Таблица1[[#This Row],[Профиль / размер]],'Сводный отчет'!$L$7:$L$17))^2</f>
        <v>1.2125765763892446E-5</v>
      </c>
      <c r="K2503" s="63">
        <v>19.2</v>
      </c>
      <c r="L2503" s="64">
        <f>(Таблица1[[#This Row],[Относительное удлинение, %]]-SUMIF('Сводный отчет'!$B$7:$B$17,Таблица1[[#This Row],[Профиль / размер]],'Сводный отчет'!$O$7:$O$17))^2</f>
        <v>1.6321366097459431</v>
      </c>
      <c r="M2503" s="63">
        <v>7.9</v>
      </c>
      <c r="N250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1.9032736359850004</v>
      </c>
      <c r="O2503" s="67">
        <v>8.1999999999999993</v>
      </c>
      <c r="P250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2.0175593502707234</v>
      </c>
      <c r="Q2503" s="69">
        <v>8.5000000000000006E-2</v>
      </c>
      <c r="R2503" s="70">
        <f>(Таблица1[[#This Row],[fr]]-SUMIF('Сводный отчет'!$B$7:$B$17,Таблица1[[#This Row],[Профиль / размер]],'Сводный отчет'!$X$7:$X$17))^2</f>
        <v>3.2990420658059024E-6</v>
      </c>
    </row>
    <row r="2504" spans="1:18" ht="11.25" customHeight="1" x14ac:dyDescent="0.25">
      <c r="A2504" s="62" t="s">
        <v>1872</v>
      </c>
      <c r="B2504" s="62" t="str">
        <f>LEFT(Таблица1[[#This Row],[Номер плавки]],7)</f>
        <v>2051327</v>
      </c>
      <c r="C2504" s="62" t="s">
        <v>66</v>
      </c>
      <c r="D2504" s="62" t="s">
        <v>70</v>
      </c>
      <c r="E2504" s="63">
        <v>550</v>
      </c>
      <c r="F2504" s="64">
        <f>(Таблица1[[#This Row],[Предел текучести, Н/мм²]]-SUMIF('Сводный отчет'!$B$7:$B$17,Таблица1[[#This Row],[Профиль / размер]],'Сводный отчет'!$F$7:$F$17))^2</f>
        <v>0.59710743801649702</v>
      </c>
      <c r="G2504" s="63">
        <v>636</v>
      </c>
      <c r="H2504" s="64">
        <f>(Таблица1[[#This Row],[Временное сопротивление, Н/мм²]]-SUMIF('Сводный отчет'!$B$7:$B$17,Таблица1[[#This Row],[Профиль / размер]],'Сводный отчет'!$I$7:$I$17))^2</f>
        <v>41.076446280991341</v>
      </c>
      <c r="I2504" s="65">
        <f>Таблица1[[#This Row],[Временное сопротивление, Н/мм²]]/Таблица1[[#This Row],[Предел текучести, Н/мм²]]</f>
        <v>1.1563636363636363</v>
      </c>
      <c r="J2504" s="66">
        <f>(Таблица1[[#This Row],[σв/σт]]-SUMIF('Сводный отчет'!$B$7:$B$17,Таблица1[[#This Row],[Профиль / размер]],'Сводный отчет'!$L$7:$L$17))^2</f>
        <v>1.0209754773886515E-4</v>
      </c>
      <c r="K2504" s="63">
        <v>18.399999999999999</v>
      </c>
      <c r="L2504" s="64">
        <f>(Таблица1[[#This Row],[Относительное удлинение, %]]-SUMIF('Сводный отчет'!$B$7:$B$17,Таблица1[[#This Row],[Профиль / размер]],'Сводный отчет'!$O$7:$O$17))^2</f>
        <v>1.8471280991735448</v>
      </c>
      <c r="M2504" s="63">
        <v>7.3</v>
      </c>
      <c r="N250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2.3604132231404953</v>
      </c>
      <c r="O2504" s="67">
        <v>9.6</v>
      </c>
      <c r="P250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2.9834710743802E-2</v>
      </c>
      <c r="Q2504" s="69">
        <v>9.8000000000000004E-2</v>
      </c>
      <c r="R2504" s="70">
        <f>(Таблица1[[#This Row],[fr]]-SUMIF('Сводный отчет'!$B$7:$B$17,Таблица1[[#This Row],[Профиль / размер]],'Сводный отчет'!$X$7:$X$17))^2</f>
        <v>2.1689256198347069E-4</v>
      </c>
    </row>
    <row r="2505" spans="1:18" ht="11.25" customHeight="1" x14ac:dyDescent="0.25">
      <c r="A2505" s="62" t="s">
        <v>1872</v>
      </c>
      <c r="B2505" s="62" t="str">
        <f>LEFT(Таблица1[[#This Row],[Номер плавки]],7)</f>
        <v>2051327</v>
      </c>
      <c r="C2505" s="62" t="s">
        <v>66</v>
      </c>
      <c r="D2505" s="62" t="s">
        <v>70</v>
      </c>
      <c r="E2505" s="63">
        <v>547</v>
      </c>
      <c r="F2505" s="64">
        <f>(Таблица1[[#This Row],[Предел текучести, Н/мм²]]-SUMIF('Сводный отчет'!$B$7:$B$17,Таблица1[[#This Row],[Профиль / размер]],'Сводный отчет'!$F$7:$F$17))^2</f>
        <v>14.233471074380009</v>
      </c>
      <c r="G2505" s="63">
        <v>636</v>
      </c>
      <c r="H2505" s="64">
        <f>(Таблица1[[#This Row],[Временное сопротивление, Н/мм²]]-SUMIF('Сводный отчет'!$B$7:$B$17,Таблица1[[#This Row],[Профиль / размер]],'Сводный отчет'!$I$7:$I$17))^2</f>
        <v>41.076446280991341</v>
      </c>
      <c r="I2505" s="65">
        <f>Таблица1[[#This Row],[Временное сопротивление, Н/мм²]]/Таблица1[[#This Row],[Предел текучести, Н/мм²]]</f>
        <v>1.1627056672760512</v>
      </c>
      <c r="J2505" s="66">
        <f>(Таблица1[[#This Row],[σв/σт]]-SUMIF('Сводный отчет'!$B$7:$B$17,Таблица1[[#This Row],[Профиль / размер]],'Сводный отчет'!$L$7:$L$17))^2</f>
        <v>1.4154917878462747E-5</v>
      </c>
      <c r="K2505" s="63">
        <v>22</v>
      </c>
      <c r="L2505" s="64">
        <f>(Таблица1[[#This Row],[Относительное удлинение, %]]-SUMIF('Сводный отчет'!$B$7:$B$17,Таблица1[[#This Row],[Профиль / размер]],'Сводный отчет'!$O$7:$O$17))^2</f>
        <v>5.0216735537190296</v>
      </c>
      <c r="M2505" s="63">
        <v>9.5</v>
      </c>
      <c r="N250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0.44041322314049636</v>
      </c>
      <c r="O2505" s="67">
        <v>9.8000000000000007</v>
      </c>
      <c r="P250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7.4380165289256552E-4</v>
      </c>
      <c r="Q2505" s="69">
        <v>6.6000000000000003E-2</v>
      </c>
      <c r="R2505" s="70">
        <f>(Таблица1[[#This Row],[fr]]-SUMIF('Сводный отчет'!$B$7:$B$17,Таблица1[[#This Row],[Профиль / размер]],'Сводный отчет'!$X$7:$X$17))^2</f>
        <v>2.98347107438017E-4</v>
      </c>
    </row>
    <row r="2506" spans="1:18" ht="11.25" customHeight="1" x14ac:dyDescent="0.25">
      <c r="A2506" s="62" t="s">
        <v>1872</v>
      </c>
      <c r="B2506" s="62" t="str">
        <f>LEFT(Таблица1[[#This Row],[Номер плавки]],7)</f>
        <v>2051327</v>
      </c>
      <c r="C2506" s="62" t="s">
        <v>66</v>
      </c>
      <c r="D2506" s="62" t="s">
        <v>70</v>
      </c>
      <c r="E2506" s="63">
        <v>546</v>
      </c>
      <c r="F2506" s="64">
        <f>(Таблица1[[#This Row],[Предел текучести, Н/мм²]]-SUMIF('Сводный отчет'!$B$7:$B$17,Таблица1[[#This Row],[Профиль / размер]],'Сводный отчет'!$F$7:$F$17))^2</f>
        <v>22.778925619834514</v>
      </c>
      <c r="G2506" s="63">
        <v>637</v>
      </c>
      <c r="H2506" s="64">
        <f>(Таблица1[[#This Row],[Временное сопротивление, Н/мм²]]-SUMIF('Сводный отчет'!$B$7:$B$17,Таблица1[[#This Row],[Профиль / размер]],'Сводный отчет'!$I$7:$I$17))^2</f>
        <v>29.258264462809581</v>
      </c>
      <c r="I2506" s="65">
        <f>Таблица1[[#This Row],[Временное сопротивление, Н/мм²]]/Таблица1[[#This Row],[Предел текучести, Н/мм²]]</f>
        <v>1.1666666666666667</v>
      </c>
      <c r="J2506" s="66">
        <f>(Таблица1[[#This Row],[σв/σт]]-SUMIF('Сводный отчет'!$B$7:$B$17,Таблица1[[#This Row],[Профиль / размер]],'Сводный отчет'!$L$7:$L$17))^2</f>
        <v>3.9480571745040168E-8</v>
      </c>
      <c r="K2506" s="63">
        <v>20.9</v>
      </c>
      <c r="L2506" s="64">
        <f>(Таблица1[[#This Row],[Относительное удлинение, %]]-SUMIF('Сводный отчет'!$B$7:$B$17,Таблица1[[#This Row],[Профиль / размер]],'Сводный отчет'!$O$7:$O$17))^2</f>
        <v>1.3016735537190158</v>
      </c>
      <c r="M2506" s="63">
        <v>10.199999999999999</v>
      </c>
      <c r="N250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1.8595041322314041</v>
      </c>
      <c r="O2506" s="67">
        <v>10.5</v>
      </c>
      <c r="P250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0.52892561983470976</v>
      </c>
      <c r="Q2506" s="69">
        <v>8.4000000000000005E-2</v>
      </c>
      <c r="R2506" s="70">
        <f>(Таблица1[[#This Row],[fr]]-SUMIF('Сводный отчет'!$B$7:$B$17,Таблица1[[#This Row],[Профиль / размер]],'Сводный отчет'!$X$7:$X$17))^2</f>
        <v>5.2892561983469337E-7</v>
      </c>
    </row>
    <row r="2507" spans="1:18" ht="11.25" customHeight="1" x14ac:dyDescent="0.25">
      <c r="A2507" s="62" t="s">
        <v>1873</v>
      </c>
      <c r="B2507" s="62" t="str">
        <f>LEFT(Таблица1[[#This Row],[Номер плавки]],7)</f>
        <v>2051330</v>
      </c>
      <c r="C2507" s="62" t="s">
        <v>66</v>
      </c>
      <c r="D2507" s="62" t="s">
        <v>70</v>
      </c>
      <c r="E2507" s="63">
        <v>569</v>
      </c>
      <c r="F2507" s="64">
        <f>(Таблица1[[#This Row],[Предел текучести, Н/мм²]]-SUMIF('Сводный отчет'!$B$7:$B$17,Таблица1[[#This Row],[Профиль / размер]],'Сводный отчет'!$F$7:$F$17))^2</f>
        <v>332.23347107438093</v>
      </c>
      <c r="G2507" s="63">
        <v>661</v>
      </c>
      <c r="H2507" s="64">
        <f>(Таблица1[[#This Row],[Временное сопротивление, Н/мм²]]-SUMIF('Сводный отчет'!$B$7:$B$17,Таблица1[[#This Row],[Профиль / размер]],'Сводный отчет'!$I$7:$I$17))^2</f>
        <v>345.62190082644742</v>
      </c>
      <c r="I2507" s="65">
        <f>Таблица1[[#This Row],[Временное сопротивление, Н/мм²]]/Таблица1[[#This Row],[Предел текучести, Н/мм²]]</f>
        <v>1.1616871704745166</v>
      </c>
      <c r="J2507" s="66">
        <f>(Таблица1[[#This Row],[σв/σт]]-SUMIF('Сводный отчет'!$B$7:$B$17,Таблица1[[#This Row],[Профиль / размер]],'Сводный отчет'!$L$7:$L$17))^2</f>
        <v>2.2856039136707221E-5</v>
      </c>
      <c r="K2507" s="63">
        <v>21.6</v>
      </c>
      <c r="L2507" s="64">
        <f>(Таблица1[[#This Row],[Относительное удлинение, %]]-SUMIF('Сводный отчет'!$B$7:$B$17,Таблица1[[#This Row],[Профиль / размер]],'Сводный отчет'!$O$7:$O$17))^2</f>
        <v>3.3889462809917581</v>
      </c>
      <c r="M2507" s="63">
        <v>8.9</v>
      </c>
      <c r="N250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4.0495867768595983E-3</v>
      </c>
      <c r="O2507" s="67">
        <v>9.1999999999999993</v>
      </c>
      <c r="P250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0.32801652892562139</v>
      </c>
      <c r="Q2507" s="69">
        <v>9.8000000000000004E-2</v>
      </c>
      <c r="R2507" s="70">
        <f>(Таблица1[[#This Row],[fr]]-SUMIF('Сводный отчет'!$B$7:$B$17,Таблица1[[#This Row],[Профиль / размер]],'Сводный отчет'!$X$7:$X$17))^2</f>
        <v>2.1689256198347069E-4</v>
      </c>
    </row>
    <row r="2508" spans="1:18" ht="11.25" customHeight="1" x14ac:dyDescent="0.25">
      <c r="A2508" s="62" t="s">
        <v>1873</v>
      </c>
      <c r="B2508" s="62" t="str">
        <f>LEFT(Таблица1[[#This Row],[Номер плавки]],7)</f>
        <v>2051330</v>
      </c>
      <c r="C2508" s="62" t="s">
        <v>66</v>
      </c>
      <c r="D2508" s="62" t="s">
        <v>70</v>
      </c>
      <c r="E2508" s="63">
        <v>568</v>
      </c>
      <c r="F2508" s="64">
        <f>(Таблица1[[#This Row],[Предел текучести, Н/мм²]]-SUMIF('Сводный отчет'!$B$7:$B$17,Таблица1[[#This Row],[Профиль / размер]],'Сводный отчет'!$F$7:$F$17))^2</f>
        <v>296.77892561983543</v>
      </c>
      <c r="G2508" s="63">
        <v>662</v>
      </c>
      <c r="H2508" s="64">
        <f>(Таблица1[[#This Row],[Временное сопротивление, Н/мм²]]-SUMIF('Сводный отчет'!$B$7:$B$17,Таблица1[[#This Row],[Профиль / размер]],'Сводный отчет'!$I$7:$I$17))^2</f>
        <v>383.80371900826566</v>
      </c>
      <c r="I2508" s="65">
        <f>Таблица1[[#This Row],[Временное сопротивление, Н/мм²]]/Таблица1[[#This Row],[Предел текучести, Н/мм²]]</f>
        <v>1.1654929577464788</v>
      </c>
      <c r="J2508" s="66">
        <f>(Таблица1[[#This Row],[σв/σт]]-SUMIF('Сводный отчет'!$B$7:$B$17,Таблица1[[#This Row],[Профиль / размер]],'Сводный отчет'!$L$7:$L$17))^2</f>
        <v>9.5064788170256491E-7</v>
      </c>
      <c r="K2508" s="63">
        <v>19.5</v>
      </c>
      <c r="L2508" s="64">
        <f>(Таблица1[[#This Row],[Относительное удлинение, %]]-SUMIF('Сводный отчет'!$B$7:$B$17,Таблица1[[#This Row],[Профиль / размер]],'Сводный отчет'!$O$7:$O$17))^2</f>
        <v>6.7128099173551281E-2</v>
      </c>
      <c r="M2508" s="63">
        <v>10</v>
      </c>
      <c r="N250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1.3540495867768605</v>
      </c>
      <c r="O2508" s="67">
        <v>10.3</v>
      </c>
      <c r="P250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0.2780165289256199</v>
      </c>
      <c r="Q2508" s="69">
        <v>0.09</v>
      </c>
      <c r="R2508" s="70">
        <f>(Таблица1[[#This Row],[fr]]-SUMIF('Сводный отчет'!$B$7:$B$17,Таблица1[[#This Row],[Профиль / размер]],'Сводный отчет'!$X$7:$X$17))^2</f>
        <v>4.525619834710716E-5</v>
      </c>
    </row>
    <row r="2509" spans="1:18" ht="11.25" customHeight="1" x14ac:dyDescent="0.25">
      <c r="A2509" s="62" t="s">
        <v>1874</v>
      </c>
      <c r="B2509" s="62" t="str">
        <f>LEFT(Таблица1[[#This Row],[Номер плавки]],7)</f>
        <v>2051335</v>
      </c>
      <c r="C2509" s="62" t="s">
        <v>66</v>
      </c>
      <c r="D2509" s="62" t="s">
        <v>72</v>
      </c>
      <c r="E2509" s="63">
        <v>558</v>
      </c>
      <c r="F2509" s="64">
        <f>(Таблица1[[#This Row],[Предел текучести, Н/мм²]]-SUMIF('Сводный отчет'!$B$7:$B$17,Таблица1[[#This Row],[Профиль / размер]],'Сводный отчет'!$F$7:$F$17))^2</f>
        <v>51.886839844008811</v>
      </c>
      <c r="G2509" s="63">
        <v>649</v>
      </c>
      <c r="H2509" s="64">
        <f>(Таблица1[[#This Row],[Временное сопротивление, Н/мм²]]-SUMIF('Сводный отчет'!$B$7:$B$17,Таблица1[[#This Row],[Профиль / размер]],'Сводный отчет'!$I$7:$I$17))^2</f>
        <v>0.47755965364539105</v>
      </c>
      <c r="I2509" s="65">
        <f>Таблица1[[#This Row],[Временное сопротивление, Н/мм²]]/Таблица1[[#This Row],[Предел текучести, Н/мм²]]</f>
        <v>1.1630824372759856</v>
      </c>
      <c r="J2509" s="66">
        <f>(Таблица1[[#This Row],[σв/σт]]-SUMIF('Сводный отчет'!$B$7:$B$17,Таблица1[[#This Row],[Профиль / размер]],'Сводный отчет'!$L$7:$L$17))^2</f>
        <v>1.9839151552935897E-4</v>
      </c>
      <c r="K2509" s="63">
        <v>18.600000000000001</v>
      </c>
      <c r="L2509" s="64">
        <f>(Таблица1[[#This Row],[Относительное удлинение, %]]-SUMIF('Сводный отчет'!$B$7:$B$17,Таблица1[[#This Row],[Профиль / размер]],'Сводный отчет'!$O$7:$O$17))^2</f>
        <v>0.11567372448792142</v>
      </c>
      <c r="M2509" s="63">
        <v>7</v>
      </c>
      <c r="N250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9.5412345679012098</v>
      </c>
      <c r="O2509" s="67">
        <v>7.3</v>
      </c>
      <c r="P250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9.556308267418741</v>
      </c>
      <c r="Q2509" s="69">
        <v>0.09</v>
      </c>
      <c r="R2509" s="70">
        <f>(Таблица1[[#This Row],[fr]]-SUMIF('Сводный отчет'!$B$7:$B$17,Таблица1[[#This Row],[Профиль / размер]],'Сводный отчет'!$X$7:$X$17))^2</f>
        <v>5.9947040635718234E-5</v>
      </c>
    </row>
    <row r="2510" spans="1:18" ht="11.25" customHeight="1" x14ac:dyDescent="0.25">
      <c r="A2510" s="62" t="s">
        <v>1874</v>
      </c>
      <c r="B2510" s="62" t="str">
        <f>LEFT(Таблица1[[#This Row],[Номер плавки]],7)</f>
        <v>2051335</v>
      </c>
      <c r="C2510" s="62" t="s">
        <v>66</v>
      </c>
      <c r="D2510" s="62" t="s">
        <v>72</v>
      </c>
      <c r="E2510" s="63">
        <v>556</v>
      </c>
      <c r="F2510" s="64">
        <f>(Таблица1[[#This Row],[Предел текучести, Н/мм²]]-SUMIF('Сводный отчет'!$B$7:$B$17,Таблица1[[#This Row],[Профиль / размер]],'Сводный отчет'!$F$7:$F$17))^2</f>
        <v>27.073831713927337</v>
      </c>
      <c r="G2510" s="63">
        <v>649</v>
      </c>
      <c r="H2510" s="64">
        <f>(Таблица1[[#This Row],[Временное сопротивление, Н/мм²]]-SUMIF('Сводный отчет'!$B$7:$B$17,Таблица1[[#This Row],[Профиль / размер]],'Сводный отчет'!$I$7:$I$17))^2</f>
        <v>0.47755965364539105</v>
      </c>
      <c r="I2510" s="65">
        <f>Таблица1[[#This Row],[Временное сопротивление, Н/мм²]]/Таблица1[[#This Row],[Предел текучести, Н/мм²]]</f>
        <v>1.1672661870503598</v>
      </c>
      <c r="J2510" s="66">
        <f>(Таблица1[[#This Row],[σв/σт]]-SUMIF('Сводный отчет'!$B$7:$B$17,Таблица1[[#This Row],[Профиль / размер]],'Сводный отчет'!$L$7:$L$17))^2</f>
        <v>9.8037772125722202E-5</v>
      </c>
      <c r="K2510" s="63">
        <v>18.7</v>
      </c>
      <c r="L2510" s="64">
        <f>(Таблица1[[#This Row],[Относительное удлинение, %]]-SUMIF('Сводный отчет'!$B$7:$B$17,Таблица1[[#This Row],[Профиль / размер]],'Сводный отчет'!$O$7:$O$17))^2</f>
        <v>5.7652044271120556E-2</v>
      </c>
      <c r="M2510" s="63">
        <v>7.1</v>
      </c>
      <c r="N251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8.9334567901234365</v>
      </c>
      <c r="O2510" s="67">
        <v>7.4</v>
      </c>
      <c r="P251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8.9480426847629104</v>
      </c>
      <c r="Q2510" s="69">
        <v>9.6000000000000002E-2</v>
      </c>
      <c r="R2510" s="70">
        <f>(Таблица1[[#This Row],[fr]]-SUMIF('Сводный отчет'!$B$7:$B$17,Таблица1[[#This Row],[Профиль / размер]],'Сводный отчет'!$X$7:$X$17))^2</f>
        <v>1.8885760974140961E-4</v>
      </c>
    </row>
    <row r="2511" spans="1:18" ht="11.25" customHeight="1" x14ac:dyDescent="0.25">
      <c r="A2511" s="62" t="s">
        <v>1874</v>
      </c>
      <c r="B2511" s="62" t="str">
        <f>LEFT(Таблица1[[#This Row],[Номер плавки]],7)</f>
        <v>2051335</v>
      </c>
      <c r="C2511" s="62" t="s">
        <v>66</v>
      </c>
      <c r="D2511" s="62" t="s">
        <v>72</v>
      </c>
      <c r="E2511" s="63">
        <v>558</v>
      </c>
      <c r="F2511" s="64">
        <f>(Таблица1[[#This Row],[Предел текучести, Н/мм²]]-SUMIF('Сводный отчет'!$B$7:$B$17,Таблица1[[#This Row],[Профиль / размер]],'Сводный отчет'!$F$7:$F$17))^2</f>
        <v>51.886839844008811</v>
      </c>
      <c r="G2511" s="63">
        <v>649</v>
      </c>
      <c r="H2511" s="64">
        <f>(Таблица1[[#This Row],[Временное сопротивление, Н/мм²]]-SUMIF('Сводный отчет'!$B$7:$B$17,Таблица1[[#This Row],[Профиль / размер]],'Сводный отчет'!$I$7:$I$17))^2</f>
        <v>0.47755965364539105</v>
      </c>
      <c r="I2511" s="65">
        <f>Таблица1[[#This Row],[Временное сопротивление, Н/мм²]]/Таблица1[[#This Row],[Предел текучести, Н/мм²]]</f>
        <v>1.1630824372759856</v>
      </c>
      <c r="J2511" s="66">
        <f>(Таблица1[[#This Row],[σв/σт]]-SUMIF('Сводный отчет'!$B$7:$B$17,Таблица1[[#This Row],[Профиль / размер]],'Сводный отчет'!$L$7:$L$17))^2</f>
        <v>1.9839151552935897E-4</v>
      </c>
      <c r="K2511" s="63">
        <v>20</v>
      </c>
      <c r="L2511" s="64">
        <f>(Таблица1[[#This Row],[Относительное удлинение, %]]-SUMIF('Сводный отчет'!$B$7:$B$17,Таблица1[[#This Row],[Профиль / размер]],'Сводный отчет'!$O$7:$O$17))^2</f>
        <v>1.1233702014526921</v>
      </c>
      <c r="M2511" s="63">
        <v>9.8000000000000007</v>
      </c>
      <c r="N251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8.3456790123454139E-2</v>
      </c>
      <c r="O2511" s="67">
        <v>10.1</v>
      </c>
      <c r="P251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8.4871953055576169E-2</v>
      </c>
      <c r="Q2511" s="69">
        <v>8.2000000000000003E-2</v>
      </c>
      <c r="R2511" s="70">
        <f>(Таблица1[[#This Row],[fr]]-SUMIF('Сводный отчет'!$B$7:$B$17,Таблица1[[#This Row],[Профиль / размер]],'Сводный отчет'!$X$7:$X$17))^2</f>
        <v>6.6281828129923415E-8</v>
      </c>
    </row>
    <row r="2512" spans="1:18" ht="11.25" customHeight="1" x14ac:dyDescent="0.25">
      <c r="A2512" s="62" t="s">
        <v>1874</v>
      </c>
      <c r="B2512" s="62" t="str">
        <f>LEFT(Таблица1[[#This Row],[Номер плавки]],7)</f>
        <v>2051335</v>
      </c>
      <c r="C2512" s="62" t="s">
        <v>66</v>
      </c>
      <c r="D2512" s="62" t="s">
        <v>72</v>
      </c>
      <c r="E2512" s="63">
        <v>558</v>
      </c>
      <c r="F2512" s="64">
        <f>(Таблица1[[#This Row],[Предел текучести, Н/мм²]]-SUMIF('Сводный отчет'!$B$7:$B$17,Таблица1[[#This Row],[Профиль / размер]],'Сводный отчет'!$F$7:$F$17))^2</f>
        <v>51.886839844008811</v>
      </c>
      <c r="G2512" s="63">
        <v>649</v>
      </c>
      <c r="H2512" s="64">
        <f>(Таблица1[[#This Row],[Временное сопротивление, Н/мм²]]-SUMIF('Сводный отчет'!$B$7:$B$17,Таблица1[[#This Row],[Профиль / размер]],'Сводный отчет'!$I$7:$I$17))^2</f>
        <v>0.47755965364539105</v>
      </c>
      <c r="I2512" s="65">
        <f>Таблица1[[#This Row],[Временное сопротивление, Н/мм²]]/Таблица1[[#This Row],[Предел текучести, Н/мм²]]</f>
        <v>1.1630824372759856</v>
      </c>
      <c r="J2512" s="66">
        <f>(Таблица1[[#This Row],[σв/σт]]-SUMIF('Сводный отчет'!$B$7:$B$17,Таблица1[[#This Row],[Профиль / размер]],'Сводный отчет'!$L$7:$L$17))^2</f>
        <v>1.9839151552935897E-4</v>
      </c>
      <c r="K2512" s="63">
        <v>18.100000000000001</v>
      </c>
      <c r="L2512" s="64">
        <f>(Таблица1[[#This Row],[Относительное удлинение, %]]-SUMIF('Сводный отчет'!$B$7:$B$17,Таблица1[[#This Row],[Профиль / размер]],'Сводный отчет'!$O$7:$O$17))^2</f>
        <v>0.70578212557193087</v>
      </c>
      <c r="M2512" s="63">
        <v>10.4</v>
      </c>
      <c r="N251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9.6790123456792748E-2</v>
      </c>
      <c r="O2512" s="67">
        <v>10.7</v>
      </c>
      <c r="P251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9.5278457120611962E-2</v>
      </c>
      <c r="Q2512" s="69">
        <v>8.5999999999999993E-2</v>
      </c>
      <c r="R2512" s="70">
        <f>(Таблица1[[#This Row],[fr]]-SUMIF('Сводный отчет'!$B$7:$B$17,Таблица1[[#This Row],[Профиль / размер]],'Сводный отчет'!$X$7:$X$17))^2</f>
        <v>1.4006661231924054E-5</v>
      </c>
    </row>
    <row r="2513" spans="1:18" ht="11.25" customHeight="1" x14ac:dyDescent="0.25">
      <c r="A2513" s="62" t="s">
        <v>1874</v>
      </c>
      <c r="B2513" s="62" t="str">
        <f>LEFT(Таблица1[[#This Row],[Номер плавки]],7)</f>
        <v>2051335</v>
      </c>
      <c r="C2513" s="62" t="s">
        <v>66</v>
      </c>
      <c r="D2513" s="62" t="s">
        <v>72</v>
      </c>
      <c r="E2513" s="63">
        <v>560</v>
      </c>
      <c r="F2513" s="64">
        <f>(Таблица1[[#This Row],[Предел текучести, Н/мм²]]-SUMIF('Сводный отчет'!$B$7:$B$17,Таблица1[[#This Row],[Профиль / размер]],'Сводный отчет'!$F$7:$F$17))^2</f>
        <v>84.699847974090275</v>
      </c>
      <c r="G2513" s="63">
        <v>652</v>
      </c>
      <c r="H2513" s="64">
        <f>(Таблица1[[#This Row],[Временное сопротивление, Н/мм²]]-SUMIF('Сводный отчет'!$B$7:$B$17,Таблица1[[#This Row],[Профиль / размер]],'Сводный отчет'!$I$7:$I$17))^2</f>
        <v>13.623901117060347</v>
      </c>
      <c r="I2513" s="65">
        <f>Таблица1[[#This Row],[Временное сопротивление, Н/мм²]]/Таблица1[[#This Row],[Предел текучести, Н/мм²]]</f>
        <v>1.1642857142857144</v>
      </c>
      <c r="J2513" s="66">
        <f>(Таблица1[[#This Row],[σв/σт]]-SUMIF('Сводный отчет'!$B$7:$B$17,Таблица1[[#This Row],[Профиль / размер]],'Сводный отчет'!$L$7:$L$17))^2</f>
        <v>1.6594271119088283E-4</v>
      </c>
      <c r="K2513" s="63">
        <v>19.2</v>
      </c>
      <c r="L2513" s="64">
        <f>(Таблица1[[#This Row],[Относительное удлинение, %]]-SUMIF('Сводный отчет'!$B$7:$B$17,Таблица1[[#This Row],[Профиль / размер]],'Сводный отчет'!$O$7:$O$17))^2</f>
        <v>6.7543643187109009E-2</v>
      </c>
      <c r="M2513" s="63">
        <v>9.6999999999999993</v>
      </c>
      <c r="N251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0.1512345679012321</v>
      </c>
      <c r="O2513" s="67">
        <v>10</v>
      </c>
      <c r="P251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0.15313753571140321</v>
      </c>
      <c r="Q2513" s="69">
        <v>9.8000000000000004E-2</v>
      </c>
      <c r="R2513" s="70">
        <f>(Таблица1[[#This Row],[fr]]-SUMIF('Сводный отчет'!$B$7:$B$17,Таблица1[[#This Row],[Профиль / размер]],'Сводный отчет'!$X$7:$X$17))^2</f>
        <v>2.4782779944330674E-4</v>
      </c>
    </row>
    <row r="2514" spans="1:18" ht="11.25" customHeight="1" x14ac:dyDescent="0.25">
      <c r="A2514" s="62" t="s">
        <v>1874</v>
      </c>
      <c r="B2514" s="62" t="str">
        <f>LEFT(Таблица1[[#This Row],[Номер плавки]],7)</f>
        <v>2051335</v>
      </c>
      <c r="C2514" s="62" t="s">
        <v>66</v>
      </c>
      <c r="D2514" s="62" t="s">
        <v>72</v>
      </c>
      <c r="E2514" s="63">
        <v>555</v>
      </c>
      <c r="F2514" s="64">
        <f>(Таблица1[[#This Row],[Предел текучести, Н/мм²]]-SUMIF('Сводный отчет'!$B$7:$B$17,Таблица1[[#This Row],[Профиль / размер]],'Сводный отчет'!$F$7:$F$17))^2</f>
        <v>17.667327648886602</v>
      </c>
      <c r="G2514" s="63">
        <v>647</v>
      </c>
      <c r="H2514" s="64">
        <f>(Таблица1[[#This Row],[Временное сопротивление, Н/мм²]]-SUMIF('Сводный отчет'!$B$7:$B$17,Таблица1[[#This Row],[Профиль / размер]],'Сводный отчет'!$I$7:$I$17))^2</f>
        <v>1.7133320113687538</v>
      </c>
      <c r="I2514" s="65">
        <f>Таблица1[[#This Row],[Временное сопротивление, Н/мм²]]/Таблица1[[#This Row],[Предел текучести, Н/мм²]]</f>
        <v>1.1657657657657658</v>
      </c>
      <c r="J2514" s="66">
        <f>(Таблица1[[#This Row],[σв/σт]]-SUMIF('Сводный отчет'!$B$7:$B$17,Таблица1[[#This Row],[Профиль / размер]],'Сводный отчет'!$L$7:$L$17))^2</f>
        <v>1.3000158637346723E-4</v>
      </c>
      <c r="K2514" s="63">
        <v>20.5</v>
      </c>
      <c r="L2514" s="64">
        <f>(Таблица1[[#This Row],[Относительное удлинение, %]]-SUMIF('Сводный отчет'!$B$7:$B$17,Таблица1[[#This Row],[Профиль / размер]],'Сводный отчет'!$O$7:$O$17))^2</f>
        <v>2.433261800368681</v>
      </c>
      <c r="M2514" s="63">
        <v>9.9</v>
      </c>
      <c r="N251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3.5679012345677413E-2</v>
      </c>
      <c r="O2514" s="67">
        <v>10.199999999999999</v>
      </c>
      <c r="P251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3.6606370399748969E-2</v>
      </c>
      <c r="Q2514" s="69">
        <v>8.1000000000000003E-2</v>
      </c>
      <c r="R2514" s="70">
        <f>(Таблица1[[#This Row],[fr]]-SUMIF('Сводный отчет'!$B$7:$B$17,Таблица1[[#This Row],[Профиль / размер]],'Сводный отчет'!$X$7:$X$17))^2</f>
        <v>1.5811869771813733E-6</v>
      </c>
    </row>
    <row r="2515" spans="1:18" ht="11.25" customHeight="1" x14ac:dyDescent="0.25">
      <c r="A2515" s="62" t="s">
        <v>1875</v>
      </c>
      <c r="B2515" s="62" t="str">
        <f>LEFT(Таблица1[[#This Row],[Номер плавки]],7)</f>
        <v>2051336</v>
      </c>
      <c r="C2515" s="62" t="s">
        <v>66</v>
      </c>
      <c r="D2515" s="62" t="s">
        <v>72</v>
      </c>
      <c r="E2515" s="63">
        <v>529</v>
      </c>
      <c r="F2515" s="64">
        <f>(Таблица1[[#This Row],[Предел текучести, Н/мм²]]-SUMIF('Сводный отчет'!$B$7:$B$17,Таблица1[[#This Row],[Профиль / размер]],'Сводный отчет'!$F$7:$F$17))^2</f>
        <v>475.09822195782749</v>
      </c>
      <c r="G2515" s="63">
        <v>622</v>
      </c>
      <c r="H2515" s="64">
        <f>(Таблица1[[#This Row],[Временное сопротивление, Н/мм²]]-SUMIF('Сводный отчет'!$B$7:$B$17,Таблица1[[#This Row],[Профиль / размер]],'Сводный отчет'!$I$7:$I$17))^2</f>
        <v>692.16048648291076</v>
      </c>
      <c r="I2515" s="65">
        <f>Таблица1[[#This Row],[Временное сопротивление, Н/мм²]]/Таблица1[[#This Row],[Предел текучести, Н/мм²]]</f>
        <v>1.1758034026465027</v>
      </c>
      <c r="J2515" s="66">
        <f>(Таблица1[[#This Row],[σв/σт]]-SUMIF('Сводный отчет'!$B$7:$B$17,Таблица1[[#This Row],[Профиль / размер]],'Сводный отчет'!$L$7:$L$17))^2</f>
        <v>1.8610059994110701E-6</v>
      </c>
      <c r="K2515" s="63">
        <v>19.899999999999999</v>
      </c>
      <c r="L2515" s="64">
        <f>(Таблица1[[#This Row],[Относительное удлинение, %]]-SUMIF('Сводный отчет'!$B$7:$B$17,Таблица1[[#This Row],[Профиль / размер]],'Сводный отчет'!$O$7:$O$17))^2</f>
        <v>0.92139188166949149</v>
      </c>
      <c r="M2515" s="63">
        <v>8.1999999999999993</v>
      </c>
      <c r="N251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3.5679012345678891</v>
      </c>
      <c r="O2515" s="67">
        <v>8.5</v>
      </c>
      <c r="P251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3.5771212755488122</v>
      </c>
      <c r="Q2515" s="69">
        <v>7.9000000000000001E-2</v>
      </c>
      <c r="R2515" s="70">
        <f>(Таблица1[[#This Row],[fr]]-SUMIF('Сводный отчет'!$B$7:$B$17,Таблица1[[#This Row],[Профиль / размер]],'Сводный отчет'!$X$7:$X$17))^2</f>
        <v>1.0610997275284284E-5</v>
      </c>
    </row>
    <row r="2516" spans="1:18" ht="11.25" customHeight="1" x14ac:dyDescent="0.25">
      <c r="A2516" s="62" t="s">
        <v>1875</v>
      </c>
      <c r="B2516" s="62" t="str">
        <f>LEFT(Таблица1[[#This Row],[Номер плавки]],7)</f>
        <v>2051336</v>
      </c>
      <c r="C2516" s="62" t="s">
        <v>66</v>
      </c>
      <c r="D2516" s="62" t="s">
        <v>72</v>
      </c>
      <c r="E2516" s="63">
        <v>536</v>
      </c>
      <c r="F2516" s="64">
        <f>(Таблица1[[#This Row],[Предел текучести, Н/мм²]]-SUMIF('Сводный отчет'!$B$7:$B$17,Таблица1[[#This Row],[Профиль / размер]],'Сводный отчет'!$F$7:$F$17))^2</f>
        <v>218.94375041311264</v>
      </c>
      <c r="G2516" s="63">
        <v>621</v>
      </c>
      <c r="H2516" s="64">
        <f>(Таблица1[[#This Row],[Временное сопротивление, Н/мм²]]-SUMIF('Сводный отчет'!$B$7:$B$17,Таблица1[[#This Row],[Профиль / размер]],'Сводный отчет'!$I$7:$I$17))^2</f>
        <v>745.77837266177244</v>
      </c>
      <c r="I2516" s="65">
        <f>Таблица1[[#This Row],[Временное сопротивление, Н/мм²]]/Таблица1[[#This Row],[Предел текучести, Н/мм²]]</f>
        <v>1.1585820895522387</v>
      </c>
      <c r="J2516" s="66">
        <f>(Таблица1[[#This Row],[σв/σт]]-SUMIF('Сводный отчет'!$B$7:$B$17,Таблица1[[#This Row],[Профиль / размер]],'Сводный отчет'!$L$7:$L$17))^2</f>
        <v>3.45420811416605E-4</v>
      </c>
      <c r="K2516" s="63">
        <v>20.6</v>
      </c>
      <c r="L2516" s="64">
        <f>(Таблица1[[#This Row],[Относительное удлинение, %]]-SUMIF('Сводный отчет'!$B$7:$B$17,Таблица1[[#This Row],[Профиль / размер]],'Сводный отчет'!$O$7:$O$17))^2</f>
        <v>2.7552401201518837</v>
      </c>
      <c r="M2516" s="63">
        <v>10.3</v>
      </c>
      <c r="N251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4.4567901234569836E-2</v>
      </c>
      <c r="O2516" s="67">
        <v>10.6</v>
      </c>
      <c r="P251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4.3544039776439517E-2</v>
      </c>
      <c r="Q2516" s="69">
        <v>8.8999999999999996E-2</v>
      </c>
      <c r="R2516" s="70">
        <f>(Таблица1[[#This Row],[fr]]-SUMIF('Сводный отчет'!$B$7:$B$17,Таблица1[[#This Row],[Профиль / размер]],'Сводный отчет'!$X$7:$X$17))^2</f>
        <v>4.5461945784769685E-5</v>
      </c>
    </row>
    <row r="2517" spans="1:18" ht="11.25" customHeight="1" x14ac:dyDescent="0.25">
      <c r="A2517" s="62" t="s">
        <v>1875</v>
      </c>
      <c r="B2517" s="62" t="str">
        <f>LEFT(Таблица1[[#This Row],[Номер плавки]],7)</f>
        <v>2051336</v>
      </c>
      <c r="C2517" s="62" t="s">
        <v>66</v>
      </c>
      <c r="D2517" s="62" t="s">
        <v>72</v>
      </c>
      <c r="E2517" s="63">
        <v>536</v>
      </c>
      <c r="F2517" s="64">
        <f>(Таблица1[[#This Row],[Предел текучести, Н/мм²]]-SUMIF('Сводный отчет'!$B$7:$B$17,Таблица1[[#This Row],[Профиль / размер]],'Сводный отчет'!$F$7:$F$17))^2</f>
        <v>218.94375041311264</v>
      </c>
      <c r="G2517" s="63">
        <v>620</v>
      </c>
      <c r="H2517" s="64">
        <f>(Таблица1[[#This Row],[Временное сопротивление, Н/мм²]]-SUMIF('Сводный отчет'!$B$7:$B$17,Таблица1[[#This Row],[Профиль / размер]],'Сводный отчет'!$I$7:$I$17))^2</f>
        <v>801.39625884063412</v>
      </c>
      <c r="I2517" s="65">
        <f>Таблица1[[#This Row],[Временное сопротивление, Н/мм²]]/Таблица1[[#This Row],[Предел текучести, Н/мм²]]</f>
        <v>1.1567164179104477</v>
      </c>
      <c r="J2517" s="66">
        <f>(Таблица1[[#This Row],[σв/σт]]-SUMIF('Сводный отчет'!$B$7:$B$17,Таблица1[[#This Row],[Профиль / размер]],'Сводный отчет'!$L$7:$L$17))^2</f>
        <v>4.182504228057121E-4</v>
      </c>
      <c r="K2517" s="63">
        <v>19.5</v>
      </c>
      <c r="L2517" s="64">
        <f>(Таблица1[[#This Row],[Относительное удлинение, %]]-SUMIF('Сводный отчет'!$B$7:$B$17,Таблица1[[#This Row],[Профиль / размер]],'Сводный отчет'!$O$7:$O$17))^2</f>
        <v>0.3134786025367029</v>
      </c>
      <c r="M2517" s="63">
        <v>7.4</v>
      </c>
      <c r="N251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7.2301234567901007</v>
      </c>
      <c r="O2517" s="67">
        <v>7.7</v>
      </c>
      <c r="P251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7.2432459367954296</v>
      </c>
      <c r="Q2517" s="69">
        <v>6.8000000000000005E-2</v>
      </c>
      <c r="R2517" s="70">
        <f>(Таблица1[[#This Row],[fr]]-SUMIF('Сводный отчет'!$B$7:$B$17,Таблица1[[#This Row],[Профиль / размер]],'Сводный отчет'!$X$7:$X$17))^2</f>
        <v>2.0327495391485014E-4</v>
      </c>
    </row>
    <row r="2518" spans="1:18" ht="11.25" customHeight="1" x14ac:dyDescent="0.25">
      <c r="A2518" s="62" t="s">
        <v>1876</v>
      </c>
      <c r="B2518" s="62" t="str">
        <f>LEFT(Таблица1[[#This Row],[Номер плавки]],7)</f>
        <v>2051337</v>
      </c>
      <c r="C2518" s="62" t="s">
        <v>66</v>
      </c>
      <c r="D2518" s="62" t="s">
        <v>72</v>
      </c>
      <c r="E2518" s="63">
        <v>529</v>
      </c>
      <c r="F2518" s="64">
        <f>(Таблица1[[#This Row],[Предел текучести, Н/мм²]]-SUMIF('Сводный отчет'!$B$7:$B$17,Таблица1[[#This Row],[Профиль / размер]],'Сводный отчет'!$F$7:$F$17))^2</f>
        <v>475.09822195782749</v>
      </c>
      <c r="G2518" s="63">
        <v>617</v>
      </c>
      <c r="H2518" s="64">
        <f>(Таблица1[[#This Row],[Временное сопротивление, Н/мм²]]-SUMIF('Сводный отчет'!$B$7:$B$17,Таблица1[[#This Row],[Профиль / размер]],'Сводный отчет'!$I$7:$I$17))^2</f>
        <v>980.24991737721916</v>
      </c>
      <c r="I2518" s="65">
        <f>Таблица1[[#This Row],[Временное сопротивление, Н/мм²]]/Таблица1[[#This Row],[Предел текучести, Н/мм²]]</f>
        <v>1.166351606805293</v>
      </c>
      <c r="J2518" s="66">
        <f>(Таблица1[[#This Row],[σв/σт]]-SUMIF('Сводный отчет'!$B$7:$B$17,Таблица1[[#This Row],[Профиль / размер]],'Сводный отчет'!$L$7:$L$17))^2</f>
        <v>1.1698548346114225E-4</v>
      </c>
      <c r="K2518" s="63">
        <v>17.399999999999999</v>
      </c>
      <c r="L2518" s="64">
        <f>(Таблица1[[#This Row],[Относительное удлинение, %]]-SUMIF('Сводный отчет'!$B$7:$B$17,Таблица1[[#This Row],[Профиль / размер]],'Сводный отчет'!$O$7:$O$17))^2</f>
        <v>2.3719338870895528</v>
      </c>
      <c r="M2518" s="63">
        <v>10.8</v>
      </c>
      <c r="N251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0.50567901234568557</v>
      </c>
      <c r="O2518" s="67">
        <v>11.1</v>
      </c>
      <c r="P251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0.50221612649730285</v>
      </c>
      <c r="Q2518" s="69">
        <v>7.0999999999999994E-2</v>
      </c>
      <c r="R2518" s="70">
        <f>(Таблица1[[#This Row],[fr]]-SUMIF('Сводный отчет'!$B$7:$B$17,Таблица1[[#This Row],[Профиль / размер]],'Сводный отчет'!$X$7:$X$17))^2</f>
        <v>1.2673023846769606E-4</v>
      </c>
    </row>
    <row r="2519" spans="1:18" ht="11.25" customHeight="1" x14ac:dyDescent="0.25">
      <c r="A2519" s="62" t="s">
        <v>1876</v>
      </c>
      <c r="B2519" s="62" t="str">
        <f>LEFT(Таблица1[[#This Row],[Номер плавки]],7)</f>
        <v>2051337</v>
      </c>
      <c r="C2519" s="62" t="s">
        <v>66</v>
      </c>
      <c r="D2519" s="62" t="s">
        <v>72</v>
      </c>
      <c r="E2519" s="63">
        <v>528</v>
      </c>
      <c r="F2519" s="64">
        <f>(Таблица1[[#This Row],[Предел текучести, Н/мм²]]-SUMIF('Сводный отчет'!$B$7:$B$17,Таблица1[[#This Row],[Профиль / размер]],'Сводный отчет'!$F$7:$F$17))^2</f>
        <v>519.69171789278676</v>
      </c>
      <c r="G2519" s="63">
        <v>618</v>
      </c>
      <c r="H2519" s="64">
        <f>(Таблица1[[#This Row],[Временное сопротивление, Н/мм²]]-SUMIF('Сводный отчет'!$B$7:$B$17,Таблица1[[#This Row],[Профиль / размер]],'Сводный отчет'!$I$7:$I$17))^2</f>
        <v>918.63203119835748</v>
      </c>
      <c r="I2519" s="65">
        <f>Таблица1[[#This Row],[Временное сопротивление, Н/мм²]]/Таблица1[[#This Row],[Предел текучести, Н/мм²]]</f>
        <v>1.1704545454545454</v>
      </c>
      <c r="J2519" s="66">
        <f>(Таблица1[[#This Row],[σв/σт]]-SUMIF('Сводный отчет'!$B$7:$B$17,Таблица1[[#This Row],[Профиль / размер]],'Сводный отчет'!$L$7:$L$17))^2</f>
        <v>4.506496147895046E-5</v>
      </c>
      <c r="K2519" s="63">
        <v>16.899999999999999</v>
      </c>
      <c r="L2519" s="64">
        <f>(Таблица1[[#This Row],[Относительное удлинение, %]]-SUMIF('Сводный отчет'!$B$7:$B$17,Таблица1[[#This Row],[Профиль / размер]],'Сводный отчет'!$O$7:$O$17))^2</f>
        <v>4.1620422881735646</v>
      </c>
      <c r="M2519" s="63">
        <v>10.9</v>
      </c>
      <c r="N251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0.65790123456790806</v>
      </c>
      <c r="O2519" s="67">
        <v>11.2</v>
      </c>
      <c r="P251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0.653950543841475</v>
      </c>
      <c r="Q2519" s="69">
        <v>9.4E-2</v>
      </c>
      <c r="R2519" s="70">
        <f>(Таблица1[[#This Row],[fr]]-SUMIF('Сводный отчет'!$B$7:$B$17,Таблица1[[#This Row],[Профиль / размер]],'Сводный отчет'!$X$7:$X$17))^2</f>
        <v>1.3788742003951248E-4</v>
      </c>
    </row>
    <row r="2520" spans="1:18" ht="11.25" customHeight="1" x14ac:dyDescent="0.25">
      <c r="A2520" s="62" t="s">
        <v>1876</v>
      </c>
      <c r="B2520" s="62" t="str">
        <f>LEFT(Таблица1[[#This Row],[Номер плавки]],7)</f>
        <v>2051337</v>
      </c>
      <c r="C2520" s="62" t="s">
        <v>66</v>
      </c>
      <c r="D2520" s="62" t="s">
        <v>72</v>
      </c>
      <c r="E2520" s="63">
        <v>531</v>
      </c>
      <c r="F2520" s="64">
        <f>(Таблица1[[#This Row],[Предел текучести, Н/мм²]]-SUMIF('Сводный отчет'!$B$7:$B$17,Таблица1[[#This Row],[Профиль / размер]],'Сводный отчет'!$F$7:$F$17))^2</f>
        <v>391.91123008790896</v>
      </c>
      <c r="G2520" s="63">
        <v>620</v>
      </c>
      <c r="H2520" s="64">
        <f>(Таблица1[[#This Row],[Временное сопротивление, Н/мм²]]-SUMIF('Сводный отчет'!$B$7:$B$17,Таблица1[[#This Row],[Профиль / размер]],'Сводный отчет'!$I$7:$I$17))^2</f>
        <v>801.39625884063412</v>
      </c>
      <c r="I2520" s="65">
        <f>Таблица1[[#This Row],[Временное сопротивление, Н/мм²]]/Таблица1[[#This Row],[Предел текучести, Н/мм²]]</f>
        <v>1.167608286252354</v>
      </c>
      <c r="J2520" s="66">
        <f>(Таблица1[[#This Row],[σв/σт]]-SUMIF('Сводный отчет'!$B$7:$B$17,Таблица1[[#This Row],[Профиль / размер]],'Сводный отчет'!$L$7:$L$17))^2</f>
        <v>9.1380280179220749E-5</v>
      </c>
      <c r="K2520" s="63">
        <v>17.100000000000001</v>
      </c>
      <c r="L2520" s="64">
        <f>(Таблица1[[#This Row],[Относительное удлинение, %]]-SUMIF('Сводный отчет'!$B$7:$B$17,Таблица1[[#This Row],[Профиль / размер]],'Сводный отчет'!$O$7:$O$17))^2</f>
        <v>3.3859989277399496</v>
      </c>
      <c r="M2520" s="63">
        <v>10.8</v>
      </c>
      <c r="N252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0.50567901234568557</v>
      </c>
      <c r="O2520" s="67">
        <v>11.1</v>
      </c>
      <c r="P252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0.50221612649730285</v>
      </c>
      <c r="Q2520" s="69">
        <v>9.2999999999999999E-2</v>
      </c>
      <c r="R2520" s="70">
        <f>(Таблица1[[#This Row],[fr]]-SUMIF('Сводный отчет'!$B$7:$B$17,Таблица1[[#This Row],[Профиль / размер]],'Сводный отчет'!$X$7:$X$17))^2</f>
        <v>1.1540232518856391E-4</v>
      </c>
    </row>
    <row r="2521" spans="1:18" ht="11.25" customHeight="1" x14ac:dyDescent="0.25">
      <c r="A2521" s="62" t="s">
        <v>1877</v>
      </c>
      <c r="B2521" s="62" t="str">
        <f>LEFT(Таблица1[[#This Row],[Номер плавки]],7)</f>
        <v>2051338</v>
      </c>
      <c r="C2521" s="62" t="s">
        <v>66</v>
      </c>
      <c r="D2521" s="62" t="s">
        <v>72</v>
      </c>
      <c r="E2521" s="63">
        <v>535</v>
      </c>
      <c r="F2521" s="64">
        <f>(Таблица1[[#This Row],[Предел текучести, Н/мм²]]-SUMIF('Сводный отчет'!$B$7:$B$17,Таблица1[[#This Row],[Профиль / размер]],'Сводный отчет'!$F$7:$F$17))^2</f>
        <v>249.5372463480719</v>
      </c>
      <c r="G2521" s="63">
        <v>624</v>
      </c>
      <c r="H2521" s="64">
        <f>(Таблица1[[#This Row],[Временное сопротивление, Н/мм²]]-SUMIF('Сводный отчет'!$B$7:$B$17,Таблица1[[#This Row],[Профиль / размер]],'Сводный отчет'!$I$7:$I$17))^2</f>
        <v>590.92471412518739</v>
      </c>
      <c r="I2521" s="65">
        <f>Таблица1[[#This Row],[Временное сопротивление, Н/мм²]]/Таблица1[[#This Row],[Предел текучести, Н/мм²]]</f>
        <v>1.1663551401869159</v>
      </c>
      <c r="J2521" s="66">
        <f>(Таблица1[[#This Row],[σв/σт]]-SUMIF('Сводный отчет'!$B$7:$B$17,Таблица1[[#This Row],[Профиль / размер]],'Сводный отчет'!$L$7:$L$17))^2</f>
        <v>1.1690906195636402E-4</v>
      </c>
      <c r="K2521" s="63">
        <v>16.2</v>
      </c>
      <c r="L2521" s="64">
        <f>(Таблица1[[#This Row],[Относительное удлинение, %]]-SUMIF('Сводный отчет'!$B$7:$B$17,Таблица1[[#This Row],[Профиль / размер]],'Сводный отчет'!$O$7:$O$17))^2</f>
        <v>7.5081940496911779</v>
      </c>
      <c r="M2521" s="63">
        <v>8.8000000000000007</v>
      </c>
      <c r="N252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1.6612345679012228</v>
      </c>
      <c r="O2521" s="67">
        <v>9.1</v>
      </c>
      <c r="P252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1.6675277796138495</v>
      </c>
      <c r="Q2521" s="69">
        <v>6.9000000000000006E-2</v>
      </c>
      <c r="R2521" s="70">
        <f>(Таблица1[[#This Row],[fr]]-SUMIF('Сводный отчет'!$B$7:$B$17,Таблица1[[#This Row],[Профиль / размер]],'Сводный отчет'!$X$7:$X$17))^2</f>
        <v>1.7576004876579868E-4</v>
      </c>
    </row>
    <row r="2522" spans="1:18" ht="11.25" customHeight="1" x14ac:dyDescent="0.25">
      <c r="A2522" s="62" t="s">
        <v>1877</v>
      </c>
      <c r="B2522" s="62" t="str">
        <f>LEFT(Таблица1[[#This Row],[Номер плавки]],7)</f>
        <v>2051338</v>
      </c>
      <c r="C2522" s="62" t="s">
        <v>66</v>
      </c>
      <c r="D2522" s="62" t="s">
        <v>72</v>
      </c>
      <c r="E2522" s="63">
        <v>536</v>
      </c>
      <c r="F2522" s="64">
        <f>(Таблица1[[#This Row],[Предел текучести, Н/мм²]]-SUMIF('Сводный отчет'!$B$7:$B$17,Таблица1[[#This Row],[Профиль / размер]],'Сводный отчет'!$F$7:$F$17))^2</f>
        <v>218.94375041311264</v>
      </c>
      <c r="G2522" s="63">
        <v>626</v>
      </c>
      <c r="H2522" s="64">
        <f>(Таблица1[[#This Row],[Временное сопротивление, Н/мм²]]-SUMIF('Сводный отчет'!$B$7:$B$17,Таблица1[[#This Row],[Профиль / размер]],'Сводный отчет'!$I$7:$I$17))^2</f>
        <v>497.68894176746409</v>
      </c>
      <c r="I2522" s="65">
        <f>Таблица1[[#This Row],[Временное сопротивление, Н/мм²]]/Таблица1[[#This Row],[Предел текучести, Н/мм²]]</f>
        <v>1.1679104477611941</v>
      </c>
      <c r="J2522" s="66">
        <f>(Таблица1[[#This Row],[σв/σт]]-SUMIF('Сводный отчет'!$B$7:$B$17,Таблица1[[#This Row],[Профиль / размер]],'Сводный отчет'!$L$7:$L$17))^2</f>
        <v>8.5694674720572013E-5</v>
      </c>
      <c r="K2522" s="63">
        <v>16.2</v>
      </c>
      <c r="L2522" s="64">
        <f>(Таблица1[[#This Row],[Относительное удлинение, %]]-SUMIF('Сводный отчет'!$B$7:$B$17,Таблица1[[#This Row],[Профиль / размер]],'Сводный отчет'!$O$7:$O$17))^2</f>
        <v>7.5081940496911779</v>
      </c>
      <c r="M2522" s="63">
        <v>10.4</v>
      </c>
      <c r="N252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9.6790123456792748E-2</v>
      </c>
      <c r="O2522" s="67">
        <v>10.7</v>
      </c>
      <c r="P252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9.5278457120611962E-2</v>
      </c>
      <c r="Q2522" s="69">
        <v>6.8000000000000005E-2</v>
      </c>
      <c r="R2522" s="70">
        <f>(Таблица1[[#This Row],[fr]]-SUMIF('Сводный отчет'!$B$7:$B$17,Таблица1[[#This Row],[Профиль / размер]],'Сводный отчет'!$X$7:$X$17))^2</f>
        <v>2.0327495391485014E-4</v>
      </c>
    </row>
    <row r="2523" spans="1:18" ht="11.25" customHeight="1" x14ac:dyDescent="0.25">
      <c r="A2523" s="62" t="s">
        <v>1878</v>
      </c>
      <c r="B2523" s="62" t="str">
        <f>LEFT(Таблица1[[#This Row],[Номер плавки]],7)</f>
        <v>2051339</v>
      </c>
      <c r="C2523" s="62" t="s">
        <v>66</v>
      </c>
      <c r="D2523" s="62" t="s">
        <v>82</v>
      </c>
      <c r="E2523" s="63">
        <v>541</v>
      </c>
      <c r="F2523" s="64">
        <f>(Таблица1[[#This Row],[Предел текучести, Н/мм²]]-SUMIF('Сводный отчет'!$B$7:$B$17,Таблица1[[#This Row],[Профиль / размер]],'Сводный отчет'!$F$7:$F$17))^2</f>
        <v>39.510204081633269</v>
      </c>
      <c r="G2523" s="63">
        <v>638</v>
      </c>
      <c r="H2523" s="64">
        <f>(Таблица1[[#This Row],[Временное сопротивление, Н/мм²]]-SUMIF('Сводный отчет'!$B$7:$B$17,Таблица1[[#This Row],[Профиль / размер]],'Сводный отчет'!$I$7:$I$17))^2</f>
        <v>97.32426488962858</v>
      </c>
      <c r="I2523" s="65">
        <f>Таблица1[[#This Row],[Временное сопротивление, Н/мм²]]/Таблица1[[#This Row],[Предел текучести, Н/мм²]]</f>
        <v>1.1792975970425139</v>
      </c>
      <c r="J2523" s="66">
        <f>(Таблица1[[#This Row],[σв/σт]]-SUMIF('Сводный отчет'!$B$7:$B$17,Таблица1[[#This Row],[Профиль / размер]],'Сводный отчет'!$L$7:$L$17))^2</f>
        <v>2.3546272907191414E-5</v>
      </c>
      <c r="K2523" s="63">
        <v>19.899999999999999</v>
      </c>
      <c r="L2523" s="64">
        <f>(Таблица1[[#This Row],[Относительное удлинение, %]]-SUMIF('Сводный отчет'!$B$7:$B$17,Таблица1[[#This Row],[Профиль / размер]],'Сводный отчет'!$O$7:$O$17))^2</f>
        <v>1.4695376926280477</v>
      </c>
      <c r="M2523" s="63">
        <v>11</v>
      </c>
      <c r="N252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0.64392436484798621</v>
      </c>
      <c r="O2523" s="67">
        <v>11.3</v>
      </c>
      <c r="P252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0.63413594335692258</v>
      </c>
      <c r="Q2523" s="69">
        <v>9.5000000000000001E-2</v>
      </c>
      <c r="R2523" s="70">
        <f>(Таблица1[[#This Row],[fr]]-SUMIF('Сводный отчет'!$B$7:$B$17,Таблица1[[#This Row],[Профиль / размер]],'Сводный отчет'!$X$7:$X$17))^2</f>
        <v>1.5214467305289407E-4</v>
      </c>
    </row>
    <row r="2524" spans="1:18" ht="11.25" customHeight="1" x14ac:dyDescent="0.25">
      <c r="A2524" s="62" t="s">
        <v>1878</v>
      </c>
      <c r="B2524" s="62" t="str">
        <f>LEFT(Таблица1[[#This Row],[Номер плавки]],7)</f>
        <v>2051339</v>
      </c>
      <c r="C2524" s="62" t="s">
        <v>66</v>
      </c>
      <c r="D2524" s="62" t="s">
        <v>82</v>
      </c>
      <c r="E2524" s="63">
        <v>537</v>
      </c>
      <c r="F2524" s="64">
        <f>(Таблица1[[#This Row],[Предел текучести, Н/мм²]]-SUMIF('Сводный отчет'!$B$7:$B$17,Таблица1[[#This Row],[Профиль / размер]],'Сводный отчет'!$F$7:$F$17))^2</f>
        <v>105.79591836734794</v>
      </c>
      <c r="G2524" s="63">
        <v>639</v>
      </c>
      <c r="H2524" s="64">
        <f>(Таблица1[[#This Row],[Временное сопротивление, Н/мм²]]-SUMIF('Сводный отчет'!$B$7:$B$17,Таблица1[[#This Row],[Профиль / размер]],'Сводный отчет'!$I$7:$I$17))^2</f>
        <v>78.593652644730696</v>
      </c>
      <c r="I2524" s="65">
        <f>Таблица1[[#This Row],[Временное сопротивление, Н/мм²]]/Таблица1[[#This Row],[Предел текучести, Н/мм²]]</f>
        <v>1.1899441340782122</v>
      </c>
      <c r="J2524" s="66">
        <f>(Таблица1[[#This Row],[σв/σт]]-SUMIF('Сводный отчет'!$B$7:$B$17,Таблица1[[#This Row],[Профиль / размер]],'Сводный отчет'!$L$7:$L$17))^2</f>
        <v>3.3571442302942787E-5</v>
      </c>
      <c r="K2524" s="63">
        <v>19</v>
      </c>
      <c r="L2524" s="64">
        <f>(Таблица1[[#This Row],[Относительное удлинение, %]]-SUMIF('Сводный отчет'!$B$7:$B$17,Таблица1[[#This Row],[Профиль / размер]],'Сводный отчет'!$O$7:$O$17))^2</f>
        <v>9.7496876301535737E-2</v>
      </c>
      <c r="M2524" s="63">
        <v>11.3</v>
      </c>
      <c r="N252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1.215393752603092</v>
      </c>
      <c r="O2524" s="67">
        <v>11.6</v>
      </c>
      <c r="P252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1.2019318617242627</v>
      </c>
      <c r="Q2524" s="69">
        <v>7.0999999999999994E-2</v>
      </c>
      <c r="R2524" s="70">
        <f>(Таблица1[[#This Row],[fr]]-SUMIF('Сводный отчет'!$B$7:$B$17,Таблица1[[#This Row],[Профиль / размер]],'Сводный отчет'!$X$7:$X$17))^2</f>
        <v>1.3607936693044634E-4</v>
      </c>
    </row>
    <row r="2525" spans="1:18" ht="11.25" customHeight="1" x14ac:dyDescent="0.25">
      <c r="A2525" s="62" t="s">
        <v>1878</v>
      </c>
      <c r="B2525" s="62" t="str">
        <f>LEFT(Таблица1[[#This Row],[Номер плавки]],7)</f>
        <v>2051339</v>
      </c>
      <c r="C2525" s="62" t="s">
        <v>66</v>
      </c>
      <c r="D2525" s="62" t="s">
        <v>82</v>
      </c>
      <c r="E2525" s="63">
        <v>534</v>
      </c>
      <c r="F2525" s="64">
        <f>(Таблица1[[#This Row],[Предел текучести, Н/мм²]]-SUMIF('Сводный отчет'!$B$7:$B$17,Таблица1[[#This Row],[Профиль / размер]],'Сводный отчет'!$F$7:$F$17))^2</f>
        <v>176.51020408163396</v>
      </c>
      <c r="G2525" s="63">
        <v>625</v>
      </c>
      <c r="H2525" s="64">
        <f>(Таблица1[[#This Row],[Временное сопротивление, Н/мм²]]-SUMIF('Сводный отчет'!$B$7:$B$17,Таблица1[[#This Row],[Профиль / размер]],'Сводный отчет'!$I$7:$I$17))^2</f>
        <v>522.82222407330107</v>
      </c>
      <c r="I2525" s="65">
        <f>Таблица1[[#This Row],[Временное сопротивление, Н/мм²]]/Таблица1[[#This Row],[Предел текучести, Н/мм²]]</f>
        <v>1.1704119850187267</v>
      </c>
      <c r="J2525" s="66">
        <f>(Таблица1[[#This Row],[σв/σт]]-SUMIF('Сводный отчет'!$B$7:$B$17,Таблица1[[#This Row],[Профиль / размер]],'Сводный отчет'!$L$7:$L$17))^2</f>
        <v>1.8873435356191103E-4</v>
      </c>
      <c r="K2525" s="63">
        <v>19.399999999999999</v>
      </c>
      <c r="L2525" s="64">
        <f>(Таблица1[[#This Row],[Относительное удлинение, %]]-SUMIF('Сводный отчет'!$B$7:$B$17,Таблица1[[#This Row],[Профиль / размер]],'Сводный отчет'!$O$7:$O$17))^2</f>
        <v>0.50729279466887389</v>
      </c>
      <c r="M2525" s="63">
        <v>10.4</v>
      </c>
      <c r="N252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4.0985589337777628E-2</v>
      </c>
      <c r="O2525" s="67">
        <v>10.7</v>
      </c>
      <c r="P252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3.8544106622237208E-2</v>
      </c>
      <c r="Q2525" s="69">
        <v>0.1</v>
      </c>
      <c r="R2525" s="70">
        <f>(Таблица1[[#This Row],[fr]]-SUMIF('Сводный отчет'!$B$7:$B$17,Таблица1[[#This Row],[Профиль / размер]],'Сводный отчет'!$X$7:$X$17))^2</f>
        <v>3.0049161182840419E-4</v>
      </c>
    </row>
    <row r="2526" spans="1:18" ht="11.25" customHeight="1" x14ac:dyDescent="0.25">
      <c r="A2526" s="62" t="s">
        <v>1879</v>
      </c>
      <c r="B2526" s="62" t="str">
        <f>LEFT(Таблица1[[#This Row],[Номер плавки]],7)</f>
        <v>2051340</v>
      </c>
      <c r="C2526" s="62" t="s">
        <v>66</v>
      </c>
      <c r="D2526" s="62" t="s">
        <v>82</v>
      </c>
      <c r="E2526" s="63">
        <v>526</v>
      </c>
      <c r="F2526" s="64">
        <f>(Таблица1[[#This Row],[Предел текучести, Н/мм²]]-SUMIF('Сводный отчет'!$B$7:$B$17,Таблица1[[#This Row],[Профиль / размер]],'Сводный отчет'!$F$7:$F$17))^2</f>
        <v>453.08163265306331</v>
      </c>
      <c r="G2526" s="63">
        <v>621</v>
      </c>
      <c r="H2526" s="64">
        <f>(Таблица1[[#This Row],[Временное сопротивление, Н/мм²]]-SUMIF('Сводный отчет'!$B$7:$B$17,Таблица1[[#This Row],[Профиль / размер]],'Сводный отчет'!$I$7:$I$17))^2</f>
        <v>721.74467305289261</v>
      </c>
      <c r="I2526" s="65">
        <f>Таблица1[[#This Row],[Временное сопротивление, Н/мм²]]/Таблица1[[#This Row],[Предел текучести, Н/мм²]]</f>
        <v>1.1806083650190113</v>
      </c>
      <c r="J2526" s="66">
        <f>(Таблица1[[#This Row],[σв/σт]]-SUMIF('Сводный отчет'!$B$7:$B$17,Таблица1[[#This Row],[Профиль / размер]],'Сводный отчет'!$L$7:$L$17))^2</f>
        <v>1.2543512945787953E-5</v>
      </c>
      <c r="K2526" s="63">
        <v>16.600000000000001</v>
      </c>
      <c r="L2526" s="64">
        <f>(Таблица1[[#This Row],[Относительное удлинение, %]]-SUMIF('Сводный отчет'!$B$7:$B$17,Таблица1[[#This Row],[Профиль / размер]],'Сводный отчет'!$O$7:$O$17))^2</f>
        <v>4.3587213660974884</v>
      </c>
      <c r="M2526" s="63">
        <v>8.6</v>
      </c>
      <c r="N252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2.5521692628071526</v>
      </c>
      <c r="O2526" s="67">
        <v>8.9</v>
      </c>
      <c r="P252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2.5717685964181847</v>
      </c>
      <c r="Q2526" s="69">
        <v>9.9000000000000005E-2</v>
      </c>
      <c r="R2526" s="70">
        <f>(Таблица1[[#This Row],[fr]]-SUMIF('Сводный отчет'!$B$7:$B$17,Таблица1[[#This Row],[Профиль / размер]],'Сводный отчет'!$X$7:$X$17))^2</f>
        <v>2.6682222407330218E-4</v>
      </c>
    </row>
    <row r="2527" spans="1:18" ht="11.25" customHeight="1" x14ac:dyDescent="0.25">
      <c r="A2527" s="62" t="s">
        <v>1879</v>
      </c>
      <c r="B2527" s="62" t="str">
        <f>LEFT(Таблица1[[#This Row],[Номер плавки]],7)</f>
        <v>2051340</v>
      </c>
      <c r="C2527" s="62" t="s">
        <v>66</v>
      </c>
      <c r="D2527" s="62" t="s">
        <v>82</v>
      </c>
      <c r="E2527" s="63">
        <v>519</v>
      </c>
      <c r="F2527" s="64">
        <f>(Таблица1[[#This Row],[Предел текучести, Н/мм²]]-SUMIF('Сводный отчет'!$B$7:$B$17,Таблица1[[#This Row],[Профиль / размер]],'Сводный отчет'!$F$7:$F$17))^2</f>
        <v>800.08163265306393</v>
      </c>
      <c r="G2527" s="63">
        <v>614</v>
      </c>
      <c r="H2527" s="64">
        <f>(Таблица1[[#This Row],[Временное сопротивление, Н/мм²]]-SUMIF('Сводный отчет'!$B$7:$B$17,Таблица1[[#This Row],[Профиль / размер]],'Сводный отчет'!$I$7:$I$17))^2</f>
        <v>1146.8589587671777</v>
      </c>
      <c r="I2527" s="65">
        <f>Таблица1[[#This Row],[Временное сопротивление, Н/мм²]]/Таблица1[[#This Row],[Предел текучести, Н/мм²]]</f>
        <v>1.1830443159922928</v>
      </c>
      <c r="J2527" s="66">
        <f>(Таблица1[[#This Row],[σв/σт]]-SUMIF('Сводный отчет'!$B$7:$B$17,Таблица1[[#This Row],[Профиль / размер]],'Сводный отчет'!$L$7:$L$17))^2</f>
        <v>1.222641589446515E-6</v>
      </c>
      <c r="K2527" s="63">
        <v>16.2</v>
      </c>
      <c r="L2527" s="64">
        <f>(Таблица1[[#This Row],[Относительное удлинение, %]]-SUMIF('Сводный отчет'!$B$7:$B$17,Таблица1[[#This Row],[Профиль / размер]],'Сводный отчет'!$O$7:$O$17))^2</f>
        <v>6.1889254477301581</v>
      </c>
      <c r="M2527" s="63">
        <v>8.8000000000000007</v>
      </c>
      <c r="N252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1.9531488546438855</v>
      </c>
      <c r="O2527" s="67">
        <v>9.1</v>
      </c>
      <c r="P252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1.9702992086630813</v>
      </c>
      <c r="Q2527" s="69">
        <v>9.7000000000000003E-2</v>
      </c>
      <c r="R2527" s="70">
        <f>(Таблица1[[#This Row],[fr]]-SUMIF('Сводный отчет'!$B$7:$B$17,Таблица1[[#This Row],[Профиль / размер]],'Сводный отчет'!$X$7:$X$17))^2</f>
        <v>2.0548344856309811E-4</v>
      </c>
    </row>
    <row r="2528" spans="1:18" ht="11.25" customHeight="1" x14ac:dyDescent="0.25">
      <c r="A2528" s="62" t="s">
        <v>1879</v>
      </c>
      <c r="B2528" s="62" t="str">
        <f>LEFT(Таблица1[[#This Row],[Номер плавки]],7)</f>
        <v>2051340</v>
      </c>
      <c r="C2528" s="62" t="s">
        <v>66</v>
      </c>
      <c r="D2528" s="62" t="s">
        <v>82</v>
      </c>
      <c r="E2528" s="63">
        <v>515</v>
      </c>
      <c r="F2528" s="64">
        <f>(Таблица1[[#This Row],[Предел текучести, Н/мм²]]-SUMIF('Сводный отчет'!$B$7:$B$17,Таблица1[[#This Row],[Профиль / размер]],'Сводный отчет'!$F$7:$F$17))^2</f>
        <v>1042.3673469387786</v>
      </c>
      <c r="G2528" s="63">
        <v>611</v>
      </c>
      <c r="H2528" s="64">
        <f>(Таблица1[[#This Row],[Временное сопротивление, Н/мм²]]-SUMIF('Сводный отчет'!$B$7:$B$17,Таблица1[[#This Row],[Профиль / размер]],'Сводный отчет'!$I$7:$I$17))^2</f>
        <v>1359.0507955018713</v>
      </c>
      <c r="I2528" s="65">
        <f>Таблица1[[#This Row],[Временное сопротивление, Н/мм²]]/Таблица1[[#This Row],[Предел текучести, Н/мм²]]</f>
        <v>1.1864077669902913</v>
      </c>
      <c r="J2528" s="66">
        <f>(Таблица1[[#This Row],[σв/σт]]-SUMIF('Сводный отчет'!$B$7:$B$17,Таблица1[[#This Row],[Профиль / размер]],'Сводный отчет'!$L$7:$L$17))^2</f>
        <v>5.0972984763880091E-6</v>
      </c>
      <c r="K2528" s="63">
        <v>17</v>
      </c>
      <c r="L2528" s="64">
        <f>(Таблица1[[#This Row],[Относительное удлинение, %]]-SUMIF('Сводный отчет'!$B$7:$B$17,Таблица1[[#This Row],[Профиль / размер]],'Сводный отчет'!$O$7:$O$17))^2</f>
        <v>2.848517284464835</v>
      </c>
      <c r="M2528" s="63">
        <v>11.2</v>
      </c>
      <c r="N252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1.0049039566847211</v>
      </c>
      <c r="O2528" s="67">
        <v>11.5</v>
      </c>
      <c r="P252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0.99266655560181616</v>
      </c>
      <c r="Q2528" s="69">
        <v>6.8000000000000005E-2</v>
      </c>
      <c r="R2528" s="70">
        <f>(Таблица1[[#This Row],[fr]]-SUMIF('Сводный отчет'!$B$7:$B$17,Таблица1[[#This Row],[Профиль / размер]],'Сводный отчет'!$X$7:$X$17))^2</f>
        <v>2.1507120366514007E-4</v>
      </c>
    </row>
    <row r="2529" spans="1:18" ht="11.25" customHeight="1" x14ac:dyDescent="0.25">
      <c r="A2529" s="62" t="s">
        <v>1880</v>
      </c>
      <c r="B2529" s="62" t="str">
        <f>LEFT(Таблица1[[#This Row],[Номер плавки]],7)</f>
        <v>2051341</v>
      </c>
      <c r="C2529" s="62" t="s">
        <v>66</v>
      </c>
      <c r="D2529" s="62" t="s">
        <v>82</v>
      </c>
      <c r="E2529" s="63">
        <v>529</v>
      </c>
      <c r="F2529" s="64">
        <f>(Таблица1[[#This Row],[Предел текучести, Н/мм²]]-SUMIF('Сводный отчет'!$B$7:$B$17,Таблица1[[#This Row],[Профиль / размер]],'Сводный отчет'!$F$7:$F$17))^2</f>
        <v>334.3673469387773</v>
      </c>
      <c r="G2529" s="63">
        <v>626</v>
      </c>
      <c r="H2529" s="64">
        <f>(Таблица1[[#This Row],[Временное сопротивление, Н/мм²]]-SUMIF('Сводный отчет'!$B$7:$B$17,Таблица1[[#This Row],[Профиль / размер]],'Сводный отчет'!$I$7:$I$17))^2</f>
        <v>478.09161182840319</v>
      </c>
      <c r="I2529" s="65">
        <f>Таблица1[[#This Row],[Временное сопротивление, Н/мм²]]/Таблица1[[#This Row],[Предел текучести, Н/мм²]]</f>
        <v>1.1833648393194707</v>
      </c>
      <c r="J2529" s="66">
        <f>(Таблица1[[#This Row],[σв/σт]]-SUMIF('Сводный отчет'!$B$7:$B$17,Таблица1[[#This Row],[Профиль / размер]],'Сводный отчет'!$L$7:$L$17))^2</f>
        <v>6.1655147653776693E-7</v>
      </c>
      <c r="K2529" s="63">
        <v>16.2</v>
      </c>
      <c r="L2529" s="64">
        <f>(Таблица1[[#This Row],[Относительное удлинение, %]]-SUMIF('Сводный отчет'!$B$7:$B$17,Таблица1[[#This Row],[Профиль / размер]],'Сводный отчет'!$O$7:$O$17))^2</f>
        <v>6.1889254477301581</v>
      </c>
      <c r="M2529" s="63">
        <v>10.6</v>
      </c>
      <c r="N252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0.16196518117451345</v>
      </c>
      <c r="O2529" s="67">
        <v>10.9</v>
      </c>
      <c r="P252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0.15707471886713242</v>
      </c>
      <c r="Q2529" s="69">
        <v>0.09</v>
      </c>
      <c r="R2529" s="70">
        <f>(Таблица1[[#This Row],[fr]]-SUMIF('Сводный отчет'!$B$7:$B$17,Таблица1[[#This Row],[Профиль / размер]],'Сводный отчет'!$X$7:$X$17))^2</f>
        <v>5.3797734277384027E-5</v>
      </c>
    </row>
    <row r="2530" spans="1:18" ht="11.25" customHeight="1" x14ac:dyDescent="0.25">
      <c r="A2530" s="62" t="s">
        <v>1881</v>
      </c>
      <c r="B2530" s="62" t="str">
        <f>LEFT(Таблица1[[#This Row],[Номер плавки]],7)</f>
        <v>2075011</v>
      </c>
      <c r="C2530" s="62" t="s">
        <v>66</v>
      </c>
      <c r="D2530" s="62" t="s">
        <v>82</v>
      </c>
      <c r="E2530" s="63">
        <v>526</v>
      </c>
      <c r="F2530" s="64">
        <f>(Таблица1[[#This Row],[Предел текучести, Н/мм²]]-SUMIF('Сводный отчет'!$B$7:$B$17,Таблица1[[#This Row],[Профиль / размер]],'Сводный отчет'!$F$7:$F$17))^2</f>
        <v>453.08163265306331</v>
      </c>
      <c r="G2530" s="63">
        <v>608</v>
      </c>
      <c r="H2530" s="64">
        <f>(Таблица1[[#This Row],[Временное сопротивление, Н/мм²]]-SUMIF('Сводный отчет'!$B$7:$B$17,Таблица1[[#This Row],[Профиль / размер]],'Сводный отчет'!$I$7:$I$17))^2</f>
        <v>1589.242632236565</v>
      </c>
      <c r="I2530" s="65">
        <f>Таблица1[[#This Row],[Временное сопротивление, Н/мм²]]/Таблица1[[#This Row],[Предел текучести, Н/мм²]]</f>
        <v>1.1558935361216729</v>
      </c>
      <c r="J2530" s="66">
        <f>(Таблица1[[#This Row],[σв/σт]]-SUMIF('Сводный отчет'!$B$7:$B$17,Таблица1[[#This Row],[Профиль / размер]],'Сводный отчет'!$L$7:$L$17))^2</f>
        <v>7.9843042051089828E-4</v>
      </c>
      <c r="K2530" s="63">
        <v>16.899999999999999</v>
      </c>
      <c r="L2530" s="64">
        <f>(Таблица1[[#This Row],[Относительное удлинение, %]]-SUMIF('Сводный отчет'!$B$7:$B$17,Таблица1[[#This Row],[Профиль / размер]],'Сводный отчет'!$O$7:$O$17))^2</f>
        <v>3.196068304873005</v>
      </c>
      <c r="M2530" s="63">
        <v>8.8000000000000007</v>
      </c>
      <c r="N253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1.9531488546438855</v>
      </c>
      <c r="O2530" s="67">
        <v>9.1</v>
      </c>
      <c r="P253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1.9702992086630813</v>
      </c>
      <c r="Q2530" s="69">
        <v>7.4999999999999997E-2</v>
      </c>
      <c r="R2530" s="70">
        <f>(Таблица1[[#This Row],[fr]]-SUMIF('Сводный отчет'!$B$7:$B$17,Таблица1[[#This Row],[Профиль / размер]],'Сводный отчет'!$X$7:$X$17))^2</f>
        <v>5.8756917950854216E-5</v>
      </c>
    </row>
    <row r="2531" spans="1:18" ht="11.25" customHeight="1" x14ac:dyDescent="0.25">
      <c r="A2531" s="62" t="s">
        <v>1881</v>
      </c>
      <c r="B2531" s="62" t="str">
        <f>LEFT(Таблица1[[#This Row],[Номер плавки]],7)</f>
        <v>2075011</v>
      </c>
      <c r="C2531" s="62" t="s">
        <v>66</v>
      </c>
      <c r="D2531" s="62" t="s">
        <v>82</v>
      </c>
      <c r="E2531" s="63">
        <v>525</v>
      </c>
      <c r="F2531" s="64">
        <f>(Таблица1[[#This Row],[Предел текучести, Н/мм²]]-SUMIF('Сводный отчет'!$B$7:$B$17,Таблица1[[#This Row],[Профиль / размер]],'Сводный отчет'!$F$7:$F$17))^2</f>
        <v>496.65306122449198</v>
      </c>
      <c r="G2531" s="63">
        <v>609</v>
      </c>
      <c r="H2531" s="64">
        <f>(Таблица1[[#This Row],[Временное сопротивление, Н/мм²]]-SUMIF('Сводный отчет'!$B$7:$B$17,Таблица1[[#This Row],[Профиль / размер]],'Сводный отчет'!$I$7:$I$17))^2</f>
        <v>1510.5120199916671</v>
      </c>
      <c r="I2531" s="65">
        <f>Таблица1[[#This Row],[Временное сопротивление, Н/мм²]]/Таблица1[[#This Row],[Предел текучести, Н/мм²]]</f>
        <v>1.1599999999999999</v>
      </c>
      <c r="J2531" s="66">
        <f>(Таблица1[[#This Row],[σв/σт]]-SUMIF('Сводный отчет'!$B$7:$B$17,Таблица1[[#This Row],[Профиль / размер]],'Сводный отчет'!$L$7:$L$17))^2</f>
        <v>5.8322478163505369E-4</v>
      </c>
      <c r="K2531" s="63">
        <v>16.600000000000001</v>
      </c>
      <c r="L2531" s="64">
        <f>(Таблица1[[#This Row],[Относительное удлинение, %]]-SUMIF('Сводный отчет'!$B$7:$B$17,Таблица1[[#This Row],[Профиль / размер]],'Сводный отчет'!$O$7:$O$17))^2</f>
        <v>4.3587213660974884</v>
      </c>
      <c r="M2531" s="63">
        <v>9.4</v>
      </c>
      <c r="N253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0.63608763015409575</v>
      </c>
      <c r="O2531" s="67">
        <v>9.6999999999999993</v>
      </c>
      <c r="P253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0.64589104539776532</v>
      </c>
      <c r="Q2531" s="69">
        <v>8.1000000000000003E-2</v>
      </c>
      <c r="R2531" s="70">
        <f>(Таблица1[[#This Row],[fr]]-SUMIF('Сводный отчет'!$B$7:$B$17,Таблица1[[#This Row],[Профиль / размер]],'Сводный отчет'!$X$7:$X$17))^2</f>
        <v>2.7732444814661259E-6</v>
      </c>
    </row>
    <row r="2532" spans="1:18" ht="11.25" customHeight="1" x14ac:dyDescent="0.25">
      <c r="A2532" s="62" t="s">
        <v>1882</v>
      </c>
      <c r="B2532" s="62" t="str">
        <f>LEFT(Таблица1[[#This Row],[Номер плавки]],7)</f>
        <v>2051344</v>
      </c>
      <c r="C2532" s="62" t="s">
        <v>66</v>
      </c>
      <c r="D2532" s="62" t="s">
        <v>90</v>
      </c>
      <c r="E2532" s="63">
        <v>522</v>
      </c>
      <c r="F2532" s="64">
        <f>(Таблица1[[#This Row],[Предел текучести, Н/мм²]]-SUMIF('Сводный отчет'!$B$7:$B$17,Таблица1[[#This Row],[Профиль / размер]],'Сводный отчет'!$F$7:$F$17))^2</f>
        <v>202.62787365822339</v>
      </c>
      <c r="G2532" s="63">
        <v>625</v>
      </c>
      <c r="H2532" s="64">
        <f>(Таблица1[[#This Row],[Временное сопротивление, Н/мм²]]-SUMIF('Сводный отчет'!$B$7:$B$17,Таблица1[[#This Row],[Профиль / размер]],'Сводный отчет'!$I$7:$I$17))^2</f>
        <v>596.23092860763791</v>
      </c>
      <c r="I2532" s="65">
        <f>Таблица1[[#This Row],[Временное сопротивление, Н/мм²]]/Таблица1[[#This Row],[Предел текучести, Н/мм²]]</f>
        <v>1.1973180076628354</v>
      </c>
      <c r="J2532" s="66">
        <f>(Таблица1[[#This Row],[σв/σт]]-SUMIF('Сводный отчет'!$B$7:$B$17,Таблица1[[#This Row],[Профиль / размер]],'Сводный отчет'!$L$7:$L$17))^2</f>
        <v>1.9019513834781242E-4</v>
      </c>
      <c r="K2532" s="63">
        <v>19.2</v>
      </c>
      <c r="L2532" s="64">
        <f>(Таблица1[[#This Row],[Относительное удлинение, %]]-SUMIF('Сводный отчет'!$B$7:$B$17,Таблица1[[#This Row],[Профиль / размер]],'Сводный отчет'!$O$7:$O$17))^2</f>
        <v>0.3585929268883799</v>
      </c>
      <c r="M2532" s="63">
        <v>10.4</v>
      </c>
      <c r="N253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9.2629328396138689E-5</v>
      </c>
      <c r="O2532" s="67">
        <v>10.7</v>
      </c>
      <c r="P253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7.9349335449040194E-6</v>
      </c>
      <c r="Q2532" s="69">
        <v>7.1999999999999995E-2</v>
      </c>
      <c r="R2532" s="70">
        <f>(Таблица1[[#This Row],[fr]]-SUMIF('Сводный отчет'!$B$7:$B$17,Таблица1[[#This Row],[Профиль / размер]],'Сводный отчет'!$X$7:$X$17))^2</f>
        <v>1.3154905331834576E-4</v>
      </c>
    </row>
    <row r="2533" spans="1:18" ht="11.25" customHeight="1" x14ac:dyDescent="0.25">
      <c r="A2533" s="62" t="s">
        <v>1882</v>
      </c>
      <c r="B2533" s="62" t="str">
        <f>LEFT(Таблица1[[#This Row],[Номер плавки]],7)</f>
        <v>2051344</v>
      </c>
      <c r="C2533" s="62" t="s">
        <v>66</v>
      </c>
      <c r="D2533" s="62" t="s">
        <v>90</v>
      </c>
      <c r="E2533" s="63">
        <v>526</v>
      </c>
      <c r="F2533" s="64">
        <f>(Таблица1[[#This Row],[Предел текучести, Н/мм²]]-SUMIF('Сводный отчет'!$B$7:$B$17,Таблица1[[#This Row],[Профиль / размер]],'Сводный отчет'!$F$7:$F$17))^2</f>
        <v>104.74993938592331</v>
      </c>
      <c r="G2533" s="63">
        <v>626</v>
      </c>
      <c r="H2533" s="64">
        <f>(Таблица1[[#This Row],[Временное сопротивление, Н/мм²]]-SUMIF('Сводный отчет'!$B$7:$B$17,Таблица1[[#This Row],[Профиль / размер]],'Сводный отчет'!$I$7:$I$17))^2</f>
        <v>548.39524785646427</v>
      </c>
      <c r="I2533" s="65">
        <f>Таблица1[[#This Row],[Временное сопротивление, Н/мм²]]/Таблица1[[#This Row],[Предел текучести, Н/мм²]]</f>
        <v>1.1901140684410647</v>
      </c>
      <c r="J2533" s="66">
        <f>(Таблица1[[#This Row],[σв/σт]]-SUMIF('Сводный отчет'!$B$7:$B$17,Таблица1[[#This Row],[Профиль / размер]],'Сводный отчет'!$L$7:$L$17))^2</f>
        <v>4.4079273626381778E-4</v>
      </c>
      <c r="K2533" s="63">
        <v>20.3</v>
      </c>
      <c r="L2533" s="64">
        <f>(Таблица1[[#This Row],[Относительное удлинение, %]]-SUMIF('Сводный отчет'!$B$7:$B$17,Таблица1[[#This Row],[Профиль / размер]],'Сводный отчет'!$O$7:$O$17))^2</f>
        <v>2.8860107672639272</v>
      </c>
      <c r="M2533" s="63">
        <v>10.6</v>
      </c>
      <c r="N253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4.3942394586613823E-2</v>
      </c>
      <c r="O2533" s="67">
        <v>10.9</v>
      </c>
      <c r="P253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4.1134695496923661E-2</v>
      </c>
      <c r="Q2533" s="69">
        <v>7.2999999999999995E-2</v>
      </c>
      <c r="R2533" s="70">
        <f>(Таблица1[[#This Row],[fr]]-SUMIF('Сводный отчет'!$B$7:$B$17,Таблица1[[#This Row],[Профиль / размер]],'Сводный отчет'!$X$7:$X$17))^2</f>
        <v>1.0961008618219546E-4</v>
      </c>
    </row>
    <row r="2534" spans="1:18" ht="11.25" customHeight="1" x14ac:dyDescent="0.25">
      <c r="A2534" s="62" t="s">
        <v>1883</v>
      </c>
      <c r="B2534" s="62" t="str">
        <f>LEFT(Таблица1[[#This Row],[Номер плавки]],7)</f>
        <v>2051345</v>
      </c>
      <c r="C2534" s="62" t="s">
        <v>66</v>
      </c>
      <c r="D2534" s="62" t="s">
        <v>90</v>
      </c>
      <c r="E2534" s="63">
        <v>530</v>
      </c>
      <c r="F2534" s="64">
        <f>(Таблица1[[#This Row],[Предел текучести, Н/мм²]]-SUMIF('Сводный отчет'!$B$7:$B$17,Таблица1[[#This Row],[Профиль / размер]],'Сводный отчет'!$F$7:$F$17))^2</f>
        <v>38.872005113623231</v>
      </c>
      <c r="G2534" s="63">
        <v>635</v>
      </c>
      <c r="H2534" s="64">
        <f>(Таблица1[[#This Row],[Временное сопротивление, Н/мм²]]-SUMIF('Сводный отчет'!$B$7:$B$17,Таблица1[[#This Row],[Профиль / размер]],'Сводный отчет'!$I$7:$I$17))^2</f>
        <v>207.8741210959015</v>
      </c>
      <c r="I2534" s="65">
        <f>Таблица1[[#This Row],[Временное сопротивление, Н/мм²]]/Таблица1[[#This Row],[Предел текучести, Н/мм²]]</f>
        <v>1.1981132075471699</v>
      </c>
      <c r="J2534" s="66">
        <f>(Таблица1[[#This Row],[σв/σт]]-SUMIF('Сводный отчет'!$B$7:$B$17,Таблица1[[#This Row],[Профиль / размер]],'Сводный отчет'!$L$7:$L$17))^2</f>
        <v>1.6889407864166084E-4</v>
      </c>
      <c r="K2534" s="63">
        <v>18.7</v>
      </c>
      <c r="L2534" s="64">
        <f>(Таблица1[[#This Row],[Относительное удлинение, %]]-SUMIF('Сводный отчет'!$B$7:$B$17,Таблица1[[#This Row],[Профиль / размер]],'Сводный отчет'!$O$7:$O$17))^2</f>
        <v>9.7666358085878018E-3</v>
      </c>
      <c r="M2534" s="63">
        <v>9.1</v>
      </c>
      <c r="N253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1.665069155149981</v>
      </c>
      <c r="O2534" s="67">
        <v>9.4</v>
      </c>
      <c r="P253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1.682683991271583</v>
      </c>
      <c r="Q2534" s="69">
        <v>9.6000000000000002E-2</v>
      </c>
      <c r="R2534" s="70">
        <f>(Таблица1[[#This Row],[fr]]-SUMIF('Сводный отчет'!$B$7:$B$17,Таблица1[[#This Row],[Профиль / размер]],'Сводный отчет'!$X$7:$X$17))^2</f>
        <v>1.5701384205073899E-4</v>
      </c>
    </row>
    <row r="2535" spans="1:18" ht="11.25" customHeight="1" x14ac:dyDescent="0.25">
      <c r="A2535" s="62" t="s">
        <v>1883</v>
      </c>
      <c r="B2535" s="62" t="str">
        <f>LEFT(Таблица1[[#This Row],[Номер плавки]],7)</f>
        <v>2051345</v>
      </c>
      <c r="C2535" s="62" t="s">
        <v>66</v>
      </c>
      <c r="D2535" s="62" t="s">
        <v>90</v>
      </c>
      <c r="E2535" s="63">
        <v>531</v>
      </c>
      <c r="F2535" s="64">
        <f>(Таблица1[[#This Row],[Предел текучести, Н/мм²]]-SUMIF('Сводный отчет'!$B$7:$B$17,Таблица1[[#This Row],[Профиль / размер]],'Сводный отчет'!$F$7:$F$17))^2</f>
        <v>27.402521545548215</v>
      </c>
      <c r="G2535" s="63">
        <v>637</v>
      </c>
      <c r="H2535" s="64">
        <f>(Таблица1[[#This Row],[Временное сопротивление, Н/мм²]]-SUMIF('Сводный отчет'!$B$7:$B$17,Таблица1[[#This Row],[Профиль / размер]],'Сводный отчет'!$I$7:$I$17))^2</f>
        <v>154.20275959355422</v>
      </c>
      <c r="I2535" s="65">
        <f>Таблица1[[#This Row],[Временное сопротивление, Н/мм²]]/Таблица1[[#This Row],[Предел текучести, Н/мм²]]</f>
        <v>1.1996233521657251</v>
      </c>
      <c r="J2535" s="66">
        <f>(Таблица1[[#This Row],[σв/σт]]-SUMIF('Сводный отчет'!$B$7:$B$17,Таблица1[[#This Row],[Профиль / размер]],'Сводный отчет'!$L$7:$L$17))^2</f>
        <v>1.3192316160821272E-4</v>
      </c>
      <c r="K2535" s="63">
        <v>18.899999999999999</v>
      </c>
      <c r="L2535" s="64">
        <f>(Таблица1[[#This Row],[Относительное удлинение, %]]-SUMIF('Сводный отчет'!$B$7:$B$17,Таблица1[[#This Row],[Профиль / размер]],'Сводный отчет'!$O$7:$O$17))^2</f>
        <v>8.9297152240504232E-2</v>
      </c>
      <c r="M2535" s="63">
        <v>9.6</v>
      </c>
      <c r="N253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0.62469356829552536</v>
      </c>
      <c r="O2535" s="67">
        <v>9.9</v>
      </c>
      <c r="P253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0.63550089268002985</v>
      </c>
      <c r="Q2535" s="69">
        <v>0.09</v>
      </c>
      <c r="R2535" s="70">
        <f>(Таблица1[[#This Row],[fr]]-SUMIF('Сводный отчет'!$B$7:$B$17,Таблица1[[#This Row],[Профиль / размер]],'Сводный отчет'!$X$7:$X$17))^2</f>
        <v>4.2647644867640569E-5</v>
      </c>
    </row>
    <row r="2536" spans="1:18" ht="11.25" customHeight="1" x14ac:dyDescent="0.25">
      <c r="A2536" s="62" t="s">
        <v>1883</v>
      </c>
      <c r="B2536" s="62" t="str">
        <f>LEFT(Таблица1[[#This Row],[Номер плавки]],7)</f>
        <v>2051345</v>
      </c>
      <c r="C2536" s="62" t="s">
        <v>66</v>
      </c>
      <c r="D2536" s="62" t="s">
        <v>90</v>
      </c>
      <c r="E2536" s="63">
        <v>531</v>
      </c>
      <c r="F2536" s="64">
        <f>(Таблица1[[#This Row],[Предел текучести, Н/мм²]]-SUMIF('Сводный отчет'!$B$7:$B$17,Таблица1[[#This Row],[Профиль / размер]],'Сводный отчет'!$F$7:$F$17))^2</f>
        <v>27.402521545548215</v>
      </c>
      <c r="G2536" s="63">
        <v>640</v>
      </c>
      <c r="H2536" s="64">
        <f>(Таблица1[[#This Row],[Временное сопротивление, Н/мм²]]-SUMIF('Сводный отчет'!$B$7:$B$17,Таблица1[[#This Row],[Профиль / размер]],'Сводный отчет'!$I$7:$I$17))^2</f>
        <v>88.695717340033298</v>
      </c>
      <c r="I2536" s="65">
        <f>Таблица1[[#This Row],[Временное сопротивление, Н/мм²]]/Таблица1[[#This Row],[Предел текучести, Н/мм²]]</f>
        <v>1.2052730696798493</v>
      </c>
      <c r="J2536" s="66">
        <f>(Таблица1[[#This Row],[σв/σт]]-SUMIF('Сводный отчет'!$B$7:$B$17,Таблица1[[#This Row],[Профиль / размер]],'Сводный отчет'!$L$7:$L$17))^2</f>
        <v>3.4059635196325362E-5</v>
      </c>
      <c r="K2536" s="63">
        <v>18</v>
      </c>
      <c r="L2536" s="64">
        <f>(Таблица1[[#This Row],[Относительное удлинение, %]]-SUMIF('Сводный отчет'!$B$7:$B$17,Таблица1[[#This Row],[Профиль / размер]],'Сводный отчет'!$O$7:$O$17))^2</f>
        <v>0.36140982829687796</v>
      </c>
      <c r="M2536" s="63">
        <v>9.1999999999999993</v>
      </c>
      <c r="N253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1.4169940377790908</v>
      </c>
      <c r="O2536" s="67">
        <v>9.5</v>
      </c>
      <c r="P253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1.4332473715532732</v>
      </c>
      <c r="Q2536" s="69">
        <v>9.4E-2</v>
      </c>
      <c r="R2536" s="70">
        <f>(Таблица1[[#This Row],[fr]]-SUMIF('Сводный отчет'!$B$7:$B$17,Таблица1[[#This Row],[Профиль / размер]],'Сводный отчет'!$X$7:$X$17))^2</f>
        <v>1.108917763230395E-4</v>
      </c>
    </row>
    <row r="2537" spans="1:18" ht="11.25" customHeight="1" x14ac:dyDescent="0.25">
      <c r="A2537" s="62" t="s">
        <v>1884</v>
      </c>
      <c r="B2537" s="62" t="str">
        <f>LEFT(Таблица1[[#This Row],[Номер плавки]],7)</f>
        <v>2051346</v>
      </c>
      <c r="C2537" s="62" t="s">
        <v>66</v>
      </c>
      <c r="D2537" s="62" t="s">
        <v>90</v>
      </c>
      <c r="E2537" s="63">
        <v>533</v>
      </c>
      <c r="F2537" s="64">
        <f>(Таблица1[[#This Row],[Предел текучести, Н/мм²]]-SUMIF('Сводный отчет'!$B$7:$B$17,Таблица1[[#This Row],[Профиль / размер]],'Сводный отчет'!$F$7:$F$17))^2</f>
        <v>10.463554409398174</v>
      </c>
      <c r="G2537" s="63">
        <v>643</v>
      </c>
      <c r="H2537" s="64">
        <f>(Таблица1[[#This Row],[Временное сопротивление, Н/мм²]]-SUMIF('Сводный отчет'!$B$7:$B$17,Таблица1[[#This Row],[Профиль / размер]],'Сводный отчет'!$I$7:$I$17))^2</f>
        <v>41.188675086512376</v>
      </c>
      <c r="I2537" s="65">
        <f>Таблица1[[#This Row],[Временное сопротивление, Н/мм²]]/Таблица1[[#This Row],[Предел текучести, Н/мм²]]</f>
        <v>1.2063789868667918</v>
      </c>
      <c r="J2537" s="66">
        <f>(Таблица1[[#This Row],[σв/σт]]-SUMIF('Сводный отчет'!$B$7:$B$17,Таблица1[[#This Row],[Профиль / размер]],'Сводный отчет'!$L$7:$L$17))^2</f>
        <v>2.2374282538373045E-5</v>
      </c>
      <c r="K2537" s="63">
        <v>18.600000000000001</v>
      </c>
      <c r="L2537" s="64">
        <f>(Таблица1[[#This Row],[Относительное удлинение, %]]-SUMIF('Сводный отчет'!$B$7:$B$17,Таблица1[[#This Row],[Профиль / размер]],'Сводный отчет'!$O$7:$O$17))^2</f>
        <v>1.3775926293705252E-6</v>
      </c>
      <c r="M2537" s="63">
        <v>8.1</v>
      </c>
      <c r="N253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5.2458203288588923</v>
      </c>
      <c r="O2537" s="67">
        <v>8.4</v>
      </c>
      <c r="P253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5.2770501884546892</v>
      </c>
      <c r="Q2537" s="69">
        <v>8.7999999999999995E-2</v>
      </c>
      <c r="R2537" s="70">
        <f>(Таблица1[[#This Row],[fr]]-SUMIF('Сводный отчет'!$B$7:$B$17,Таблица1[[#This Row],[Профиль / размер]],'Сводный отчет'!$X$7:$X$17))^2</f>
        <v>2.0525579139941123E-5</v>
      </c>
    </row>
    <row r="2538" spans="1:18" ht="11.25" customHeight="1" x14ac:dyDescent="0.25">
      <c r="A2538" s="62" t="s">
        <v>1884</v>
      </c>
      <c r="B2538" s="62" t="str">
        <f>LEFT(Таблица1[[#This Row],[Номер плавки]],7)</f>
        <v>2051346</v>
      </c>
      <c r="C2538" s="62" t="s">
        <v>66</v>
      </c>
      <c r="D2538" s="62" t="s">
        <v>90</v>
      </c>
      <c r="E2538" s="63">
        <v>534</v>
      </c>
      <c r="F2538" s="64">
        <f>(Таблица1[[#This Row],[Предел текучести, Н/мм²]]-SUMIF('Сводный отчет'!$B$7:$B$17,Таблица1[[#This Row],[Профиль / размер]],'Сводный отчет'!$F$7:$F$17))^2</f>
        <v>4.9940708413231532</v>
      </c>
      <c r="G2538" s="63">
        <v>636</v>
      </c>
      <c r="H2538" s="64">
        <f>(Таблица1[[#This Row],[Временное сопротивление, Н/мм²]]-SUMIF('Сводный отчет'!$B$7:$B$17,Таблица1[[#This Row],[Профиль / размер]],'Сводный отчет'!$I$7:$I$17))^2</f>
        <v>180.03844034472786</v>
      </c>
      <c r="I2538" s="65">
        <f>Таблица1[[#This Row],[Временное сопротивление, Н/мм²]]/Таблица1[[#This Row],[Предел текучести, Н/мм²]]</f>
        <v>1.1910112359550562</v>
      </c>
      <c r="J2538" s="66">
        <f>(Таблица1[[#This Row],[σв/σт]]-SUMIF('Сводный отчет'!$B$7:$B$17,Таблица1[[#This Row],[Профиль / размер]],'Сводный отчет'!$L$7:$L$17))^2</f>
        <v>4.039254660407447E-4</v>
      </c>
      <c r="K2538" s="63">
        <v>16.100000000000001</v>
      </c>
      <c r="L2538" s="64">
        <f>(Таблица1[[#This Row],[Относительное удлинение, %]]-SUMIF('Сводный отчет'!$B$7:$B$17,Таблица1[[#This Row],[Профиль / размер]],'Сводный отчет'!$O$7:$O$17))^2</f>
        <v>6.255869922193658</v>
      </c>
      <c r="M2538" s="63">
        <v>8.5</v>
      </c>
      <c r="N253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3.5735198593753266</v>
      </c>
      <c r="O2538" s="67">
        <v>8.8000000000000007</v>
      </c>
      <c r="P253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3.5993037095814455</v>
      </c>
      <c r="Q2538" s="69">
        <v>7.4999999999999997E-2</v>
      </c>
      <c r="R2538" s="70">
        <f>(Таблица1[[#This Row],[fr]]-SUMIF('Сводный отчет'!$B$7:$B$17,Таблица1[[#This Row],[Профиль / размер]],'Сводный отчет'!$X$7:$X$17))^2</f>
        <v>7.1732151909894844E-5</v>
      </c>
    </row>
    <row r="2539" spans="1:18" ht="11.25" customHeight="1" x14ac:dyDescent="0.25">
      <c r="A2539" s="62" t="s">
        <v>1884</v>
      </c>
      <c r="B2539" s="62" t="str">
        <f>LEFT(Таблица1[[#This Row],[Номер плавки]],7)</f>
        <v>2051346</v>
      </c>
      <c r="C2539" s="62" t="s">
        <v>66</v>
      </c>
      <c r="D2539" s="62" t="s">
        <v>90</v>
      </c>
      <c r="E2539" s="63">
        <v>539</v>
      </c>
      <c r="F2539" s="64">
        <f>(Таблица1[[#This Row],[Предел текучести, Н/мм²]]-SUMIF('Сводный отчет'!$B$7:$B$17,Таблица1[[#This Row],[Профиль / размер]],'Сводный отчет'!$F$7:$F$17))^2</f>
        <v>7.646653000948052</v>
      </c>
      <c r="G2539" s="63">
        <v>640</v>
      </c>
      <c r="H2539" s="64">
        <f>(Таблица1[[#This Row],[Временное сопротивление, Н/мм²]]-SUMIF('Сводный отчет'!$B$7:$B$17,Таблица1[[#This Row],[Профиль / размер]],'Сводный отчет'!$I$7:$I$17))^2</f>
        <v>88.695717340033298</v>
      </c>
      <c r="I2539" s="65">
        <f>Таблица1[[#This Row],[Временное сопротивление, Н/мм²]]/Таблица1[[#This Row],[Предел текучести, Н/мм²]]</f>
        <v>1.1873840445269017</v>
      </c>
      <c r="J2539" s="66">
        <f>(Таблица1[[#This Row],[σв/σт]]-SUMIF('Сводный отчет'!$B$7:$B$17,Таблица1[[#This Row],[Профиль / размер]],'Сводный отчет'!$L$7:$L$17))^2</f>
        <v>5.6287982354220618E-4</v>
      </c>
      <c r="K2539" s="63">
        <v>17.8</v>
      </c>
      <c r="L2539" s="64">
        <f>(Таблица1[[#This Row],[Относительное удлинение, %]]-SUMIF('Сводный отчет'!$B$7:$B$17,Таблица1[[#This Row],[Профиль / размер]],'Сводный отчет'!$O$7:$O$17))^2</f>
        <v>0.64187931186495972</v>
      </c>
      <c r="M2539" s="63">
        <v>11.4</v>
      </c>
      <c r="N253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1.019341455619486</v>
      </c>
      <c r="O2539" s="67">
        <v>11.7</v>
      </c>
      <c r="P253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1.0056417377504365</v>
      </c>
      <c r="Q2539" s="69">
        <v>7.4999999999999997E-2</v>
      </c>
      <c r="R2539" s="70">
        <f>(Таблица1[[#This Row],[fr]]-SUMIF('Сводный отчет'!$B$7:$B$17,Таблица1[[#This Row],[Профиль / размер]],'Сводный отчет'!$X$7:$X$17))^2</f>
        <v>7.1732151909894844E-5</v>
      </c>
    </row>
    <row r="2540" spans="1:18" ht="11.25" customHeight="1" x14ac:dyDescent="0.25">
      <c r="A2540" s="62" t="s">
        <v>1885</v>
      </c>
      <c r="B2540" s="62" t="str">
        <f>LEFT(Таблица1[[#This Row],[Номер плавки]],7)</f>
        <v>2051347</v>
      </c>
      <c r="C2540" s="62" t="s">
        <v>66</v>
      </c>
      <c r="D2540" s="62" t="s">
        <v>90</v>
      </c>
      <c r="E2540" s="63">
        <v>545</v>
      </c>
      <c r="F2540" s="64">
        <f>(Таблица1[[#This Row],[Предел текучести, Н/мм²]]-SUMIF('Сводный отчет'!$B$7:$B$17,Таблица1[[#This Row],[Профиль / размер]],'Сводный отчет'!$F$7:$F$17))^2</f>
        <v>76.829751592497928</v>
      </c>
      <c r="G2540" s="63">
        <v>641</v>
      </c>
      <c r="H2540" s="64">
        <f>(Таблица1[[#This Row],[Временное сопротивление, Н/мм²]]-SUMIF('Сводный отчет'!$B$7:$B$17,Таблица1[[#This Row],[Профиль / размер]],'Сводный отчет'!$I$7:$I$17))^2</f>
        <v>70.860036588859657</v>
      </c>
      <c r="I2540" s="65">
        <f>Таблица1[[#This Row],[Временное сопротивление, Н/мм²]]/Таблица1[[#This Row],[Предел текучести, Н/мм²]]</f>
        <v>1.1761467889908257</v>
      </c>
      <c r="J2540" s="66">
        <f>(Таблица1[[#This Row],[σв/σт]]-SUMIF('Сводный отчет'!$B$7:$B$17,Таблица1[[#This Row],[Профиль / размер]],'Сводный отчет'!$L$7:$L$17))^2</f>
        <v>1.2223654993318387E-3</v>
      </c>
      <c r="K2540" s="63">
        <v>16.899999999999999</v>
      </c>
      <c r="L2540" s="64">
        <f>(Таблица1[[#This Row],[Относительное удлинение, %]]-SUMIF('Сводный отчет'!$B$7:$B$17,Таблица1[[#This Row],[Профиль / размер]],'Сводный отчет'!$O$7:$O$17))^2</f>
        <v>2.8939919879213387</v>
      </c>
      <c r="M2540" s="63">
        <v>7.7</v>
      </c>
      <c r="N254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7.2381207983424547</v>
      </c>
      <c r="O2540" s="67">
        <v>8</v>
      </c>
      <c r="P254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7.2747966673279336</v>
      </c>
      <c r="Q2540" s="69">
        <v>9.6000000000000002E-2</v>
      </c>
      <c r="R2540" s="70">
        <f>(Таблица1[[#This Row],[fr]]-SUMIF('Сводный отчет'!$B$7:$B$17,Таблица1[[#This Row],[Профиль / размер]],'Сводный отчет'!$X$7:$X$17))^2</f>
        <v>1.5701384205073899E-4</v>
      </c>
    </row>
    <row r="2541" spans="1:18" ht="11.25" customHeight="1" x14ac:dyDescent="0.25">
      <c r="A2541" s="62" t="s">
        <v>1885</v>
      </c>
      <c r="B2541" s="62" t="str">
        <f>LEFT(Таблица1[[#This Row],[Номер плавки]],7)</f>
        <v>2051347</v>
      </c>
      <c r="C2541" s="62" t="s">
        <v>66</v>
      </c>
      <c r="D2541" s="62" t="s">
        <v>90</v>
      </c>
      <c r="E2541" s="63">
        <v>548</v>
      </c>
      <c r="F2541" s="64">
        <f>(Таблица1[[#This Row],[Предел текучести, Н/мм²]]-SUMIF('Сводный отчет'!$B$7:$B$17,Таблица1[[#This Row],[Профиль / размер]],'Сводный отчет'!$F$7:$F$17))^2</f>
        <v>138.42130088827287</v>
      </c>
      <c r="G2541" s="63">
        <v>645</v>
      </c>
      <c r="H2541" s="64">
        <f>(Таблица1[[#This Row],[Временное сопротивление, Н/мм²]]-SUMIF('Сводный отчет'!$B$7:$B$17,Таблица1[[#This Row],[Профиль / размер]],'Сводный отчет'!$I$7:$I$17))^2</f>
        <v>19.517313584165098</v>
      </c>
      <c r="I2541" s="65">
        <f>Таблица1[[#This Row],[Временное сопротивление, Н/мм²]]/Таблица1[[#This Row],[Предел текучести, Н/мм²]]</f>
        <v>1.1770072992700731</v>
      </c>
      <c r="J2541" s="66">
        <f>(Таблица1[[#This Row],[σв/σт]]-SUMIF('Сводный отчет'!$B$7:$B$17,Таблица1[[#This Row],[Профиль / размер]],'Сводный отчет'!$L$7:$L$17))^2</f>
        <v>1.1629350644419513E-3</v>
      </c>
      <c r="K2541" s="63">
        <v>18.3</v>
      </c>
      <c r="L2541" s="64">
        <f>(Таблица1[[#This Row],[Относительное удлинение, %]]-SUMIF('Сводный отчет'!$B$7:$B$17,Таблица1[[#This Row],[Профиль / размер]],'Сводный отчет'!$O$7:$O$17))^2</f>
        <v>9.0705602944753244E-2</v>
      </c>
      <c r="M2541" s="63">
        <v>9.1</v>
      </c>
      <c r="N254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1.665069155149981</v>
      </c>
      <c r="O2541" s="67">
        <v>9.4</v>
      </c>
      <c r="P254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1.682683991271583</v>
      </c>
      <c r="Q2541" s="69">
        <v>6.6000000000000003E-2</v>
      </c>
      <c r="R2541" s="70">
        <f>(Таблица1[[#This Row],[fr]]-SUMIF('Сводный отчет'!$B$7:$B$17,Таблица1[[#This Row],[Профиль / размер]],'Сводный отчет'!$X$7:$X$17))^2</f>
        <v>3.051828561352472E-4</v>
      </c>
    </row>
    <row r="2542" spans="1:18" ht="11.25" customHeight="1" x14ac:dyDescent="0.25">
      <c r="A2542" s="62" t="s">
        <v>1885</v>
      </c>
      <c r="B2542" s="62" t="str">
        <f>LEFT(Таблица1[[#This Row],[Номер плавки]],7)</f>
        <v>2051347</v>
      </c>
      <c r="C2542" s="62" t="s">
        <v>66</v>
      </c>
      <c r="D2542" s="62" t="s">
        <v>90</v>
      </c>
      <c r="E2542" s="63">
        <v>545</v>
      </c>
      <c r="F2542" s="64">
        <f>(Таблица1[[#This Row],[Предел текучести, Н/мм²]]-SUMIF('Сводный отчет'!$B$7:$B$17,Таблица1[[#This Row],[Профиль / размер]],'Сводный отчет'!$F$7:$F$17))^2</f>
        <v>76.829751592497928</v>
      </c>
      <c r="G2542" s="63">
        <v>640</v>
      </c>
      <c r="H2542" s="64">
        <f>(Таблица1[[#This Row],[Временное сопротивление, Н/мм²]]-SUMIF('Сводный отчет'!$B$7:$B$17,Таблица1[[#This Row],[Профиль / размер]],'Сводный отчет'!$I$7:$I$17))^2</f>
        <v>88.695717340033298</v>
      </c>
      <c r="I2542" s="65">
        <f>Таблица1[[#This Row],[Временное сопротивление, Н/мм²]]/Таблица1[[#This Row],[Предел текучести, Н/мм²]]</f>
        <v>1.1743119266055047</v>
      </c>
      <c r="J2542" s="66">
        <f>(Таблица1[[#This Row],[σв/σт]]-SUMIF('Сводный отчет'!$B$7:$B$17,Таблица1[[#This Row],[Профиль / размер]],'Сводный отчет'!$L$7:$L$17))^2</f>
        <v>1.3540343991926579E-3</v>
      </c>
      <c r="K2542" s="63">
        <v>16.600000000000001</v>
      </c>
      <c r="L2542" s="64">
        <f>(Таблица1[[#This Row],[Относительное удлинение, %]]-SUMIF('Сводный отчет'!$B$7:$B$17,Таблица1[[#This Row],[Профиль / размер]],'Сводный отчет'!$O$7:$O$17))^2</f>
        <v>4.0046962132734523</v>
      </c>
      <c r="M2542" s="63">
        <v>8.1</v>
      </c>
      <c r="N254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5.2458203288588923</v>
      </c>
      <c r="O2542" s="67">
        <v>8.4</v>
      </c>
      <c r="P254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5.2770501884546892</v>
      </c>
      <c r="Q2542" s="69">
        <v>7.5999999999999998E-2</v>
      </c>
      <c r="R2542" s="70">
        <f>(Таблица1[[#This Row],[fr]]-SUMIF('Сводный отчет'!$B$7:$B$17,Таблица1[[#This Row],[Профиль / размер]],'Сводный отчет'!$X$7:$X$17))^2</f>
        <v>5.5793184773744549E-5</v>
      </c>
    </row>
    <row r="2543" spans="1:18" ht="11.25" customHeight="1" x14ac:dyDescent="0.25">
      <c r="A2543" s="62" t="s">
        <v>1886</v>
      </c>
      <c r="B2543" s="62" t="str">
        <f>LEFT(Таблица1[[#This Row],[Номер плавки]],7)</f>
        <v>2051348</v>
      </c>
      <c r="C2543" s="62" t="s">
        <v>66</v>
      </c>
      <c r="D2543" s="62" t="s">
        <v>90</v>
      </c>
      <c r="E2543" s="63">
        <v>560</v>
      </c>
      <c r="F2543" s="64">
        <f>(Таблица1[[#This Row],[Предел текучести, Н/мм²]]-SUMIF('Сводный отчет'!$B$7:$B$17,Таблица1[[#This Row],[Профиль / размер]],'Сводный отчет'!$F$7:$F$17))^2</f>
        <v>564.78749807137262</v>
      </c>
      <c r="G2543" s="63">
        <v>653</v>
      </c>
      <c r="H2543" s="64">
        <f>(Таблица1[[#This Row],[Временное сопротивление, Н/мм²]]-SUMIF('Сводный отчет'!$B$7:$B$17,Таблица1[[#This Row],[Профиль / размер]],'Сводный отчет'!$I$7:$I$17))^2</f>
        <v>12.831867574775973</v>
      </c>
      <c r="I2543" s="65">
        <f>Таблица1[[#This Row],[Временное сопротивление, Н/мм²]]/Таблица1[[#This Row],[Предел текучести, Н/мм²]]</f>
        <v>1.1660714285714286</v>
      </c>
      <c r="J2543" s="66">
        <f>(Таблица1[[#This Row],[σв/σт]]-SUMIF('Сводный отчет'!$B$7:$B$17,Таблица1[[#This Row],[Профиль / размер]],'Сводный отчет'!$L$7:$L$17))^2</f>
        <v>2.028394821117681E-3</v>
      </c>
      <c r="K2543" s="63">
        <v>17.399999999999999</v>
      </c>
      <c r="L2543" s="64">
        <f>(Таблица1[[#This Row],[Относительное удлинение, %]]-SUMIF('Сводный отчет'!$B$7:$B$17,Таблица1[[#This Row],[Профиль / размер]],'Сводный отчет'!$O$7:$O$17))^2</f>
        <v>1.4428182790011299</v>
      </c>
      <c r="M2543" s="63">
        <v>7</v>
      </c>
      <c r="N254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11.494646619938694</v>
      </c>
      <c r="O2543" s="67">
        <v>7.3</v>
      </c>
      <c r="P254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11.54085300535611</v>
      </c>
      <c r="Q2543" s="69">
        <v>7.2999999999999995E-2</v>
      </c>
      <c r="R2543" s="70">
        <f>(Таблица1[[#This Row],[fr]]-SUMIF('Сводный отчет'!$B$7:$B$17,Таблица1[[#This Row],[Профиль / размер]],'Сводный отчет'!$X$7:$X$17))^2</f>
        <v>1.0961008618219546E-4</v>
      </c>
    </row>
    <row r="2544" spans="1:18" ht="11.25" customHeight="1" x14ac:dyDescent="0.25">
      <c r="A2544" s="62" t="s">
        <v>1886</v>
      </c>
      <c r="B2544" s="62" t="str">
        <f>LEFT(Таблица1[[#This Row],[Номер плавки]],7)</f>
        <v>2051348</v>
      </c>
      <c r="C2544" s="62" t="s">
        <v>66</v>
      </c>
      <c r="D2544" s="62" t="s">
        <v>90</v>
      </c>
      <c r="E2544" s="63">
        <v>556</v>
      </c>
      <c r="F2544" s="64">
        <f>(Таблица1[[#This Row],[Предел текучести, Н/мм²]]-SUMIF('Сводный отчет'!$B$7:$B$17,Таблица1[[#This Row],[Профиль / размер]],'Сводный отчет'!$F$7:$F$17))^2</f>
        <v>390.66543234367271</v>
      </c>
      <c r="G2544" s="63">
        <v>651</v>
      </c>
      <c r="H2544" s="64">
        <f>(Таблица1[[#This Row],[Временное сопротивление, Н/мм²]]-SUMIF('Сводный отчет'!$B$7:$B$17,Таблица1[[#This Row],[Профиль / размер]],'Сводный отчет'!$I$7:$I$17))^2</f>
        <v>2.5032290771232537</v>
      </c>
      <c r="I2544" s="65">
        <f>Таблица1[[#This Row],[Временное сопротивление, Н/мм²]]/Таблица1[[#This Row],[Предел текучести, Н/мм²]]</f>
        <v>1.170863309352518</v>
      </c>
      <c r="J2544" s="66">
        <f>(Таблица1[[#This Row],[σв/σт]]-SUMIF('Сводный отчет'!$B$7:$B$17,Таблица1[[#This Row],[Профиль / размер]],'Сводный отчет'!$L$7:$L$17))^2</f>
        <v>1.6197263218884113E-3</v>
      </c>
      <c r="K2544" s="63">
        <v>16.399999999999999</v>
      </c>
      <c r="L2544" s="64">
        <f>(Таблица1[[#This Row],[Относительное удлинение, %]]-SUMIF('Сводный отчет'!$B$7:$B$17,Таблица1[[#This Row],[Профиль / размер]],'Сводный отчет'!$O$7:$O$17))^2</f>
        <v>4.8451656968415469</v>
      </c>
      <c r="M2544" s="63">
        <v>8.6999999999999993</v>
      </c>
      <c r="N254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2.8573696246335469</v>
      </c>
      <c r="O2544" s="67">
        <v>9</v>
      </c>
      <c r="P254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2.8804304701448267</v>
      </c>
      <c r="Q2544" s="69">
        <v>7.6999999999999999E-2</v>
      </c>
      <c r="R2544" s="70">
        <f>(Таблица1[[#This Row],[fr]]-SUMIF('Сводный отчет'!$B$7:$B$17,Таблица1[[#This Row],[Профиль / размер]],'Сводный отчет'!$X$7:$X$17))^2</f>
        <v>4.1854217637594249E-5</v>
      </c>
    </row>
    <row r="2545" spans="1:18" ht="11.25" customHeight="1" x14ac:dyDescent="0.25">
      <c r="A2545" s="62" t="s">
        <v>1886</v>
      </c>
      <c r="B2545" s="62" t="str">
        <f>LEFT(Таблица1[[#This Row],[Номер плавки]],7)</f>
        <v>2051348</v>
      </c>
      <c r="C2545" s="62" t="s">
        <v>66</v>
      </c>
      <c r="D2545" s="62" t="s">
        <v>90</v>
      </c>
      <c r="E2545" s="63">
        <v>558</v>
      </c>
      <c r="F2545" s="64">
        <f>(Таблица1[[#This Row],[Предел текучести, Н/мм²]]-SUMIF('Сводный отчет'!$B$7:$B$17,Таблица1[[#This Row],[Профиль / размер]],'Сводный отчет'!$F$7:$F$17))^2</f>
        <v>473.72646520752266</v>
      </c>
      <c r="G2545" s="63">
        <v>653</v>
      </c>
      <c r="H2545" s="64">
        <f>(Таблица1[[#This Row],[Временное сопротивление, Н/мм²]]-SUMIF('Сводный отчет'!$B$7:$B$17,Таблица1[[#This Row],[Профиль / размер]],'Сводный отчет'!$I$7:$I$17))^2</f>
        <v>12.831867574775973</v>
      </c>
      <c r="I2545" s="65">
        <f>Таблица1[[#This Row],[Временное сопротивление, Н/мм²]]/Таблица1[[#This Row],[Предел текучести, Н/мм²]]</f>
        <v>1.1702508960573477</v>
      </c>
      <c r="J2545" s="66">
        <f>(Таблица1[[#This Row],[σв/σт]]-SUMIF('Сводный отчет'!$B$7:$B$17,Таблица1[[#This Row],[Профиль / размер]],'Сводный отчет'!$L$7:$L$17))^2</f>
        <v>1.669395526898654E-3</v>
      </c>
      <c r="K2545" s="63">
        <v>16.8</v>
      </c>
      <c r="L2545" s="64">
        <f>(Таблица1[[#This Row],[Относительное удлинение, %]]-SUMIF('Сводный отчет'!$B$7:$B$17,Таблица1[[#This Row],[Профиль / размер]],'Сводный отчет'!$O$7:$O$17))^2</f>
        <v>3.2442267297053724</v>
      </c>
      <c r="M2545" s="63">
        <v>8.8000000000000007</v>
      </c>
      <c r="N254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2.5292945072626511</v>
      </c>
      <c r="O2545" s="67">
        <v>9.1</v>
      </c>
      <c r="P254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2.5509938504265173</v>
      </c>
      <c r="Q2545" s="69">
        <v>8.6999999999999994E-2</v>
      </c>
      <c r="R2545" s="70">
        <f>(Таблица1[[#This Row],[fr]]-SUMIF('Сводный отчет'!$B$7:$B$17,Таблица1[[#This Row],[Профиль / размер]],'Сводный отчет'!$X$7:$X$17))^2</f>
        <v>1.2464546276091405E-5</v>
      </c>
    </row>
    <row r="2546" spans="1:18" ht="11.25" customHeight="1" x14ac:dyDescent="0.25">
      <c r="A2546" s="62" t="s">
        <v>1887</v>
      </c>
      <c r="B2546" s="62" t="str">
        <f>LEFT(Таблица1[[#This Row],[Номер плавки]],7)</f>
        <v>2051349</v>
      </c>
      <c r="C2546" s="62" t="s">
        <v>66</v>
      </c>
      <c r="D2546" s="62" t="s">
        <v>90</v>
      </c>
      <c r="E2546" s="63">
        <v>506</v>
      </c>
      <c r="F2546" s="64">
        <f>(Таблица1[[#This Row],[Предел текучести, Н/мм²]]-SUMIF('Сводный отчет'!$B$7:$B$17,Таблица1[[#This Row],[Профиль / размер]],'Сводный отчет'!$F$7:$F$17))^2</f>
        <v>914.13961074742372</v>
      </c>
      <c r="G2546" s="63">
        <v>607</v>
      </c>
      <c r="H2546" s="64">
        <f>(Таблица1[[#This Row],[Временное сопротивление, Н/мм²]]-SUMIF('Сводный отчет'!$B$7:$B$17,Таблица1[[#This Row],[Профиль / размер]],'Сводный отчет'!$I$7:$I$17))^2</f>
        <v>1799.2731821287634</v>
      </c>
      <c r="I2546" s="65">
        <f>Таблица1[[#This Row],[Временное сопротивление, Н/мм²]]/Таблица1[[#This Row],[Предел текучести, Н/мм²]]</f>
        <v>1.1996047430830039</v>
      </c>
      <c r="J2546" s="66">
        <f>(Таблица1[[#This Row],[σв/σт]]-SUMIF('Сводный отчет'!$B$7:$B$17,Таблица1[[#This Row],[Профиль / размер]],'Сводный отчет'!$L$7:$L$17))^2</f>
        <v>1.3235098759787923E-4</v>
      </c>
      <c r="K2546" s="63">
        <v>16.8</v>
      </c>
      <c r="L2546" s="64">
        <f>(Таблица1[[#This Row],[Относительное удлинение, %]]-SUMIF('Сводный отчет'!$B$7:$B$17,Таблица1[[#This Row],[Профиль / размер]],'Сводный отчет'!$O$7:$O$17))^2</f>
        <v>3.2442267297053724</v>
      </c>
      <c r="M2546" s="63">
        <v>9.4</v>
      </c>
      <c r="N254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0.98084380303730623</v>
      </c>
      <c r="O2546" s="67">
        <v>9.6999999999999993</v>
      </c>
      <c r="P254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0.99437413211665326</v>
      </c>
      <c r="Q2546" s="69">
        <v>8.8999999999999996E-2</v>
      </c>
      <c r="R2546" s="70">
        <f>(Таблица1[[#This Row],[fr]]-SUMIF('Сводный отчет'!$B$7:$B$17,Таблица1[[#This Row],[Профиль / размер]],'Сводный отчет'!$X$7:$X$17))^2</f>
        <v>3.0586612003790841E-5</v>
      </c>
    </row>
    <row r="2547" spans="1:18" ht="11.25" customHeight="1" x14ac:dyDescent="0.25">
      <c r="A2547" s="62" t="s">
        <v>1887</v>
      </c>
      <c r="B2547" s="62" t="str">
        <f>LEFT(Таблица1[[#This Row],[Номер плавки]],7)</f>
        <v>2051349</v>
      </c>
      <c r="C2547" s="62" t="s">
        <v>66</v>
      </c>
      <c r="D2547" s="62" t="s">
        <v>90</v>
      </c>
      <c r="E2547" s="63">
        <v>506</v>
      </c>
      <c r="F2547" s="64">
        <f>(Таблица1[[#This Row],[Предел текучести, Н/мм²]]-SUMIF('Сводный отчет'!$B$7:$B$17,Таблица1[[#This Row],[Профиль / размер]],'Сводный отчет'!$F$7:$F$17))^2</f>
        <v>914.13961074742372</v>
      </c>
      <c r="G2547" s="63">
        <v>609</v>
      </c>
      <c r="H2547" s="64">
        <f>(Таблица1[[#This Row],[Временное сопротивление, Н/мм²]]-SUMIF('Сводный отчет'!$B$7:$B$17,Таблица1[[#This Row],[Профиль / размер]],'Сводный отчет'!$I$7:$I$17))^2</f>
        <v>1633.6018206264162</v>
      </c>
      <c r="I2547" s="65">
        <f>Таблица1[[#This Row],[Временное сопротивление, Н/мм²]]/Таблица1[[#This Row],[Предел текучести, Н/мм²]]</f>
        <v>1.2035573122529644</v>
      </c>
      <c r="J2547" s="66">
        <f>(Таблица1[[#This Row],[σв/σт]]-SUMIF('Сводный отчет'!$B$7:$B$17,Таблица1[[#This Row],[Профиль / размер]],'Сводный отчет'!$L$7:$L$17))^2</f>
        <v>5.7029996750011344E-5</v>
      </c>
      <c r="K2547" s="63">
        <v>18.8</v>
      </c>
      <c r="L2547" s="64">
        <f>(Таблица1[[#This Row],[Относительное удлинение, %]]-SUMIF('Сводный отчет'!$B$7:$B$17,Таблица1[[#This Row],[Профиль / размер]],'Сводный отчет'!$O$7:$O$17))^2</f>
        <v>3.9531894024546793E-2</v>
      </c>
      <c r="M2547" s="63">
        <v>10.1</v>
      </c>
      <c r="N254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8.431798144106957E-2</v>
      </c>
      <c r="O2547" s="67">
        <v>10.4</v>
      </c>
      <c r="P254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8.8317794088476786E-2</v>
      </c>
      <c r="Q2547" s="69">
        <v>9.4E-2</v>
      </c>
      <c r="R2547" s="70">
        <f>(Таблица1[[#This Row],[fr]]-SUMIF('Сводный отчет'!$B$7:$B$17,Таблица1[[#This Row],[Профиль / размер]],'Сводный отчет'!$X$7:$X$17))^2</f>
        <v>1.108917763230395E-4</v>
      </c>
    </row>
    <row r="2548" spans="1:18" ht="11.25" customHeight="1" x14ac:dyDescent="0.25">
      <c r="A2548" s="62" t="s">
        <v>1887</v>
      </c>
      <c r="B2548" s="62" t="str">
        <f>LEFT(Таблица1[[#This Row],[Номер плавки]],7)</f>
        <v>2051349</v>
      </c>
      <c r="C2548" s="62" t="s">
        <v>66</v>
      </c>
      <c r="D2548" s="62" t="s">
        <v>90</v>
      </c>
      <c r="E2548" s="63">
        <v>509</v>
      </c>
      <c r="F2548" s="64">
        <f>(Таблица1[[#This Row],[Предел текучести, Н/мм²]]-SUMIF('Сводный отчет'!$B$7:$B$17,Таблица1[[#This Row],[Профиль / размер]],'Сводный отчет'!$F$7:$F$17))^2</f>
        <v>741.73116004319866</v>
      </c>
      <c r="G2548" s="63">
        <v>611</v>
      </c>
      <c r="H2548" s="64">
        <f>(Таблица1[[#This Row],[Временное сопротивление, Н/мм²]]-SUMIF('Сводный отчет'!$B$7:$B$17,Таблица1[[#This Row],[Профиль / размер]],'Сводный отчет'!$I$7:$I$17))^2</f>
        <v>1475.9304591240689</v>
      </c>
      <c r="I2548" s="65">
        <f>Таблица1[[#This Row],[Временное сопротивление, Н/мм²]]/Таблица1[[#This Row],[Предел текучести, Н/мм²]]</f>
        <v>1.2003929273084479</v>
      </c>
      <c r="J2548" s="66">
        <f>(Таблица1[[#This Row],[σв/σт]]-SUMIF('Сводный отчет'!$B$7:$B$17,Таблица1[[#This Row],[Профиль / размер]],'Сводный отчет'!$L$7:$L$17))^2</f>
        <v>1.1483706464310968E-4</v>
      </c>
      <c r="K2548" s="63">
        <v>20.399999999999999</v>
      </c>
      <c r="L2548" s="64">
        <f>(Таблица1[[#This Row],[Относительное удлинение, %]]-SUMIF('Сводный отчет'!$B$7:$B$17,Таблица1[[#This Row],[Профиль / размер]],'Сводный отчет'!$O$7:$O$17))^2</f>
        <v>3.2357760254798786</v>
      </c>
      <c r="M2548" s="63">
        <v>8.8000000000000007</v>
      </c>
      <c r="N254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2.5292945072626511</v>
      </c>
      <c r="O2548" s="67">
        <v>9.1</v>
      </c>
      <c r="P254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2.5509938504265173</v>
      </c>
      <c r="Q2548" s="69">
        <v>6.6000000000000003E-2</v>
      </c>
      <c r="R2548" s="70">
        <f>(Таблица1[[#This Row],[fr]]-SUMIF('Сводный отчет'!$B$7:$B$17,Таблица1[[#This Row],[Профиль / размер]],'Сводный отчет'!$X$7:$X$17))^2</f>
        <v>3.051828561352472E-4</v>
      </c>
    </row>
    <row r="2549" spans="1:18" ht="11.25" customHeight="1" x14ac:dyDescent="0.25">
      <c r="A2549" s="62" t="s">
        <v>1889</v>
      </c>
      <c r="B2549" s="62" t="str">
        <f>LEFT(Таблица1[[#This Row],[Номер плавки]],7)</f>
        <v>2051351</v>
      </c>
      <c r="C2549" s="62" t="s">
        <v>66</v>
      </c>
      <c r="D2549" s="62" t="s">
        <v>90</v>
      </c>
      <c r="E2549" s="63">
        <v>522</v>
      </c>
      <c r="F2549" s="64">
        <f>(Таблица1[[#This Row],[Предел текучести, Н/мм²]]-SUMIF('Сводный отчет'!$B$7:$B$17,Таблица1[[#This Row],[Профиль / размер]],'Сводный отчет'!$F$7:$F$17))^2</f>
        <v>202.62787365822339</v>
      </c>
      <c r="G2549" s="63">
        <v>623</v>
      </c>
      <c r="H2549" s="64">
        <f>(Таблица1[[#This Row],[Временное сопротивление, Н/мм²]]-SUMIF('Сводный отчет'!$B$7:$B$17,Таблица1[[#This Row],[Профиль / размер]],'Сводный отчет'!$I$7:$I$17))^2</f>
        <v>697.90229010998519</v>
      </c>
      <c r="I2549" s="65">
        <f>Таблица1[[#This Row],[Временное сопротивление, Н/мм²]]/Таблица1[[#This Row],[Предел текучести, Н/мм²]]</f>
        <v>1.1934865900383143</v>
      </c>
      <c r="J2549" s="66">
        <f>(Таблица1[[#This Row],[σв/σт]]-SUMIF('Сводный отчет'!$B$7:$B$17,Таблица1[[#This Row],[Профиль / размер]],'Сводный отчет'!$L$7:$L$17))^2</f>
        <v>3.105540207973512E-4</v>
      </c>
      <c r="K2549" s="63">
        <v>16.3</v>
      </c>
      <c r="L2549" s="64">
        <f>(Таблица1[[#This Row],[Относительное удлинение, %]]-SUMIF('Сводный отчет'!$B$7:$B$17,Таблица1[[#This Row],[Профиль / размер]],'Сводный отчет'!$O$7:$O$17))^2</f>
        <v>5.2954004386255793</v>
      </c>
      <c r="M2549" s="63">
        <v>10.8</v>
      </c>
      <c r="N254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0.16779215984483239</v>
      </c>
      <c r="O2549" s="67">
        <v>11.1</v>
      </c>
      <c r="P254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0.16226145606030185</v>
      </c>
      <c r="Q2549" s="69">
        <v>7.1999999999999995E-2</v>
      </c>
      <c r="R2549" s="70">
        <f>(Таблица1[[#This Row],[fr]]-SUMIF('Сводный отчет'!$B$7:$B$17,Таблица1[[#This Row],[Профиль / размер]],'Сводный отчет'!$X$7:$X$17))^2</f>
        <v>1.3154905331834576E-4</v>
      </c>
    </row>
    <row r="2550" spans="1:18" ht="11.25" customHeight="1" x14ac:dyDescent="0.25">
      <c r="A2550" s="62" t="s">
        <v>1889</v>
      </c>
      <c r="B2550" s="62" t="str">
        <f>LEFT(Таблица1[[#This Row],[Номер плавки]],7)</f>
        <v>2051351</v>
      </c>
      <c r="C2550" s="62" t="s">
        <v>66</v>
      </c>
      <c r="D2550" s="62" t="s">
        <v>90</v>
      </c>
      <c r="E2550" s="63">
        <v>522</v>
      </c>
      <c r="F2550" s="64">
        <f>(Таблица1[[#This Row],[Предел текучести, Н/мм²]]-SUMIF('Сводный отчет'!$B$7:$B$17,Таблица1[[#This Row],[Профиль / размер]],'Сводный отчет'!$F$7:$F$17))^2</f>
        <v>202.62787365822339</v>
      </c>
      <c r="G2550" s="63">
        <v>621</v>
      </c>
      <c r="H2550" s="64">
        <f>(Таблица1[[#This Row],[Временное сопротивление, Н/мм²]]-SUMIF('Сводный отчет'!$B$7:$B$17,Таблица1[[#This Row],[Профиль / размер]],'Сводный отчет'!$I$7:$I$17))^2</f>
        <v>807.57365161233247</v>
      </c>
      <c r="I2550" s="65">
        <f>Таблица1[[#This Row],[Временное сопротивление, Н/мм²]]/Таблица1[[#This Row],[Предел текучести, Н/мм²]]</f>
        <v>1.1896551724137931</v>
      </c>
      <c r="J2550" s="66">
        <f>(Таблица1[[#This Row],[σв/σт]]-SUMIF('Сводный отчет'!$B$7:$B$17,Таблица1[[#This Row],[Профиль / размер]],'Сводный отчет'!$L$7:$L$17))^2</f>
        <v>4.602724252738718E-4</v>
      </c>
      <c r="K2550" s="63">
        <v>18.600000000000001</v>
      </c>
      <c r="L2550" s="64">
        <f>(Таблица1[[#This Row],[Относительное удлинение, %]]-SUMIF('Сводный отчет'!$B$7:$B$17,Таблица1[[#This Row],[Профиль / размер]],'Сводный отчет'!$O$7:$O$17))^2</f>
        <v>1.3775926293705252E-6</v>
      </c>
      <c r="M2550" s="63">
        <v>10.7</v>
      </c>
      <c r="N255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9.5867277215722455E-2</v>
      </c>
      <c r="O2550" s="67">
        <v>11</v>
      </c>
      <c r="P255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9.1698075778612817E-2</v>
      </c>
      <c r="Q2550" s="69">
        <v>9.0999999999999998E-2</v>
      </c>
      <c r="R2550" s="70">
        <f>(Таблица1[[#This Row],[fr]]-SUMIF('Сводный отчет'!$B$7:$B$17,Таблица1[[#This Row],[Профиль / размер]],'Сводный отчет'!$X$7:$X$17))^2</f>
        <v>5.6708677731490293E-5</v>
      </c>
    </row>
    <row r="2551" spans="1:18" ht="11.25" customHeight="1" x14ac:dyDescent="0.25">
      <c r="A2551" s="62" t="s">
        <v>1889</v>
      </c>
      <c r="B2551" s="62" t="str">
        <f>LEFT(Таблица1[[#This Row],[Номер плавки]],7)</f>
        <v>2051351</v>
      </c>
      <c r="C2551" s="62" t="s">
        <v>66</v>
      </c>
      <c r="D2551" s="62" t="s">
        <v>90</v>
      </c>
      <c r="E2551" s="63">
        <v>525</v>
      </c>
      <c r="F2551" s="64">
        <f>(Таблица1[[#This Row],[Предел текучести, Н/мм²]]-SUMIF('Сводный отчет'!$B$7:$B$17,Таблица1[[#This Row],[Профиль / размер]],'Сводный отчет'!$F$7:$F$17))^2</f>
        <v>126.21942295399833</v>
      </c>
      <c r="G2551" s="63">
        <v>625</v>
      </c>
      <c r="H2551" s="64">
        <f>(Таблица1[[#This Row],[Временное сопротивление, Н/мм²]]-SUMIF('Сводный отчет'!$B$7:$B$17,Таблица1[[#This Row],[Профиль / размер]],'Сводный отчет'!$I$7:$I$17))^2</f>
        <v>596.23092860763791</v>
      </c>
      <c r="I2551" s="65">
        <f>Таблица1[[#This Row],[Временное сопротивление, Н/мм²]]/Таблица1[[#This Row],[Предел текучести, Н/мм²]]</f>
        <v>1.1904761904761905</v>
      </c>
      <c r="J2551" s="66">
        <f>(Таблица1[[#This Row],[σв/σт]]-SUMIF('Сводный отчет'!$B$7:$B$17,Таблица1[[#This Row],[Профиль / размер]],'Сводный отчет'!$L$7:$L$17))^2</f>
        <v>4.2571831761336899E-4</v>
      </c>
      <c r="K2551" s="63">
        <v>16.399999999999999</v>
      </c>
      <c r="L2551" s="64">
        <f>(Таблица1[[#This Row],[Относительное удлинение, %]]-SUMIF('Сводный отчет'!$B$7:$B$17,Таблица1[[#This Row],[Профиль / размер]],'Сводный отчет'!$O$7:$O$17))^2</f>
        <v>4.8451656968415469</v>
      </c>
      <c r="M2551" s="63">
        <v>9.6999999999999993</v>
      </c>
      <c r="N255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0.47661845092463467</v>
      </c>
      <c r="O2551" s="67">
        <v>10</v>
      </c>
      <c r="P255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0.48606427296171978</v>
      </c>
      <c r="Q2551" s="69">
        <v>0.08</v>
      </c>
      <c r="R2551" s="70">
        <f>(Таблица1[[#This Row],[fr]]-SUMIF('Сводный отчет'!$B$7:$B$17,Таблица1[[#This Row],[Профиль / размер]],'Сводный отчет'!$X$7:$X$17))^2</f>
        <v>1.2037316229143389E-5</v>
      </c>
    </row>
    <row r="2552" spans="1:18" ht="11.25" customHeight="1" x14ac:dyDescent="0.25">
      <c r="A2552" s="62" t="s">
        <v>1888</v>
      </c>
      <c r="B2552" s="62" t="str">
        <f>LEFT(Таблица1[[#This Row],[Номер плавки]],7)</f>
        <v>2051350</v>
      </c>
      <c r="C2552" s="62" t="s">
        <v>66</v>
      </c>
      <c r="D2552" s="62" t="s">
        <v>90</v>
      </c>
      <c r="E2552" s="63">
        <v>510</v>
      </c>
      <c r="F2552" s="64">
        <f>(Таблица1[[#This Row],[Предел текучести, Н/мм²]]-SUMIF('Сводный отчет'!$B$7:$B$17,Таблица1[[#This Row],[Профиль / размер]],'Сводный отчет'!$F$7:$F$17))^2</f>
        <v>688.26167647512364</v>
      </c>
      <c r="G2552" s="63">
        <v>613</v>
      </c>
      <c r="H2552" s="64">
        <f>(Таблица1[[#This Row],[Временное сопротивление, Н/мм²]]-SUMIF('Сводный отчет'!$B$7:$B$17,Таблица1[[#This Row],[Профиль / размер]],'Сводный отчет'!$I$7:$I$17))^2</f>
        <v>1326.2590976217216</v>
      </c>
      <c r="I2552" s="65">
        <f>Таблица1[[#This Row],[Временное сопротивление, Н/мм²]]/Таблица1[[#This Row],[Предел текучести, Н/мм²]]</f>
        <v>1.2019607843137254</v>
      </c>
      <c r="J2552" s="66">
        <f>(Таблица1[[#This Row],[σв/σт]]-SUMIF('Сводный отчет'!$B$7:$B$17,Таблица1[[#This Row],[Профиль / размер]],'Сводный отчет'!$L$7:$L$17))^2</f>
        <v>8.3692283873010165E-5</v>
      </c>
      <c r="K2552" s="63">
        <v>20.6</v>
      </c>
      <c r="L2552" s="64">
        <f>(Таблица1[[#This Row],[Относительное удлинение, %]]-SUMIF('Сводный отчет'!$B$7:$B$17,Таблица1[[#This Row],[Профиль / размер]],'Сводный отчет'!$O$7:$O$17))^2</f>
        <v>3.9953065419118063</v>
      </c>
      <c r="M2552" s="63">
        <v>11</v>
      </c>
      <c r="N255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0.37164192510304966</v>
      </c>
      <c r="O2552" s="67">
        <v>11.3</v>
      </c>
      <c r="P255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0.36338821662368159</v>
      </c>
      <c r="Q2552" s="69">
        <v>9.6000000000000002E-2</v>
      </c>
      <c r="R2552" s="70">
        <f>(Таблица1[[#This Row],[fr]]-SUMIF('Сводный отчет'!$B$7:$B$17,Таблица1[[#This Row],[Профиль / размер]],'Сводный отчет'!$X$7:$X$17))^2</f>
        <v>1.5701384205073899E-4</v>
      </c>
    </row>
    <row r="2553" spans="1:18" ht="11.25" customHeight="1" x14ac:dyDescent="0.25">
      <c r="A2553" s="62" t="s">
        <v>1888</v>
      </c>
      <c r="B2553" s="62" t="str">
        <f>LEFT(Таблица1[[#This Row],[Номер плавки]],7)</f>
        <v>2051350</v>
      </c>
      <c r="C2553" s="62" t="s">
        <v>66</v>
      </c>
      <c r="D2553" s="62" t="s">
        <v>90</v>
      </c>
      <c r="E2553" s="63">
        <v>508</v>
      </c>
      <c r="F2553" s="64">
        <f>(Таблица1[[#This Row],[Предел текучести, Н/мм²]]-SUMIF('Сводный отчет'!$B$7:$B$17,Таблица1[[#This Row],[Профиль / размер]],'Сводный отчет'!$F$7:$F$17))^2</f>
        <v>797.20064361127368</v>
      </c>
      <c r="G2553" s="63">
        <v>613</v>
      </c>
      <c r="H2553" s="64">
        <f>(Таблица1[[#This Row],[Временное сопротивление, Н/мм²]]-SUMIF('Сводный отчет'!$B$7:$B$17,Таблица1[[#This Row],[Профиль / размер]],'Сводный отчет'!$I$7:$I$17))^2</f>
        <v>1326.2590976217216</v>
      </c>
      <c r="I2553" s="65">
        <f>Таблица1[[#This Row],[Временное сопротивление, Н/мм²]]/Таблица1[[#This Row],[Предел текучести, Н/мм²]]</f>
        <v>1.2066929133858268</v>
      </c>
      <c r="J2553" s="66">
        <f>(Таблица1[[#This Row],[σв/σт]]-SUMIF('Сводный отчет'!$B$7:$B$17,Таблица1[[#This Row],[Профиль / размер]],'Сводный отчет'!$L$7:$L$17))^2</f>
        <v>1.9502995771047247E-5</v>
      </c>
      <c r="K2553" s="63">
        <v>16.2</v>
      </c>
      <c r="L2553" s="64">
        <f>(Таблица1[[#This Row],[Относительное удлинение, %]]-SUMIF('Сводный отчет'!$B$7:$B$17,Таблица1[[#This Row],[Профиль / размер]],'Сводный отчет'!$O$7:$O$17))^2</f>
        <v>5.7656351804096273</v>
      </c>
      <c r="M2553" s="63">
        <v>11.8</v>
      </c>
      <c r="N255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1.9870409861359231</v>
      </c>
      <c r="O2553" s="67">
        <v>12.1</v>
      </c>
      <c r="P255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1.9678952588771941</v>
      </c>
      <c r="Q2553" s="69">
        <v>0.08</v>
      </c>
      <c r="R2553" s="70">
        <f>(Таблица1[[#This Row],[fr]]-SUMIF('Сводный отчет'!$B$7:$B$17,Таблица1[[#This Row],[Профиль / размер]],'Сводный отчет'!$X$7:$X$17))^2</f>
        <v>1.2037316229143389E-5</v>
      </c>
    </row>
    <row r="2554" spans="1:18" ht="11.25" customHeight="1" x14ac:dyDescent="0.25">
      <c r="A2554" s="62" t="s">
        <v>1881</v>
      </c>
      <c r="B2554" s="62" t="str">
        <f>LEFT(Таблица1[[#This Row],[Номер плавки]],7)</f>
        <v>2075011</v>
      </c>
      <c r="C2554" s="62" t="s">
        <v>66</v>
      </c>
      <c r="D2554" s="62" t="s">
        <v>82</v>
      </c>
      <c r="E2554" s="63">
        <v>526</v>
      </c>
      <c r="F2554" s="64">
        <f>(Таблица1[[#This Row],[Предел текучести, Н/мм²]]-SUMIF('Сводный отчет'!$B$7:$B$17,Таблица1[[#This Row],[Профиль / размер]],'Сводный отчет'!$F$7:$F$17))^2</f>
        <v>453.08163265306331</v>
      </c>
      <c r="G2554" s="63">
        <v>622</v>
      </c>
      <c r="H2554" s="64">
        <f>(Таблица1[[#This Row],[Временное сопротивление, Н/мм²]]-SUMIF('Сводный отчет'!$B$7:$B$17,Таблица1[[#This Row],[Профиль / размер]],'Сводный отчет'!$I$7:$I$17))^2</f>
        <v>669.01406080799472</v>
      </c>
      <c r="I2554" s="65">
        <f>Таблица1[[#This Row],[Временное сопротивление, Н/мм²]]/Таблица1[[#This Row],[Предел текучести, Н/мм²]]</f>
        <v>1.1825095057034221</v>
      </c>
      <c r="J2554" s="66">
        <f>(Таблица1[[#This Row],[σв/σт]]-SUMIF('Сводный отчет'!$B$7:$B$17,Таблица1[[#This Row],[Профиль / размер]],'Сводный отчет'!$L$7:$L$17))^2</f>
        <v>2.6913765292172187E-6</v>
      </c>
      <c r="K2554" s="63">
        <v>21.7</v>
      </c>
      <c r="L2554" s="64">
        <f>(Таблица1[[#This Row],[Относительное удлинение, %]]-SUMIF('Сводный отчет'!$B$7:$B$17,Таблица1[[#This Row],[Профиль / размер]],'Сводный отчет'!$O$7:$O$17))^2</f>
        <v>9.0736193252810775</v>
      </c>
      <c r="M2554" s="63">
        <v>10.199999999999999</v>
      </c>
      <c r="N255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5.9975010412481896E-6</v>
      </c>
      <c r="O2554" s="67">
        <v>10.5</v>
      </c>
      <c r="P255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1.3494377342834528E-5</v>
      </c>
      <c r="Q2554" s="69">
        <v>7.4999999999999997E-2</v>
      </c>
      <c r="R2554" s="70">
        <f>(Таблица1[[#This Row],[fr]]-SUMIF('Сводный отчет'!$B$7:$B$17,Таблица1[[#This Row],[Профиль / размер]],'Сводный отчет'!$X$7:$X$17))^2</f>
        <v>5.8756917950854216E-5</v>
      </c>
    </row>
    <row r="2555" spans="1:18" ht="11.25" customHeight="1" x14ac:dyDescent="0.25">
      <c r="A2555" s="62" t="s">
        <v>1881</v>
      </c>
      <c r="B2555" s="62" t="str">
        <f>LEFT(Таблица1[[#This Row],[Номер плавки]],7)</f>
        <v>2075011</v>
      </c>
      <c r="C2555" s="62" t="s">
        <v>66</v>
      </c>
      <c r="D2555" s="62" t="s">
        <v>82</v>
      </c>
      <c r="E2555" s="63">
        <v>513</v>
      </c>
      <c r="F2555" s="64">
        <f>(Таблица1[[#This Row],[Предел текучести, Н/мм²]]-SUMIF('Сводный отчет'!$B$7:$B$17,Таблица1[[#This Row],[Профиль / размер]],'Сводный отчет'!$F$7:$F$17))^2</f>
        <v>1175.5102040816359</v>
      </c>
      <c r="G2555" s="63">
        <v>611</v>
      </c>
      <c r="H2555" s="64">
        <f>(Таблица1[[#This Row],[Временное сопротивление, Н/мм²]]-SUMIF('Сводный отчет'!$B$7:$B$17,Таблица1[[#This Row],[Профиль / размер]],'Сводный отчет'!$I$7:$I$17))^2</f>
        <v>1359.0507955018713</v>
      </c>
      <c r="I2555" s="65">
        <f>Таблица1[[#This Row],[Временное сопротивление, Н/мм²]]/Таблица1[[#This Row],[Предел текучести, Н/мм²]]</f>
        <v>1.1910331384015596</v>
      </c>
      <c r="J2555" s="66">
        <f>(Таблица1[[#This Row],[σв/σт]]-SUMIF('Сводный отчет'!$B$7:$B$17,Таблица1[[#This Row],[Профиль / размер]],'Сводный отчет'!$L$7:$L$17))^2</f>
        <v>4.7376943955206883E-5</v>
      </c>
      <c r="K2555" s="63">
        <v>18.3</v>
      </c>
      <c r="L2555" s="64">
        <f>(Таблица1[[#This Row],[Относительное удлинение, %]]-SUMIF('Сводный отчет'!$B$7:$B$17,Таблица1[[#This Row],[Профиль / размер]],'Сводный отчет'!$O$7:$O$17))^2</f>
        <v>0.1503540191586899</v>
      </c>
      <c r="M2555" s="63">
        <v>9.5</v>
      </c>
      <c r="N255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0.48657742607246446</v>
      </c>
      <c r="O2555" s="67">
        <v>9.8000000000000007</v>
      </c>
      <c r="P255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0.49515635152021054</v>
      </c>
      <c r="Q2555" s="69">
        <v>9.2999999999999999E-2</v>
      </c>
      <c r="R2555" s="70">
        <f>(Таблица1[[#This Row],[fr]]-SUMIF('Сводный отчет'!$B$7:$B$17,Таблица1[[#This Row],[Профиль / размер]],'Сводный отчет'!$X$7:$X$17))^2</f>
        <v>1.0680589754269004E-4</v>
      </c>
    </row>
    <row r="2556" spans="1:18" ht="11.25" customHeight="1" x14ac:dyDescent="0.25">
      <c r="A2556" s="62" t="s">
        <v>1890</v>
      </c>
      <c r="B2556" s="62" t="str">
        <f>LEFT(Таблица1[[#This Row],[Номер плавки]],7)</f>
        <v>2005564</v>
      </c>
      <c r="C2556" s="62" t="s">
        <v>66</v>
      </c>
      <c r="D2556" s="62" t="s">
        <v>82</v>
      </c>
      <c r="E2556" s="63">
        <v>520</v>
      </c>
      <c r="F2556" s="64">
        <f>(Таблица1[[#This Row],[Предел текучести, Н/мм²]]-SUMIF('Сводный отчет'!$B$7:$B$17,Таблица1[[#This Row],[Профиль / размер]],'Сводный отчет'!$F$7:$F$17))^2</f>
        <v>744.51020408163527</v>
      </c>
      <c r="G2556" s="63">
        <v>628</v>
      </c>
      <c r="H2556" s="64">
        <f>(Таблица1[[#This Row],[Временное сопротивление, Н/мм²]]-SUMIF('Сводный отчет'!$B$7:$B$17,Таблица1[[#This Row],[Профиль / размер]],'Сводный отчет'!$I$7:$I$17))^2</f>
        <v>394.63038733860742</v>
      </c>
      <c r="I2556" s="65">
        <f>Таблица1[[#This Row],[Временное сопротивление, Н/мм²]]/Таблица1[[#This Row],[Предел текучести, Н/мм²]]</f>
        <v>1.2076923076923076</v>
      </c>
      <c r="J2556" s="66">
        <f>(Таблица1[[#This Row],[σв/σт]]-SUMIF('Сводный отчет'!$B$7:$B$17,Таблица1[[#This Row],[Профиль / размер]],'Сводный отчет'!$L$7:$L$17))^2</f>
        <v>5.5423802726197976E-4</v>
      </c>
      <c r="K2556" s="63">
        <v>19.5</v>
      </c>
      <c r="L2556" s="64">
        <f>(Таблица1[[#This Row],[Относительное удлинение, %]]-SUMIF('Сводный отчет'!$B$7:$B$17,Таблица1[[#This Row],[Профиль / размер]],'Сводный отчет'!$O$7:$O$17))^2</f>
        <v>0.6597417742607109</v>
      </c>
      <c r="M2556" s="63">
        <v>11.3</v>
      </c>
      <c r="N255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1.215393752603092</v>
      </c>
      <c r="O2556" s="67">
        <v>11.6</v>
      </c>
      <c r="P255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1.2019318617242627</v>
      </c>
      <c r="Q2556" s="69">
        <v>9.2999999999999999E-2</v>
      </c>
      <c r="R2556" s="70">
        <f>(Таблица1[[#This Row],[fr]]-SUMIF('Сводный отчет'!$B$7:$B$17,Таблица1[[#This Row],[Профиль / размер]],'Сводный отчет'!$X$7:$X$17))^2</f>
        <v>1.0680589754269004E-4</v>
      </c>
    </row>
    <row r="2557" spans="1:18" ht="11.25" customHeight="1" x14ac:dyDescent="0.25">
      <c r="A2557" s="62" t="s">
        <v>1890</v>
      </c>
      <c r="B2557" s="62" t="str">
        <f>LEFT(Таблица1[[#This Row],[Номер плавки]],7)</f>
        <v>2005564</v>
      </c>
      <c r="C2557" s="62" t="s">
        <v>66</v>
      </c>
      <c r="D2557" s="62" t="s">
        <v>82</v>
      </c>
      <c r="E2557" s="63">
        <v>509</v>
      </c>
      <c r="F2557" s="64">
        <f>(Таблица1[[#This Row],[Предел текучести, Н/мм²]]-SUMIF('Сводный отчет'!$B$7:$B$17,Таблица1[[#This Row],[Профиль / размер]],'Сводный отчет'!$F$7:$F$17))^2</f>
        <v>1465.7959183673506</v>
      </c>
      <c r="G2557" s="63">
        <v>619</v>
      </c>
      <c r="H2557" s="64">
        <f>(Таблица1[[#This Row],[Временное сопротивление, Н/мм²]]-SUMIF('Сводный отчет'!$B$7:$B$17,Таблица1[[#This Row],[Профиль / размер]],'Сводный отчет'!$I$7:$I$17))^2</f>
        <v>833.20589754268838</v>
      </c>
      <c r="I2557" s="65">
        <f>Таблица1[[#This Row],[Временное сопротивление, Н/мм²]]/Таблица1[[#This Row],[Предел текучести, Н/мм²]]</f>
        <v>1.2161100196463654</v>
      </c>
      <c r="J2557" s="66">
        <f>(Таблица1[[#This Row],[σв/σт]]-SUMIF('Сводный отчет'!$B$7:$B$17,Таблица1[[#This Row],[Профиль / размер]],'Сводный отчет'!$L$7:$L$17))^2</f>
        <v>1.0214398362939617E-3</v>
      </c>
      <c r="K2557" s="63">
        <v>21.1</v>
      </c>
      <c r="L2557" s="64">
        <f>(Таблица1[[#This Row],[Относительное удлинение, %]]-SUMIF('Сводный отчет'!$B$7:$B$17,Таблица1[[#This Row],[Профиль / размер]],'Сводный отчет'!$O$7:$O$17))^2</f>
        <v>5.818925447730078</v>
      </c>
      <c r="M2557" s="63">
        <v>10.199999999999999</v>
      </c>
      <c r="N255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5.9975010412481896E-6</v>
      </c>
      <c r="O2557" s="67">
        <v>10.5</v>
      </c>
      <c r="P255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1.3494377342834528E-5</v>
      </c>
      <c r="Q2557" s="69">
        <v>0.08</v>
      </c>
      <c r="R2557" s="70">
        <f>(Таблица1[[#This Row],[fr]]-SUMIF('Сводный отчет'!$B$7:$B$17,Таблица1[[#This Row],[Профиль / размер]],'Сводный отчет'!$X$7:$X$17))^2</f>
        <v>7.1038567263641325E-6</v>
      </c>
    </row>
    <row r="2558" spans="1:18" ht="11.25" customHeight="1" x14ac:dyDescent="0.25">
      <c r="A2558" s="62" t="s">
        <v>1891</v>
      </c>
      <c r="B2558" s="62" t="str">
        <f>LEFT(Таблица1[[#This Row],[Номер плавки]],7)</f>
        <v>2005569</v>
      </c>
      <c r="C2558" s="62" t="s">
        <v>66</v>
      </c>
      <c r="D2558" s="62" t="s">
        <v>82</v>
      </c>
      <c r="E2558" s="63">
        <v>527</v>
      </c>
      <c r="F2558" s="64">
        <f>(Таблица1[[#This Row],[Предел текучести, Н/мм²]]-SUMIF('Сводный отчет'!$B$7:$B$17,Таблица1[[#This Row],[Профиль / размер]],'Сводный отчет'!$F$7:$F$17))^2</f>
        <v>411.51020408163464</v>
      </c>
      <c r="G2558" s="63">
        <v>629</v>
      </c>
      <c r="H2558" s="64">
        <f>(Таблица1[[#This Row],[Временное сопротивление, Н/мм²]]-SUMIF('Сводный отчет'!$B$7:$B$17,Таблица1[[#This Row],[Профиль / размер]],'Сводный отчет'!$I$7:$I$17))^2</f>
        <v>355.89977509370954</v>
      </c>
      <c r="I2558" s="65">
        <f>Таблица1[[#This Row],[Временное сопротивление, Н/мм²]]/Таблица1[[#This Row],[Предел текучести, Н/мм²]]</f>
        <v>1.1935483870967742</v>
      </c>
      <c r="J2558" s="66">
        <f>(Таблица1[[#This Row],[σв/σт]]-SUMIF('Сводный отчет'!$B$7:$B$17,Таблица1[[#This Row],[Профиль / размер]],'Сводный отчет'!$L$7:$L$17))^2</f>
        <v>8.8328792086462784E-5</v>
      </c>
      <c r="K2558" s="63">
        <v>22</v>
      </c>
      <c r="L2558" s="64">
        <f>(Таблица1[[#This Row],[Относительное удлинение, %]]-SUMIF('Сводный отчет'!$B$7:$B$17,Таблица1[[#This Row],[Профиль / размер]],'Сводный отчет'!$O$7:$O$17))^2</f>
        <v>10.970966264056587</v>
      </c>
      <c r="M2558" s="63">
        <v>11.2</v>
      </c>
      <c r="N255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1.0049039566847211</v>
      </c>
      <c r="O2558" s="67">
        <v>11.5</v>
      </c>
      <c r="P255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0.99266655560181616</v>
      </c>
      <c r="Q2558" s="69">
        <v>9.1999999999999998E-2</v>
      </c>
      <c r="R2558" s="70">
        <f>(Таблица1[[#This Row],[fr]]-SUMIF('Сводный отчет'!$B$7:$B$17,Таблица1[[#This Row],[Профиль / размер]],'Сводный отчет'!$X$7:$X$17))^2</f>
        <v>8.7136509787588039E-5</v>
      </c>
    </row>
    <row r="2559" spans="1:18" ht="11.25" customHeight="1" x14ac:dyDescent="0.25">
      <c r="A2559" s="62" t="s">
        <v>1891</v>
      </c>
      <c r="B2559" s="62" t="str">
        <f>LEFT(Таблица1[[#This Row],[Номер плавки]],7)</f>
        <v>2005569</v>
      </c>
      <c r="C2559" s="62" t="s">
        <v>66</v>
      </c>
      <c r="D2559" s="62" t="s">
        <v>82</v>
      </c>
      <c r="E2559" s="63">
        <v>517</v>
      </c>
      <c r="F2559" s="64">
        <f>(Таблица1[[#This Row],[Предел текучести, Н/мм²]]-SUMIF('Сводный отчет'!$B$7:$B$17,Таблица1[[#This Row],[Профиль / размер]],'Сводный отчет'!$F$7:$F$17))^2</f>
        <v>917.22448979592127</v>
      </c>
      <c r="G2559" s="63">
        <v>618</v>
      </c>
      <c r="H2559" s="64">
        <f>(Таблица1[[#This Row],[Временное сопротивление, Н/мм²]]-SUMIF('Сводный отчет'!$B$7:$B$17,Таблица1[[#This Row],[Профиль / размер]],'Сводный отчет'!$I$7:$I$17))^2</f>
        <v>891.93650978758626</v>
      </c>
      <c r="I2559" s="65">
        <f>Таблица1[[#This Row],[Временное сопротивление, Н/мм²]]/Таблица1[[#This Row],[Предел текучести, Н/мм²]]</f>
        <v>1.195357833655706</v>
      </c>
      <c r="J2559" s="66">
        <f>(Таблица1[[#This Row],[σв/σт]]-SUMIF('Сводный отчет'!$B$7:$B$17,Таблица1[[#This Row],[Профиль / размер]],'Сводный отчет'!$L$7:$L$17))^2</f>
        <v>1.2561447636755019E-4</v>
      </c>
      <c r="K2559" s="63">
        <v>22.1</v>
      </c>
      <c r="L2559" s="64">
        <f>(Таблица1[[#This Row],[Относительное удлинение, %]]-SUMIF('Сводный отчет'!$B$7:$B$17,Таблица1[[#This Row],[Профиль / размер]],'Сводный отчет'!$O$7:$O$17))^2</f>
        <v>11.643415243648432</v>
      </c>
      <c r="M2559" s="63">
        <v>11.3</v>
      </c>
      <c r="N255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1.215393752603092</v>
      </c>
      <c r="O2559" s="67">
        <v>11.6</v>
      </c>
      <c r="P255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1.2019318617242627</v>
      </c>
      <c r="Q2559" s="69">
        <v>8.2000000000000003E-2</v>
      </c>
      <c r="R2559" s="70">
        <f>(Таблица1[[#This Row],[fr]]-SUMIF('Сводный отчет'!$B$7:$B$17,Таблица1[[#This Row],[Профиль / размер]],'Сводный отчет'!$X$7:$X$17))^2</f>
        <v>4.4263223656812347E-7</v>
      </c>
    </row>
    <row r="2560" spans="1:18" ht="11.25" customHeight="1" x14ac:dyDescent="0.25">
      <c r="A2560" s="62" t="s">
        <v>1892</v>
      </c>
      <c r="B2560" s="62" t="str">
        <f>LEFT(Таблица1[[#This Row],[Номер плавки]],7)</f>
        <v>2005565</v>
      </c>
      <c r="C2560" s="62" t="s">
        <v>66</v>
      </c>
      <c r="D2560" s="62" t="s">
        <v>82</v>
      </c>
      <c r="E2560" s="63">
        <v>515</v>
      </c>
      <c r="F2560" s="64">
        <f>(Таблица1[[#This Row],[Предел текучести, Н/мм²]]-SUMIF('Сводный отчет'!$B$7:$B$17,Таблица1[[#This Row],[Профиль / размер]],'Сводный отчет'!$F$7:$F$17))^2</f>
        <v>1042.3673469387786</v>
      </c>
      <c r="G2560" s="63">
        <v>625</v>
      </c>
      <c r="H2560" s="64">
        <f>(Таблица1[[#This Row],[Временное сопротивление, Н/мм²]]-SUMIF('Сводный отчет'!$B$7:$B$17,Таблица1[[#This Row],[Профиль / размер]],'Сводный отчет'!$I$7:$I$17))^2</f>
        <v>522.82222407330107</v>
      </c>
      <c r="I2560" s="65">
        <f>Таблица1[[#This Row],[Временное сопротивление, Н/мм²]]/Таблица1[[#This Row],[Предел текучести, Н/мм²]]</f>
        <v>1.2135922330097086</v>
      </c>
      <c r="J2560" s="66">
        <f>(Таблица1[[#This Row],[σв/σт]]-SUMIF('Сводный отчет'!$B$7:$B$17,Таблица1[[#This Row],[Профиль / размер]],'Сводный отчет'!$L$7:$L$17))^2</f>
        <v>8.6684230297018479E-4</v>
      </c>
      <c r="K2560" s="63">
        <v>16.399999999999999</v>
      </c>
      <c r="L2560" s="64">
        <f>(Таблица1[[#This Row],[Относительное удлинение, %]]-SUMIF('Сводный отчет'!$B$7:$B$17,Таблица1[[#This Row],[Профиль / размер]],'Сводный отчет'!$O$7:$O$17))^2</f>
        <v>5.2338234069138307</v>
      </c>
      <c r="M2560" s="63">
        <v>9.9</v>
      </c>
      <c r="N256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8.853660974593669E-2</v>
      </c>
      <c r="O2560" s="67">
        <v>10.199999999999999</v>
      </c>
      <c r="P256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9.2217576010001287E-2</v>
      </c>
      <c r="Q2560" s="69">
        <v>8.3000000000000004E-2</v>
      </c>
      <c r="R2560" s="70">
        <f>(Таблица1[[#This Row],[fr]]-SUMIF('Сводный отчет'!$B$7:$B$17,Таблица1[[#This Row],[Профиль / размер]],'Сводный отчет'!$X$7:$X$17))^2</f>
        <v>1.1201999167012452E-7</v>
      </c>
    </row>
    <row r="2561" spans="1:18" ht="11.25" customHeight="1" x14ac:dyDescent="0.25">
      <c r="A2561" s="62" t="s">
        <v>1892</v>
      </c>
      <c r="B2561" s="62" t="str">
        <f>LEFT(Таблица1[[#This Row],[Номер плавки]],7)</f>
        <v>2005565</v>
      </c>
      <c r="C2561" s="62" t="s">
        <v>66</v>
      </c>
      <c r="D2561" s="62" t="s">
        <v>82</v>
      </c>
      <c r="E2561" s="63">
        <v>521</v>
      </c>
      <c r="F2561" s="64">
        <f>(Таблица1[[#This Row],[Предел текучести, Н/мм²]]-SUMIF('Сводный отчет'!$B$7:$B$17,Таблица1[[#This Row],[Профиль / размер]],'Сводный отчет'!$F$7:$F$17))^2</f>
        <v>690.9387755102066</v>
      </c>
      <c r="G2561" s="63">
        <v>628</v>
      </c>
      <c r="H2561" s="64">
        <f>(Таблица1[[#This Row],[Временное сопротивление, Н/мм²]]-SUMIF('Сводный отчет'!$B$7:$B$17,Таблица1[[#This Row],[Профиль / размер]],'Сводный отчет'!$I$7:$I$17))^2</f>
        <v>394.63038733860742</v>
      </c>
      <c r="I2561" s="65">
        <f>Таблица1[[#This Row],[Временное сопротивление, Н/мм²]]/Таблица1[[#This Row],[Предел текучести, Н/мм²]]</f>
        <v>1.2053742802303262</v>
      </c>
      <c r="J2561" s="66">
        <f>(Таблица1[[#This Row],[σв/σт]]-SUMIF('Сводный отчет'!$B$7:$B$17,Таблица1[[#This Row],[Профиль / размер]],'Сводный отчет'!$L$7:$L$17))^2</f>
        <v>4.5046806607966386E-4</v>
      </c>
      <c r="K2561" s="63">
        <v>18.8</v>
      </c>
      <c r="L2561" s="64">
        <f>(Таблица1[[#This Row],[Относительное удлинение, %]]-SUMIF('Сводный отчет'!$B$7:$B$17,Таблица1[[#This Row],[Профиль / размер]],'Сводный отчет'!$O$7:$O$17))^2</f>
        <v>1.2598917117865814E-2</v>
      </c>
      <c r="M2561" s="63">
        <v>11.2</v>
      </c>
      <c r="N256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1.0049039566847211</v>
      </c>
      <c r="O2561" s="67">
        <v>11.5</v>
      </c>
      <c r="P256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0.99266655560181616</v>
      </c>
      <c r="Q2561" s="69">
        <v>6.6000000000000003E-2</v>
      </c>
      <c r="R2561" s="70">
        <f>(Таблица1[[#This Row],[fr]]-SUMIF('Сводный отчет'!$B$7:$B$17,Таблица1[[#This Row],[Профиль / размер]],'Сводный отчет'!$X$7:$X$17))^2</f>
        <v>2.7773242815493614E-4</v>
      </c>
    </row>
    <row r="2562" spans="1:18" ht="11.25" customHeight="1" x14ac:dyDescent="0.25">
      <c r="A2562" s="62" t="s">
        <v>1893</v>
      </c>
      <c r="B2562" s="62" t="str">
        <f>LEFT(Таблица1[[#This Row],[Номер плавки]],7)</f>
        <v>2005568</v>
      </c>
      <c r="C2562" s="62" t="s">
        <v>66</v>
      </c>
      <c r="D2562" s="62" t="s">
        <v>82</v>
      </c>
      <c r="E2562" s="63">
        <v>508</v>
      </c>
      <c r="F2562" s="64">
        <f>(Таблица1[[#This Row],[Предел текучести, Н/мм²]]-SUMIF('Сводный отчет'!$B$7:$B$17,Таблица1[[#This Row],[Профиль / размер]],'Сводный отчет'!$F$7:$F$17))^2</f>
        <v>1543.3673469387793</v>
      </c>
      <c r="G2562" s="63">
        <v>611</v>
      </c>
      <c r="H2562" s="64">
        <f>(Таблица1[[#This Row],[Временное сопротивление, Н/мм²]]-SUMIF('Сводный отчет'!$B$7:$B$17,Таблица1[[#This Row],[Профиль / размер]],'Сводный отчет'!$I$7:$I$17))^2</f>
        <v>1359.0507955018713</v>
      </c>
      <c r="I2562" s="65">
        <f>Таблица1[[#This Row],[Временное сопротивление, Н/мм²]]/Таблица1[[#This Row],[Предел текучести, Н/мм²]]</f>
        <v>1.2027559055118111</v>
      </c>
      <c r="J2562" s="66">
        <f>(Таблица1[[#This Row],[σв/σт]]-SUMIF('Сводный отчет'!$B$7:$B$17,Таблица1[[#This Row],[Профиль / размер]],'Сводный отчет'!$L$7:$L$17))^2</f>
        <v>3.4617796207631713E-4</v>
      </c>
      <c r="K2562" s="63">
        <v>19.899999999999999</v>
      </c>
      <c r="L2562" s="64">
        <f>(Таблица1[[#This Row],[Относительное удлинение, %]]-SUMIF('Сводный отчет'!$B$7:$B$17,Таблица1[[#This Row],[Профиль / размер]],'Сводный отчет'!$O$7:$O$17))^2</f>
        <v>1.4695376926280477</v>
      </c>
      <c r="M2562" s="63">
        <v>10.4</v>
      </c>
      <c r="N256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4.0985589337777628E-2</v>
      </c>
      <c r="O2562" s="67">
        <v>10.7</v>
      </c>
      <c r="P256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3.8544106622237208E-2</v>
      </c>
      <c r="Q2562" s="69">
        <v>8.7999999999999995E-2</v>
      </c>
      <c r="R2562" s="70">
        <f>(Таблица1[[#This Row],[fr]]-SUMIF('Сводный отчет'!$B$7:$B$17,Таблица1[[#This Row],[Профиль / размер]],'Сводный отчет'!$X$7:$X$17))^2</f>
        <v>2.8458958767180036E-5</v>
      </c>
    </row>
    <row r="2563" spans="1:18" ht="11.25" customHeight="1" x14ac:dyDescent="0.25">
      <c r="A2563" s="62" t="s">
        <v>1893</v>
      </c>
      <c r="B2563" s="62" t="str">
        <f>LEFT(Таблица1[[#This Row],[Номер плавки]],7)</f>
        <v>2005568</v>
      </c>
      <c r="C2563" s="62" t="s">
        <v>66</v>
      </c>
      <c r="D2563" s="62" t="s">
        <v>82</v>
      </c>
      <c r="E2563" s="63">
        <v>503</v>
      </c>
      <c r="F2563" s="64">
        <f>(Таблица1[[#This Row],[Предел текучести, Н/мм²]]-SUMIF('Сводный отчет'!$B$7:$B$17,Таблица1[[#This Row],[Профиль / размер]],'Сводный отчет'!$F$7:$F$17))^2</f>
        <v>1961.2244897959226</v>
      </c>
      <c r="G2563" s="63">
        <v>610</v>
      </c>
      <c r="H2563" s="64">
        <f>(Таблица1[[#This Row],[Временное сопротивление, Н/мм²]]-SUMIF('Сводный отчет'!$B$7:$B$17,Таблица1[[#This Row],[Профиль / размер]],'Сводный отчет'!$I$7:$I$17))^2</f>
        <v>1433.7814077467692</v>
      </c>
      <c r="I2563" s="65">
        <f>Таблица1[[#This Row],[Временное сопротивление, Н/мм²]]/Таблица1[[#This Row],[Предел текучести, Н/мм²]]</f>
        <v>1.2127236580516898</v>
      </c>
      <c r="J2563" s="66">
        <f>(Таблица1[[#This Row],[σв/σт]]-SUMIF('Сводный отчет'!$B$7:$B$17,Таблица1[[#This Row],[Профиль / размер]],'Сводный отчет'!$L$7:$L$17))^2</f>
        <v>8.1645123488793847E-4</v>
      </c>
      <c r="K2563" s="63">
        <v>18.100000000000001</v>
      </c>
      <c r="L2563" s="64">
        <f>(Таблица1[[#This Row],[Относительное удлинение, %]]-SUMIF('Сводный отчет'!$B$7:$B$17,Таблица1[[#This Row],[Профиль / размер]],'Сводный отчет'!$O$7:$O$17))^2</f>
        <v>0.34545605997501871</v>
      </c>
      <c r="M2563" s="63">
        <v>9.8000000000000007</v>
      </c>
      <c r="N256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0.15804681382756822</v>
      </c>
      <c r="O2563" s="67">
        <v>10.1</v>
      </c>
      <c r="P256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0.16295226988755382</v>
      </c>
      <c r="Q2563" s="69">
        <v>7.2999999999999995E-2</v>
      </c>
      <c r="R2563" s="70">
        <f>(Таблица1[[#This Row],[fr]]-SUMIF('Сводный отчет'!$B$7:$B$17,Таблица1[[#This Row],[Профиль / размер]],'Сводный отчет'!$X$7:$X$17))^2</f>
        <v>9.3418142440650277E-5</v>
      </c>
    </row>
    <row r="2564" spans="1:18" ht="11.25" customHeight="1" x14ac:dyDescent="0.25">
      <c r="A2564" s="62" t="s">
        <v>1894</v>
      </c>
      <c r="B2564" s="62" t="str">
        <f>LEFT(Таблица1[[#This Row],[Номер плавки]],7)</f>
        <v>2005571</v>
      </c>
      <c r="C2564" s="62" t="s">
        <v>66</v>
      </c>
      <c r="D2564" s="62" t="s">
        <v>82</v>
      </c>
      <c r="E2564" s="63">
        <v>534</v>
      </c>
      <c r="F2564" s="64">
        <f>(Таблица1[[#This Row],[Предел текучести, Н/мм²]]-SUMIF('Сводный отчет'!$B$7:$B$17,Таблица1[[#This Row],[Профиль / размер]],'Сводный отчет'!$F$7:$F$17))^2</f>
        <v>176.51020408163396</v>
      </c>
      <c r="G2564" s="63">
        <v>643</v>
      </c>
      <c r="H2564" s="64">
        <f>(Таблица1[[#This Row],[Временное сопротивление, Н/мм²]]-SUMIF('Сводный отчет'!$B$7:$B$17,Таблица1[[#This Row],[Профиль / размер]],'Сводный отчет'!$I$7:$I$17))^2</f>
        <v>23.67120366513916</v>
      </c>
      <c r="I2564" s="65">
        <f>Таблица1[[#This Row],[Временное сопротивление, Н/мм²]]/Таблица1[[#This Row],[Предел текучести, Н/мм²]]</f>
        <v>1.2041198501872659</v>
      </c>
      <c r="J2564" s="66">
        <f>(Таблица1[[#This Row],[σв/σт]]-SUMIF('Сводный отчет'!$B$7:$B$17,Таблица1[[#This Row],[Профиль / размер]],'Сводный отчет'!$L$7:$L$17))^2</f>
        <v>3.9879302980156604E-4</v>
      </c>
      <c r="K2564" s="63">
        <v>20.399999999999999</v>
      </c>
      <c r="L2564" s="64">
        <f>(Таблица1[[#This Row],[Относительное удлинение, %]]-SUMIF('Сводный отчет'!$B$7:$B$17,Таблица1[[#This Row],[Профиль / размер]],'Сводный отчет'!$O$7:$O$17))^2</f>
        <v>2.9317825905872215</v>
      </c>
      <c r="M2564" s="63">
        <v>11.2</v>
      </c>
      <c r="N256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1.0049039566847211</v>
      </c>
      <c r="O2564" s="67">
        <v>11.5</v>
      </c>
      <c r="P256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0.99266655560181616</v>
      </c>
      <c r="Q2564" s="69">
        <v>7.9000000000000001E-2</v>
      </c>
      <c r="R2564" s="70">
        <f>(Таблица1[[#This Row],[fr]]-SUMIF('Сводный отчет'!$B$7:$B$17,Таблица1[[#This Row],[Профиль / размер]],'Сводный отчет'!$X$7:$X$17))^2</f>
        <v>1.3434468971262142E-5</v>
      </c>
    </row>
    <row r="2565" spans="1:18" ht="11.25" customHeight="1" x14ac:dyDescent="0.25">
      <c r="A2565" s="62" t="s">
        <v>1894</v>
      </c>
      <c r="B2565" s="62" t="str">
        <f>LEFT(Таблица1[[#This Row],[Номер плавки]],7)</f>
        <v>2005571</v>
      </c>
      <c r="C2565" s="62" t="s">
        <v>66</v>
      </c>
      <c r="D2565" s="62" t="s">
        <v>82</v>
      </c>
      <c r="E2565" s="63">
        <v>525</v>
      </c>
      <c r="F2565" s="64">
        <f>(Таблица1[[#This Row],[Предел текучести, Н/мм²]]-SUMIF('Сводный отчет'!$B$7:$B$17,Таблица1[[#This Row],[Профиль / размер]],'Сводный отчет'!$F$7:$F$17))^2</f>
        <v>496.65306122449198</v>
      </c>
      <c r="G2565" s="63">
        <v>637</v>
      </c>
      <c r="H2565" s="64">
        <f>(Таблица1[[#This Row],[Временное сопротивление, Н/мм²]]-SUMIF('Сводный отчет'!$B$7:$B$17,Таблица1[[#This Row],[Профиль / размер]],'Сводный отчет'!$I$7:$I$17))^2</f>
        <v>118.05487713452646</v>
      </c>
      <c r="I2565" s="65">
        <f>Таблица1[[#This Row],[Временное сопротивление, Н/мм²]]/Таблица1[[#This Row],[Предел текучести, Н/мм²]]</f>
        <v>1.2133333333333334</v>
      </c>
      <c r="J2565" s="66">
        <f>(Таблица1[[#This Row],[σв/σт]]-SUMIF('Сводный отчет'!$B$7:$B$17,Таблица1[[#This Row],[Профиль / размер]],'Сводный отчет'!$L$7:$L$17))^2</f>
        <v>8.5166418727686136E-4</v>
      </c>
      <c r="K2565" s="63">
        <v>21.2</v>
      </c>
      <c r="L2565" s="64">
        <f>(Таблица1[[#This Row],[Относительное удлинение, %]]-SUMIF('Сводный отчет'!$B$7:$B$17,Таблица1[[#This Row],[Профиль / размер]],'Сводный отчет'!$O$7:$O$17))^2</f>
        <v>6.311374427321903</v>
      </c>
      <c r="M2565" s="63">
        <v>10.8</v>
      </c>
      <c r="N256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0.36294477301125083</v>
      </c>
      <c r="O2565" s="67">
        <v>11.1</v>
      </c>
      <c r="P256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0.35560533111202636</v>
      </c>
      <c r="Q2565" s="69">
        <v>9.1999999999999998E-2</v>
      </c>
      <c r="R2565" s="70">
        <f>(Таблица1[[#This Row],[fr]]-SUMIF('Сводный отчет'!$B$7:$B$17,Таблица1[[#This Row],[Профиль / размер]],'Сводный отчет'!$X$7:$X$17))^2</f>
        <v>8.7136509787588039E-5</v>
      </c>
    </row>
    <row r="2566" spans="1:18" ht="11.25" customHeight="1" x14ac:dyDescent="0.25">
      <c r="A2566" s="62" t="s">
        <v>1895</v>
      </c>
      <c r="B2566" s="62" t="str">
        <f>LEFT(Таблица1[[#This Row],[Номер плавки]],7)</f>
        <v>2005566</v>
      </c>
      <c r="C2566" s="62" t="s">
        <v>66</v>
      </c>
      <c r="D2566" s="62" t="s">
        <v>82</v>
      </c>
      <c r="E2566" s="63">
        <v>519</v>
      </c>
      <c r="F2566" s="64">
        <f>(Таблица1[[#This Row],[Предел текучести, Н/мм²]]-SUMIF('Сводный отчет'!$B$7:$B$17,Таблица1[[#This Row],[Профиль / размер]],'Сводный отчет'!$F$7:$F$17))^2</f>
        <v>800.08163265306393</v>
      </c>
      <c r="G2566" s="63">
        <v>621</v>
      </c>
      <c r="H2566" s="64">
        <f>(Таблица1[[#This Row],[Временное сопротивление, Н/мм²]]-SUMIF('Сводный отчет'!$B$7:$B$17,Таблица1[[#This Row],[Профиль / размер]],'Сводный отчет'!$I$7:$I$17))^2</f>
        <v>721.74467305289261</v>
      </c>
      <c r="I2566" s="65">
        <f>Таблица1[[#This Row],[Временное сопротивление, Н/мм²]]/Таблица1[[#This Row],[Предел текучести, Н/мм²]]</f>
        <v>1.1965317919075145</v>
      </c>
      <c r="J2566" s="66">
        <f>(Таблица1[[#This Row],[σв/σт]]-SUMIF('Сводный отчет'!$B$7:$B$17,Таблица1[[#This Row],[Профиль / размер]],'Сводный отчет'!$L$7:$L$17))^2</f>
        <v>1.5330760104186544E-4</v>
      </c>
      <c r="K2566" s="63">
        <v>21.9</v>
      </c>
      <c r="L2566" s="64">
        <f>(Таблица1[[#This Row],[Относительное удлинение, %]]-SUMIF('Сводный отчет'!$B$7:$B$17,Таблица1[[#This Row],[Профиль / размер]],'Сводный отчет'!$O$7:$O$17))^2</f>
        <v>10.318517284464743</v>
      </c>
      <c r="M2566" s="63">
        <v>12.3</v>
      </c>
      <c r="N256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4.420291711786775</v>
      </c>
      <c r="O2566" s="67">
        <v>12.5</v>
      </c>
      <c r="P256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3.9853196168262892</v>
      </c>
      <c r="Q2566" s="69">
        <v>8.8999999999999996E-2</v>
      </c>
      <c r="R2566" s="70">
        <f>(Таблица1[[#This Row],[fr]]-SUMIF('Сводный отчет'!$B$7:$B$17,Таблица1[[#This Row],[Профиль / размер]],'Сводный отчет'!$X$7:$X$17))^2</f>
        <v>4.0128346522282032E-5</v>
      </c>
    </row>
    <row r="2567" spans="1:18" ht="11.25" customHeight="1" x14ac:dyDescent="0.25">
      <c r="A2567" s="62" t="s">
        <v>1895</v>
      </c>
      <c r="B2567" s="62" t="str">
        <f>LEFT(Таблица1[[#This Row],[Номер плавки]],7)</f>
        <v>2005566</v>
      </c>
      <c r="C2567" s="62" t="s">
        <v>66</v>
      </c>
      <c r="D2567" s="62" t="s">
        <v>82</v>
      </c>
      <c r="E2567" s="63">
        <v>527</v>
      </c>
      <c r="F2567" s="64">
        <f>(Таблица1[[#This Row],[Предел текучести, Н/мм²]]-SUMIF('Сводный отчет'!$B$7:$B$17,Таблица1[[#This Row],[Профиль / размер]],'Сводный отчет'!$F$7:$F$17))^2</f>
        <v>411.51020408163464</v>
      </c>
      <c r="G2567" s="63">
        <v>628</v>
      </c>
      <c r="H2567" s="64">
        <f>(Таблица1[[#This Row],[Временное сопротивление, Н/мм²]]-SUMIF('Сводный отчет'!$B$7:$B$17,Таблица1[[#This Row],[Профиль / размер]],'Сводный отчет'!$I$7:$I$17))^2</f>
        <v>394.63038733860742</v>
      </c>
      <c r="I2567" s="65">
        <f>Таблица1[[#This Row],[Временное сопротивление, Н/мм²]]/Таблица1[[#This Row],[Предел текучести, Н/мм²]]</f>
        <v>1.1916508538899431</v>
      </c>
      <c r="J2567" s="66">
        <f>(Таблица1[[#This Row],[σв/σт]]-SUMIF('Сводный отчет'!$B$7:$B$17,Таблица1[[#This Row],[Профиль / размер]],'Сводный отчет'!$L$7:$L$17))^2</f>
        <v>5.6262100418211626E-5</v>
      </c>
      <c r="K2567" s="63">
        <v>18.899999999999999</v>
      </c>
      <c r="L2567" s="64">
        <f>(Таблица1[[#This Row],[Относительное удлинение, %]]-SUMIF('Сводный отчет'!$B$7:$B$17,Таблица1[[#This Row],[Профиль / размер]],'Сводный отчет'!$O$7:$O$17))^2</f>
        <v>4.5047896709700094E-2</v>
      </c>
      <c r="M2567" s="63">
        <v>13.1</v>
      </c>
      <c r="N256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8.4242100791337151</v>
      </c>
      <c r="O2567" s="67">
        <v>13.4</v>
      </c>
      <c r="P256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8.3887073719283176</v>
      </c>
      <c r="Q2567" s="69">
        <v>8.3000000000000004E-2</v>
      </c>
      <c r="R2567" s="70">
        <f>(Таблица1[[#This Row],[fr]]-SUMIF('Сводный отчет'!$B$7:$B$17,Таблица1[[#This Row],[Профиль / размер]],'Сводный отчет'!$X$7:$X$17))^2</f>
        <v>1.1201999167012452E-7</v>
      </c>
    </row>
    <row r="2568" spans="1:18" ht="11.25" customHeight="1" x14ac:dyDescent="0.25">
      <c r="A2568" s="62" t="s">
        <v>1896</v>
      </c>
      <c r="B2568" s="62" t="str">
        <f>LEFT(Таблица1[[#This Row],[Номер плавки]],7)</f>
        <v>2005570</v>
      </c>
      <c r="C2568" s="62" t="s">
        <v>66</v>
      </c>
      <c r="D2568" s="62" t="s">
        <v>82</v>
      </c>
      <c r="E2568" s="63">
        <v>545</v>
      </c>
      <c r="F2568" s="64">
        <f>(Таблица1[[#This Row],[Предел текучести, Н/мм²]]-SUMIF('Сводный отчет'!$B$7:$B$17,Таблица1[[#This Row],[Профиль / размер]],'Сводный отчет'!$F$7:$F$17))^2</f>
        <v>5.2244897959185899</v>
      </c>
      <c r="G2568" s="63">
        <v>652</v>
      </c>
      <c r="H2568" s="64">
        <f>(Таблица1[[#This Row],[Временное сопротивление, Н/мм²]]-SUMIF('Сводный отчет'!$B$7:$B$17,Таблица1[[#This Row],[Профиль / размер]],'Сводный отчет'!$I$7:$I$17))^2</f>
        <v>17.095693461058204</v>
      </c>
      <c r="I2568" s="65">
        <f>Таблица1[[#This Row],[Временное сопротивление, Н/мм²]]/Таблица1[[#This Row],[Предел текучести, Н/мм²]]</f>
        <v>1.1963302752293579</v>
      </c>
      <c r="J2568" s="66">
        <f>(Таблица1[[#This Row],[σв/σт]]-SUMIF('Сводный отчет'!$B$7:$B$17,Таблица1[[#This Row],[Профиль / размер]],'Сводный отчет'!$L$7:$L$17))^2</f>
        <v>1.4835795390258545E-4</v>
      </c>
      <c r="K2568" s="63">
        <v>21.3</v>
      </c>
      <c r="L2568" s="64">
        <f>(Таблица1[[#This Row],[Относительное удлинение, %]]-SUMIF('Сводный отчет'!$B$7:$B$17,Таблица1[[#This Row],[Профиль / размер]],'Сводный отчет'!$O$7:$O$17))^2</f>
        <v>6.8238234069137453</v>
      </c>
      <c r="M2568" s="63">
        <v>12.1</v>
      </c>
      <c r="N256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3.6193121199500342</v>
      </c>
      <c r="O2568" s="67">
        <v>12.4</v>
      </c>
      <c r="P256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3.5960543107038436</v>
      </c>
      <c r="Q2568" s="69">
        <v>6.9000000000000006E-2</v>
      </c>
      <c r="R2568" s="70">
        <f>(Таблица1[[#This Row],[fr]]-SUMIF('Сводный отчет'!$B$7:$B$17,Таблица1[[#This Row],[Профиль / размер]],'Сводный отчет'!$X$7:$X$17))^2</f>
        <v>1.8674059142024206E-4</v>
      </c>
    </row>
    <row r="2569" spans="1:18" ht="11.25" customHeight="1" x14ac:dyDescent="0.25">
      <c r="A2569" s="62" t="s">
        <v>1896</v>
      </c>
      <c r="B2569" s="62" t="str">
        <f>LEFT(Таблица1[[#This Row],[Номер плавки]],7)</f>
        <v>2005570</v>
      </c>
      <c r="C2569" s="62" t="s">
        <v>66</v>
      </c>
      <c r="D2569" s="62" t="s">
        <v>82</v>
      </c>
      <c r="E2569" s="63">
        <v>538</v>
      </c>
      <c r="F2569" s="64">
        <f>(Таблица1[[#This Row],[Предел текучести, Н/мм²]]-SUMIF('Сводный отчет'!$B$7:$B$17,Таблица1[[#This Row],[Профиль / размер]],'Сводный отчет'!$F$7:$F$17))^2</f>
        <v>86.224489795919268</v>
      </c>
      <c r="G2569" s="63">
        <v>647</v>
      </c>
      <c r="H2569" s="64">
        <f>(Таблица1[[#This Row],[Временное сопротивление, Н/мм²]]-SUMIF('Сводный отчет'!$B$7:$B$17,Таблица1[[#This Row],[Профиль / размер]],'Сводный отчет'!$I$7:$I$17))^2</f>
        <v>0.74875468554762337</v>
      </c>
      <c r="I2569" s="65">
        <f>Таблица1[[#This Row],[Временное сопротивление, Н/мм²]]/Таблица1[[#This Row],[Предел текучести, Н/мм²]]</f>
        <v>1.2026022304832713</v>
      </c>
      <c r="J2569" s="66">
        <f>(Таблица1[[#This Row],[σв/σт]]-SUMIF('Сводный отчет'!$B$7:$B$17,Таблица1[[#This Row],[Профиль / размер]],'Сводный отчет'!$L$7:$L$17))^2</f>
        <v>3.404830664884811E-4</v>
      </c>
      <c r="K2569" s="63">
        <v>19.899999999999999</v>
      </c>
      <c r="L2569" s="64">
        <f>(Таблица1[[#This Row],[Относительное удлинение, %]]-SUMIF('Сводный отчет'!$B$7:$B$17,Таблица1[[#This Row],[Профиль / размер]],'Сводный отчет'!$O$7:$O$17))^2</f>
        <v>1.4695376926280477</v>
      </c>
      <c r="M2569" s="63">
        <v>10.5</v>
      </c>
      <c r="N256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9.1475385256145597E-2</v>
      </c>
      <c r="O2569" s="67">
        <v>10.8</v>
      </c>
      <c r="P256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8.7809412744685233E-2</v>
      </c>
      <c r="Q2569" s="69">
        <v>8.5999999999999993E-2</v>
      </c>
      <c r="R2569" s="70">
        <f>(Таблица1[[#This Row],[fr]]-SUMIF('Сводный отчет'!$B$7:$B$17,Таблица1[[#This Row],[Профиль / размер]],'Сводный отчет'!$X$7:$X$17))^2</f>
        <v>1.1120183256976056E-5</v>
      </c>
    </row>
    <row r="2570" spans="1:18" ht="11.25" customHeight="1" x14ac:dyDescent="0.25">
      <c r="A2570" s="62" t="s">
        <v>1897</v>
      </c>
      <c r="B2570" s="62" t="str">
        <f>LEFT(Таблица1[[#This Row],[Номер плавки]],7)</f>
        <v>2005567</v>
      </c>
      <c r="C2570" s="62" t="s">
        <v>66</v>
      </c>
      <c r="D2570" s="62" t="s">
        <v>82</v>
      </c>
      <c r="E2570" s="63">
        <v>507</v>
      </c>
      <c r="F2570" s="64">
        <f>(Таблица1[[#This Row],[Предел текучести, Н/мм²]]-SUMIF('Сводный отчет'!$B$7:$B$17,Таблица1[[#This Row],[Профиль / размер]],'Сводный отчет'!$F$7:$F$17))^2</f>
        <v>1622.938775510208</v>
      </c>
      <c r="G2570" s="63">
        <v>611</v>
      </c>
      <c r="H2570" s="64">
        <f>(Таблица1[[#This Row],[Временное сопротивление, Н/мм²]]-SUMIF('Сводный отчет'!$B$7:$B$17,Таблица1[[#This Row],[Профиль / размер]],'Сводный отчет'!$I$7:$I$17))^2</f>
        <v>1359.0507955018713</v>
      </c>
      <c r="I2570" s="65">
        <f>Таблица1[[#This Row],[Временное сопротивление, Н/мм²]]/Таблица1[[#This Row],[Предел текучести, Н/мм²]]</f>
        <v>1.2051282051282051</v>
      </c>
      <c r="J2570" s="66">
        <f>(Таблица1[[#This Row],[σв/σт]]-SUMIF('Сводный отчет'!$B$7:$B$17,Таблица1[[#This Row],[Профиль / размер]],'Сводный отчет'!$L$7:$L$17))^2</f>
        <v>4.4008310843386927E-4</v>
      </c>
      <c r="K2570" s="63">
        <v>20.8</v>
      </c>
      <c r="L2570" s="64">
        <f>(Таблица1[[#This Row],[Относительное удлинение, %]]-SUMIF('Сводный отчет'!$B$7:$B$17,Таблица1[[#This Row],[Профиль / размер]],'Сводный отчет'!$O$7:$O$17))^2</f>
        <v>4.4615785089545694</v>
      </c>
      <c r="M2570" s="63">
        <v>12.3</v>
      </c>
      <c r="N257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4.420291711786775</v>
      </c>
      <c r="O2570" s="67">
        <v>12.6</v>
      </c>
      <c r="P257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4.3945849229487353</v>
      </c>
      <c r="Q2570" s="69">
        <v>7.6999999999999999E-2</v>
      </c>
      <c r="R2570" s="70">
        <f>(Таблица1[[#This Row],[fr]]-SUMIF('Сводный отчет'!$B$7:$B$17,Таблица1[[#This Row],[Профиль / размер]],'Сводный отчет'!$X$7:$X$17))^2</f>
        <v>3.2095693461058172E-5</v>
      </c>
    </row>
    <row r="2571" spans="1:18" ht="11.25" customHeight="1" x14ac:dyDescent="0.25">
      <c r="A2571" s="62" t="s">
        <v>1897</v>
      </c>
      <c r="B2571" s="62" t="str">
        <f>LEFT(Таблица1[[#This Row],[Номер плавки]],7)</f>
        <v>2005567</v>
      </c>
      <c r="C2571" s="62" t="s">
        <v>66</v>
      </c>
      <c r="D2571" s="62" t="s">
        <v>82</v>
      </c>
      <c r="E2571" s="63">
        <v>515</v>
      </c>
      <c r="F2571" s="64">
        <f>(Таблица1[[#This Row],[Предел текучести, Н/мм²]]-SUMIF('Сводный отчет'!$B$7:$B$17,Таблица1[[#This Row],[Профиль / размер]],'Сводный отчет'!$F$7:$F$17))^2</f>
        <v>1042.3673469387786</v>
      </c>
      <c r="G2571" s="63">
        <v>617</v>
      </c>
      <c r="H2571" s="64">
        <f>(Таблица1[[#This Row],[Временное сопротивление, Н/мм²]]-SUMIF('Сводный отчет'!$B$7:$B$17,Таблица1[[#This Row],[Профиль / размер]],'Сводный отчет'!$I$7:$I$17))^2</f>
        <v>952.66712203248414</v>
      </c>
      <c r="I2571" s="65">
        <f>Таблица1[[#This Row],[Временное сопротивление, Н/мм²]]/Таблица1[[#This Row],[Предел текучести, Н/мм²]]</f>
        <v>1.1980582524271846</v>
      </c>
      <c r="J2571" s="66">
        <f>(Таблица1[[#This Row],[σв/σт]]-SUMIF('Сводный отчет'!$B$7:$B$17,Таблица1[[#This Row],[Профиль / размер]],'Сводный отчет'!$L$7:$L$17))^2</f>
        <v>1.9343817156291067E-4</v>
      </c>
      <c r="K2571" s="63">
        <v>20.6</v>
      </c>
      <c r="L2571" s="64">
        <f>(Таблица1[[#This Row],[Относительное удлинение, %]]-SUMIF('Сводный отчет'!$B$7:$B$17,Таблица1[[#This Row],[Профиль / размер]],'Сводный отчет'!$O$7:$O$17))^2</f>
        <v>3.6566805497709018</v>
      </c>
      <c r="M2571" s="63">
        <v>12.1</v>
      </c>
      <c r="N257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3.6193121199500342</v>
      </c>
      <c r="O2571" s="67">
        <v>12.4</v>
      </c>
      <c r="P257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3.5960543107038436</v>
      </c>
      <c r="Q2571" s="69">
        <v>0.08</v>
      </c>
      <c r="R2571" s="70">
        <f>(Таблица1[[#This Row],[fr]]-SUMIF('Сводный отчет'!$B$7:$B$17,Таблица1[[#This Row],[Профиль / размер]],'Сводный отчет'!$X$7:$X$17))^2</f>
        <v>7.1038567263641325E-6</v>
      </c>
    </row>
    <row r="2572" spans="1:18" ht="11.25" customHeight="1" x14ac:dyDescent="0.25">
      <c r="A2572" s="62" t="s">
        <v>1898</v>
      </c>
      <c r="B2572" s="62" t="str">
        <f>LEFT(Таблица1[[#This Row],[Номер плавки]],7)</f>
        <v>2005573</v>
      </c>
      <c r="C2572" s="62" t="s">
        <v>66</v>
      </c>
      <c r="D2572" s="62" t="s">
        <v>82</v>
      </c>
      <c r="E2572" s="63">
        <v>521</v>
      </c>
      <c r="F2572" s="64">
        <f>(Таблица1[[#This Row],[Предел текучести, Н/мм²]]-SUMIF('Сводный отчет'!$B$7:$B$17,Таблица1[[#This Row],[Профиль / размер]],'Сводный отчет'!$F$7:$F$17))^2</f>
        <v>690.9387755102066</v>
      </c>
      <c r="G2572" s="63">
        <v>635</v>
      </c>
      <c r="H2572" s="64">
        <f>(Таблица1[[#This Row],[Временное сопротивление, Н/мм²]]-SUMIF('Сводный отчет'!$B$7:$B$17,Таблица1[[#This Row],[Профиль / размер]],'Сводный отчет'!$I$7:$I$17))^2</f>
        <v>165.51610162432223</v>
      </c>
      <c r="I2572" s="65">
        <f>Таблица1[[#This Row],[Временное сопротивление, Н/мм²]]/Таблица1[[#This Row],[Предел текучести, Н/мм²]]</f>
        <v>1.2188099808061421</v>
      </c>
      <c r="J2572" s="66">
        <f>(Таблица1[[#This Row],[σв/σт]]-SUMIF('Сводный отчет'!$B$7:$B$17,Таблица1[[#This Row],[Профиль / размер]],'Сводный отчет'!$L$7:$L$17))^2</f>
        <v>1.201310994894322E-3</v>
      </c>
      <c r="K2572" s="63">
        <v>20.5</v>
      </c>
      <c r="L2572" s="64">
        <f>(Таблица1[[#This Row],[Относительное удлинение, %]]-SUMIF('Сводный отчет'!$B$7:$B$17,Таблица1[[#This Row],[Профиль / размер]],'Сводный отчет'!$O$7:$O$17))^2</f>
        <v>3.2842315701790614</v>
      </c>
      <c r="M2572" s="63">
        <v>11.1</v>
      </c>
      <c r="N257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0.81441416076635365</v>
      </c>
      <c r="O2572" s="67">
        <v>11.4</v>
      </c>
      <c r="P257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0.80340124947936942</v>
      </c>
      <c r="Q2572" s="69">
        <v>7.9000000000000001E-2</v>
      </c>
      <c r="R2572" s="70">
        <f>(Таблица1[[#This Row],[fr]]-SUMIF('Сводный отчет'!$B$7:$B$17,Таблица1[[#This Row],[Профиль / размер]],'Сводный отчет'!$X$7:$X$17))^2</f>
        <v>1.3434468971262142E-5</v>
      </c>
    </row>
    <row r="2573" spans="1:18" ht="11.25" customHeight="1" x14ac:dyDescent="0.25">
      <c r="A2573" s="62" t="s">
        <v>1898</v>
      </c>
      <c r="B2573" s="62" t="str">
        <f>LEFT(Таблица1[[#This Row],[Номер плавки]],7)</f>
        <v>2005573</v>
      </c>
      <c r="C2573" s="62" t="s">
        <v>66</v>
      </c>
      <c r="D2573" s="62" t="s">
        <v>82</v>
      </c>
      <c r="E2573" s="63">
        <v>517</v>
      </c>
      <c r="F2573" s="64">
        <f>(Таблица1[[#This Row],[Предел текучести, Н/мм²]]-SUMIF('Сводный отчет'!$B$7:$B$17,Таблица1[[#This Row],[Профиль / размер]],'Сводный отчет'!$F$7:$F$17))^2</f>
        <v>917.22448979592127</v>
      </c>
      <c r="G2573" s="63">
        <v>626</v>
      </c>
      <c r="H2573" s="64">
        <f>(Таблица1[[#This Row],[Временное сопротивление, Н/мм²]]-SUMIF('Сводный отчет'!$B$7:$B$17,Таблица1[[#This Row],[Профиль / размер]],'Сводный отчет'!$I$7:$I$17))^2</f>
        <v>478.09161182840319</v>
      </c>
      <c r="I2573" s="65">
        <f>Таблица1[[#This Row],[Временное сопротивление, Н/мм²]]/Таблица1[[#This Row],[Предел текучести, Н/мм²]]</f>
        <v>1.2108317214700193</v>
      </c>
      <c r="J2573" s="66">
        <f>(Таблица1[[#This Row],[σв/σт]]-SUMIF('Сводный отчет'!$B$7:$B$17,Таблица1[[#This Row],[Профиль / размер]],'Сводный отчет'!$L$7:$L$17))^2</f>
        <v>7.1191173978226037E-4</v>
      </c>
      <c r="K2573" s="63">
        <v>19.8</v>
      </c>
      <c r="L2573" s="64">
        <f>(Таблица1[[#This Row],[Относительное удлинение, %]]-SUMIF('Сводный отчет'!$B$7:$B$17,Таблица1[[#This Row],[Профиль / размер]],'Сводный отчет'!$O$7:$O$17))^2</f>
        <v>1.2370887130362176</v>
      </c>
      <c r="M2573" s="63">
        <v>12.6</v>
      </c>
      <c r="N257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5.771761099541874</v>
      </c>
      <c r="O2573" s="67">
        <v>12.9</v>
      </c>
      <c r="P257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5.7423808413160806</v>
      </c>
      <c r="Q2573" s="69">
        <v>7.4999999999999997E-2</v>
      </c>
      <c r="R2573" s="70">
        <f>(Таблица1[[#This Row],[fr]]-SUMIF('Сводный отчет'!$B$7:$B$17,Таблица1[[#This Row],[Профиль / размер]],'Сводный отчет'!$X$7:$X$17))^2</f>
        <v>5.8756917950854216E-5</v>
      </c>
    </row>
    <row r="2574" spans="1:18" ht="11.25" customHeight="1" x14ac:dyDescent="0.25">
      <c r="A2574" s="62" t="s">
        <v>1899</v>
      </c>
      <c r="B2574" s="62" t="str">
        <f>LEFT(Таблица1[[#This Row],[Номер плавки]],7)</f>
        <v>2005572</v>
      </c>
      <c r="C2574" s="62" t="s">
        <v>66</v>
      </c>
      <c r="D2574" s="62" t="s">
        <v>82</v>
      </c>
      <c r="E2574" s="63">
        <v>515</v>
      </c>
      <c r="F2574" s="64">
        <f>(Таблица1[[#This Row],[Предел текучести, Н/мм²]]-SUMIF('Сводный отчет'!$B$7:$B$17,Таблица1[[#This Row],[Профиль / размер]],'Сводный отчет'!$F$7:$F$17))^2</f>
        <v>1042.3673469387786</v>
      </c>
      <c r="G2574" s="63">
        <v>622</v>
      </c>
      <c r="H2574" s="64">
        <f>(Таблица1[[#This Row],[Временное сопротивление, Н/мм²]]-SUMIF('Сводный отчет'!$B$7:$B$17,Таблица1[[#This Row],[Профиль / размер]],'Сводный отчет'!$I$7:$I$17))^2</f>
        <v>669.01406080799472</v>
      </c>
      <c r="I2574" s="65">
        <f>Таблица1[[#This Row],[Временное сопротивление, Н/мм²]]/Таблица1[[#This Row],[Предел текучести, Н/мм²]]</f>
        <v>1.2077669902912622</v>
      </c>
      <c r="J2574" s="66">
        <f>(Таблица1[[#This Row],[σв/σт]]-SUMIF('Сводный отчет'!$B$7:$B$17,Таблица1[[#This Row],[Профиль / размер]],'Сводный отчет'!$L$7:$L$17))^2</f>
        <v>5.5775999914443831E-4</v>
      </c>
      <c r="K2574" s="63">
        <v>23.6</v>
      </c>
      <c r="L2574" s="64">
        <f>(Таблица1[[#This Row],[Относительное удлинение, %]]-SUMIF('Сводный отчет'!$B$7:$B$17,Таблица1[[#This Row],[Профиль / размер]],'Сводный отчет'!$O$7:$O$17))^2</f>
        <v>24.13014993752596</v>
      </c>
      <c r="M2574" s="63">
        <v>13.1</v>
      </c>
      <c r="N257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8.4242100791337151</v>
      </c>
      <c r="O2574" s="67">
        <v>13.4</v>
      </c>
      <c r="P257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8.3887073719283176</v>
      </c>
      <c r="Q2574" s="69">
        <v>7.2999999999999995E-2</v>
      </c>
      <c r="R2574" s="70">
        <f>(Таблица1[[#This Row],[fr]]-SUMIF('Сводный отчет'!$B$7:$B$17,Таблица1[[#This Row],[Профиль / размер]],'Сводный отчет'!$X$7:$X$17))^2</f>
        <v>9.3418142440650277E-5</v>
      </c>
    </row>
    <row r="2575" spans="1:18" ht="11.25" customHeight="1" x14ac:dyDescent="0.25">
      <c r="A2575" s="62" t="s">
        <v>1899</v>
      </c>
      <c r="B2575" s="62" t="str">
        <f>LEFT(Таблица1[[#This Row],[Номер плавки]],7)</f>
        <v>2005572</v>
      </c>
      <c r="C2575" s="62" t="s">
        <v>66</v>
      </c>
      <c r="D2575" s="62" t="s">
        <v>82</v>
      </c>
      <c r="E2575" s="63">
        <v>532</v>
      </c>
      <c r="F2575" s="64">
        <f>(Таблица1[[#This Row],[Предел текучести, Н/мм²]]-SUMIF('Сводный отчет'!$B$7:$B$17,Таблица1[[#This Row],[Профиль / размер]],'Сводный отчет'!$F$7:$F$17))^2</f>
        <v>233.6530612244913</v>
      </c>
      <c r="G2575" s="63">
        <v>642</v>
      </c>
      <c r="H2575" s="64">
        <f>(Таблица1[[#This Row],[Временное сопротивление, Н/мм²]]-SUMIF('Сводный отчет'!$B$7:$B$17,Таблица1[[#This Row],[Профиль / размер]],'Сводный отчет'!$I$7:$I$17))^2</f>
        <v>34.401815910037044</v>
      </c>
      <c r="I2575" s="65">
        <f>Таблица1[[#This Row],[Временное сопротивление, Н/мм²]]/Таблица1[[#This Row],[Предел текучести, Н/мм²]]</f>
        <v>1.2067669172932332</v>
      </c>
      <c r="J2575" s="66">
        <f>(Таблица1[[#This Row],[σв/σт]]-SUMIF('Сводный отчет'!$B$7:$B$17,Таблица1[[#This Row],[Профиль / размер]],'Сводный отчет'!$L$7:$L$17))^2</f>
        <v>5.1152281106025936E-4</v>
      </c>
      <c r="K2575" s="63">
        <v>20</v>
      </c>
      <c r="L2575" s="64">
        <f>(Таблица1[[#This Row],[Относительное удлинение, %]]-SUMIF('Сводный отчет'!$B$7:$B$17,Таблица1[[#This Row],[Профиль / размер]],'Сводный отчет'!$O$7:$O$17))^2</f>
        <v>1.7219866722198862</v>
      </c>
      <c r="M2575" s="63">
        <v>10.1</v>
      </c>
      <c r="N257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9.516201582673205E-3</v>
      </c>
      <c r="O2575" s="67">
        <v>10.4</v>
      </c>
      <c r="P257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1.0748188254895433E-2</v>
      </c>
      <c r="Q2575" s="69">
        <v>7.4999999999999997E-2</v>
      </c>
      <c r="R2575" s="70">
        <f>(Таблица1[[#This Row],[fr]]-SUMIF('Сводный отчет'!$B$7:$B$17,Таблица1[[#This Row],[Профиль / размер]],'Сводный отчет'!$X$7:$X$17))^2</f>
        <v>5.8756917950854216E-5</v>
      </c>
    </row>
    <row r="2576" spans="1:18" ht="11.25" customHeight="1" x14ac:dyDescent="0.25">
      <c r="A2576" s="62" t="s">
        <v>1900</v>
      </c>
      <c r="B2576" s="62" t="str">
        <f>LEFT(Таблица1[[#This Row],[Номер плавки]],7)</f>
        <v>2005574</v>
      </c>
      <c r="C2576" s="62" t="s">
        <v>66</v>
      </c>
      <c r="D2576" s="62" t="s">
        <v>72</v>
      </c>
      <c r="E2576" s="63">
        <v>536</v>
      </c>
      <c r="F2576" s="64">
        <f>(Таблица1[[#This Row],[Предел текучести, Н/мм²]]-SUMIF('Сводный отчет'!$B$7:$B$17,Таблица1[[#This Row],[Профиль / размер]],'Сводный отчет'!$F$7:$F$17))^2</f>
        <v>218.94375041311264</v>
      </c>
      <c r="G2576" s="63">
        <v>635</v>
      </c>
      <c r="H2576" s="64">
        <f>(Таблица1[[#This Row],[Временное сопротивление, Н/мм²]]-SUMIF('Сводный отчет'!$B$7:$B$17,Таблица1[[#This Row],[Профиль / размер]],'Сводный отчет'!$I$7:$I$17))^2</f>
        <v>177.12796615770893</v>
      </c>
      <c r="I2576" s="65">
        <f>Таблица1[[#This Row],[Временное сопротивление, Н/мм²]]/Таблица1[[#This Row],[Предел текучести, Н/мм²]]</f>
        <v>1.1847014925373134</v>
      </c>
      <c r="J2576" s="66">
        <f>(Таблица1[[#This Row],[σв/σт]]-SUMIF('Сводный отчет'!$B$7:$B$17,Таблица1[[#This Row],[Профиль / размер]],'Сводный отчет'!$L$7:$L$17))^2</f>
        <v>5.6759693715616354E-5</v>
      </c>
      <c r="K2576" s="63">
        <v>20.399999999999999</v>
      </c>
      <c r="L2576" s="64">
        <f>(Таблица1[[#This Row],[Относительное удлинение, %]]-SUMIF('Сводный отчет'!$B$7:$B$17,Таблица1[[#This Row],[Профиль / размер]],'Сводный отчет'!$O$7:$O$17))^2</f>
        <v>2.1312834805854792</v>
      </c>
      <c r="M2576" s="63">
        <v>13.1</v>
      </c>
      <c r="N257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9.066790123456812</v>
      </c>
      <c r="O2576" s="67">
        <v>13.4</v>
      </c>
      <c r="P257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9.0521077254132791</v>
      </c>
      <c r="Q2576" s="69">
        <v>6.8000000000000005E-2</v>
      </c>
      <c r="R2576" s="70">
        <f>(Таблица1[[#This Row],[fr]]-SUMIF('Сводный отчет'!$B$7:$B$17,Таблица1[[#This Row],[Профиль / размер]],'Сводный отчет'!$X$7:$X$17))^2</f>
        <v>2.0327495391485014E-4</v>
      </c>
    </row>
    <row r="2577" spans="1:18" ht="11.25" customHeight="1" x14ac:dyDescent="0.25">
      <c r="A2577" s="62" t="s">
        <v>1900</v>
      </c>
      <c r="B2577" s="62" t="str">
        <f>LEFT(Таблица1[[#This Row],[Номер плавки]],7)</f>
        <v>2005574</v>
      </c>
      <c r="C2577" s="62" t="s">
        <v>66</v>
      </c>
      <c r="D2577" s="62" t="s">
        <v>72</v>
      </c>
      <c r="E2577" s="63">
        <v>538</v>
      </c>
      <c r="F2577" s="64">
        <f>(Таблица1[[#This Row],[Предел текучести, Н/мм²]]-SUMIF('Сводный отчет'!$B$7:$B$17,Таблица1[[#This Row],[Профиль / размер]],'Сводный отчет'!$F$7:$F$17))^2</f>
        <v>163.75675854319411</v>
      </c>
      <c r="G2577" s="63">
        <v>637</v>
      </c>
      <c r="H2577" s="64">
        <f>(Таблица1[[#This Row],[Временное сопротивление, Н/мм²]]-SUMIF('Сводный отчет'!$B$7:$B$17,Таблица1[[#This Row],[Профиль / размер]],'Сводный отчет'!$I$7:$I$17))^2</f>
        <v>127.89219379998556</v>
      </c>
      <c r="I2577" s="65">
        <f>Таблица1[[#This Row],[Временное сопротивление, Н/мм²]]/Таблица1[[#This Row],[Предел текучести, Н/мм²]]</f>
        <v>1.1840148698884758</v>
      </c>
      <c r="J2577" s="66">
        <f>(Таблица1[[#This Row],[σв/σт]]-SUMIF('Сводный отчет'!$B$7:$B$17,Таблица1[[#This Row],[Профиль / размер]],'Сводный отчет'!$L$7:$L$17))^2</f>
        <v>4.6885247573217734E-5</v>
      </c>
      <c r="K2577" s="63">
        <v>19</v>
      </c>
      <c r="L2577" s="64">
        <f>(Таблица1[[#This Row],[Относительное удлинение, %]]-SUMIF('Сводный отчет'!$B$7:$B$17,Таблица1[[#This Row],[Профиль / размер]],'Сводный отчет'!$O$7:$O$17))^2</f>
        <v>3.5870036207137144E-3</v>
      </c>
      <c r="M2577" s="63">
        <v>13.5</v>
      </c>
      <c r="N257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11.635679012345705</v>
      </c>
      <c r="O2577" s="67">
        <v>13.8</v>
      </c>
      <c r="P257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11.619045394789973</v>
      </c>
      <c r="Q2577" s="69">
        <v>7.4999999999999997E-2</v>
      </c>
      <c r="R2577" s="70">
        <f>(Таблица1[[#This Row],[fr]]-SUMIF('Сводный отчет'!$B$7:$B$17,Таблица1[[#This Row],[Профиль / размер]],'Сводный отчет'!$X$7:$X$17))^2</f>
        <v>5.2670617871490146E-5</v>
      </c>
    </row>
    <row r="2578" spans="1:18" ht="11.25" customHeight="1" x14ac:dyDescent="0.25">
      <c r="A2578" s="62" t="s">
        <v>1898</v>
      </c>
      <c r="B2578" s="62" t="str">
        <f>LEFT(Таблица1[[#This Row],[Номер плавки]],7)</f>
        <v>2005573</v>
      </c>
      <c r="C2578" s="62" t="s">
        <v>66</v>
      </c>
      <c r="D2578" s="62" t="s">
        <v>72</v>
      </c>
      <c r="E2578" s="63">
        <v>538</v>
      </c>
      <c r="F2578" s="64">
        <f>(Таблица1[[#This Row],[Предел текучести, Н/мм²]]-SUMIF('Сводный отчет'!$B$7:$B$17,Таблица1[[#This Row],[Профиль / размер]],'Сводный отчет'!$F$7:$F$17))^2</f>
        <v>163.75675854319411</v>
      </c>
      <c r="G2578" s="63">
        <v>637</v>
      </c>
      <c r="H2578" s="64">
        <f>(Таблица1[[#This Row],[Временное сопротивление, Н/мм²]]-SUMIF('Сводный отчет'!$B$7:$B$17,Таблица1[[#This Row],[Профиль / размер]],'Сводный отчет'!$I$7:$I$17))^2</f>
        <v>127.89219379998556</v>
      </c>
      <c r="I2578" s="65">
        <f>Таблица1[[#This Row],[Временное сопротивление, Н/мм²]]/Таблица1[[#This Row],[Предел текучести, Н/мм²]]</f>
        <v>1.1840148698884758</v>
      </c>
      <c r="J2578" s="66">
        <f>(Таблица1[[#This Row],[σв/σт]]-SUMIF('Сводный отчет'!$B$7:$B$17,Таблица1[[#This Row],[Профиль / размер]],'Сводный отчет'!$L$7:$L$17))^2</f>
        <v>4.6885247573217734E-5</v>
      </c>
      <c r="K2578" s="63">
        <v>18.899999999999999</v>
      </c>
      <c r="L2578" s="64">
        <f>(Таблица1[[#This Row],[Относительное удлинение, %]]-SUMIF('Сводный отчет'!$B$7:$B$17,Таблица1[[#This Row],[Профиль / размер]],'Сводный отчет'!$O$7:$O$17))^2</f>
        <v>1.6086838375159956E-3</v>
      </c>
      <c r="M2578" s="63">
        <v>11.1</v>
      </c>
      <c r="N257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1.0223456790123528</v>
      </c>
      <c r="O2578" s="67">
        <v>11.4</v>
      </c>
      <c r="P257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1.0174193785298222</v>
      </c>
      <c r="Q2578" s="69">
        <v>8.2000000000000003E-2</v>
      </c>
      <c r="R2578" s="70">
        <f>(Таблица1[[#This Row],[fr]]-SUMIF('Сводный отчет'!$B$7:$B$17,Таблица1[[#This Row],[Профиль / размер]],'Сводный отчет'!$X$7:$X$17))^2</f>
        <v>6.6281828129923415E-8</v>
      </c>
    </row>
    <row r="2579" spans="1:18" ht="11.25" customHeight="1" x14ac:dyDescent="0.25">
      <c r="A2579" s="62" t="s">
        <v>1898</v>
      </c>
      <c r="B2579" s="62" t="str">
        <f>LEFT(Таблица1[[#This Row],[Номер плавки]],7)</f>
        <v>2005573</v>
      </c>
      <c r="C2579" s="62" t="s">
        <v>66</v>
      </c>
      <c r="D2579" s="62" t="s">
        <v>72</v>
      </c>
      <c r="E2579" s="63">
        <v>537</v>
      </c>
      <c r="F2579" s="64">
        <f>(Таблица1[[#This Row],[Предел текучести, Н/мм²]]-SUMIF('Сводный отчет'!$B$7:$B$17,Таблица1[[#This Row],[Профиль / размер]],'Сводный отчет'!$F$7:$F$17))^2</f>
        <v>190.35025447815337</v>
      </c>
      <c r="G2579" s="63">
        <v>636</v>
      </c>
      <c r="H2579" s="64">
        <f>(Таблица1[[#This Row],[Временное сопротивление, Н/мм²]]-SUMIF('Сводный отчет'!$B$7:$B$17,Таблица1[[#This Row],[Профиль / размер]],'Сводный отчет'!$I$7:$I$17))^2</f>
        <v>151.51007997884724</v>
      </c>
      <c r="I2579" s="65">
        <f>Таблица1[[#This Row],[Временное сопротивление, Н/мм²]]/Таблица1[[#This Row],[Предел текучести, Н/мм²]]</f>
        <v>1.1843575418994414</v>
      </c>
      <c r="J2579" s="66">
        <f>(Таблица1[[#This Row],[σв/σт]]-SUMIF('Сводный отчет'!$B$7:$B$17,Таблица1[[#This Row],[Профиль / размер]],'Сводный отчет'!$L$7:$L$17))^2</f>
        <v>5.1695414303734771E-5</v>
      </c>
      <c r="K2579" s="63">
        <v>17.8</v>
      </c>
      <c r="L2579" s="64">
        <f>(Таблица1[[#This Row],[Относительное удлинение, %]]-SUMIF('Сводный отчет'!$B$7:$B$17,Таблица1[[#This Row],[Профиль / размер]],'Сводный отчет'!$O$7:$O$17))^2</f>
        <v>1.2998471662223381</v>
      </c>
      <c r="M2579" s="63">
        <v>10.1</v>
      </c>
      <c r="N257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1.2345679012353486E-4</v>
      </c>
      <c r="O2579" s="67">
        <v>10.4</v>
      </c>
      <c r="P257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7.520508809418674E-5</v>
      </c>
      <c r="Q2579" s="69">
        <v>9.7000000000000003E-2</v>
      </c>
      <c r="R2579" s="70">
        <f>(Таблица1[[#This Row],[fr]]-SUMIF('Сводный отчет'!$B$7:$B$17,Таблица1[[#This Row],[Профиль / размер]],'Сводный отчет'!$X$7:$X$17))^2</f>
        <v>2.1734270459235818E-4</v>
      </c>
    </row>
    <row r="2580" spans="1:18" ht="11.25" customHeight="1" x14ac:dyDescent="0.25">
      <c r="A2580" s="62" t="s">
        <v>1901</v>
      </c>
      <c r="B2580" s="62" t="str">
        <f>LEFT(Таблица1[[#This Row],[Номер плавки]],7)</f>
        <v>2075012</v>
      </c>
      <c r="C2580" s="62" t="s">
        <v>66</v>
      </c>
      <c r="D2580" s="62" t="s">
        <v>90</v>
      </c>
      <c r="E2580" s="63">
        <v>555</v>
      </c>
      <c r="F2580" s="64">
        <f>(Таблица1[[#This Row],[Предел текучести, Н/мм²]]-SUMIF('Сводный отчет'!$B$7:$B$17,Таблица1[[#This Row],[Профиль / размер]],'Сводный отчет'!$F$7:$F$17))^2</f>
        <v>352.13491591174773</v>
      </c>
      <c r="G2580" s="63">
        <v>730</v>
      </c>
      <c r="H2580" s="64">
        <f>(Таблица1[[#This Row],[Временное сопротивление, Н/мм²]]-SUMIF('Сводный отчет'!$B$7:$B$17,Таблица1[[#This Row],[Профиль / размер]],'Сводный отчет'!$I$7:$I$17))^2</f>
        <v>6493.4844497344056</v>
      </c>
      <c r="I2580" s="65">
        <f>Таблица1[[#This Row],[Временное сопротивление, Н/мм²]]/Таблица1[[#This Row],[Предел текучести, Н/мм²]]</f>
        <v>1.3153153153153154</v>
      </c>
      <c r="J2580" s="66">
        <f>(Таблица1[[#This Row],[σв/σт]]-SUMIF('Сводный отчет'!$B$7:$B$17,Таблица1[[#This Row],[Профиль / размер]],'Сводный отчет'!$L$7:$L$17))^2</f>
        <v>1.0858928430598724E-2</v>
      </c>
      <c r="K2580" s="63">
        <v>20.9</v>
      </c>
      <c r="L2580" s="64">
        <f>(Таблица1[[#This Row],[Относительное удлинение, %]]-SUMIF('Сводный отчет'!$B$7:$B$17,Таблица1[[#This Row],[Профиль / размер]],'Сводный отчет'!$O$7:$O$17))^2</f>
        <v>5.2846023165596696</v>
      </c>
      <c r="M2580" s="63">
        <v>12.4</v>
      </c>
      <c r="N258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4.0385902819105759</v>
      </c>
      <c r="O2580" s="67">
        <v>12.8</v>
      </c>
      <c r="P258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4.421838920849023</v>
      </c>
      <c r="Q2580" s="69">
        <v>9.8000000000000004E-2</v>
      </c>
      <c r="R2580" s="70">
        <f>(Таблица1[[#This Row],[fr]]-SUMIF('Сводный отчет'!$B$7:$B$17,Таблица1[[#This Row],[Профиль / размер]],'Сводный отчет'!$X$7:$X$17))^2</f>
        <v>2.1113590777843848E-4</v>
      </c>
    </row>
    <row r="2581" spans="1:18" ht="11.25" customHeight="1" x14ac:dyDescent="0.25">
      <c r="A2581" s="62" t="s">
        <v>1901</v>
      </c>
      <c r="B2581" s="62" t="str">
        <f>LEFT(Таблица1[[#This Row],[Номер плавки]],7)</f>
        <v>2075012</v>
      </c>
      <c r="C2581" s="62" t="s">
        <v>66</v>
      </c>
      <c r="D2581" s="62" t="s">
        <v>90</v>
      </c>
      <c r="E2581" s="63">
        <v>584</v>
      </c>
      <c r="F2581" s="64">
        <f>(Таблица1[[#This Row],[Предел текучести, Н/мм²]]-SUMIF('Сводный отчет'!$B$7:$B$17,Таблица1[[#This Row],[Профиль / размер]],'Сводный отчет'!$F$7:$F$17))^2</f>
        <v>2281.5198924375723</v>
      </c>
      <c r="G2581" s="63">
        <v>762</v>
      </c>
      <c r="H2581" s="64">
        <f>(Таблица1[[#This Row],[Временное сопротивление, Н/мм²]]-SUMIF('Сводный отчет'!$B$7:$B$17,Таблица1[[#This Row],[Профиль / размер]],'Сводный отчет'!$I$7:$I$17))^2</f>
        <v>12674.742665696849</v>
      </c>
      <c r="I2581" s="65">
        <f>Таблица1[[#This Row],[Временное сопротивление, Н/мм²]]/Таблица1[[#This Row],[Предел текучести, Н/мм²]]</f>
        <v>1.3047945205479452</v>
      </c>
      <c r="J2581" s="66">
        <f>(Таблица1[[#This Row],[σв/σт]]-SUMIF('Сводный отчет'!$B$7:$B$17,Таблица1[[#This Row],[Профиль / размер]],'Сводный отчет'!$L$7:$L$17))^2</f>
        <v>8.7769518380901058E-3</v>
      </c>
      <c r="K2581" s="63">
        <v>18.600000000000001</v>
      </c>
      <c r="L2581" s="64">
        <f>(Таблица1[[#This Row],[Относительное удлинение, %]]-SUMIF('Сводный отчет'!$B$7:$B$17,Таблица1[[#This Row],[Профиль / размер]],'Сводный отчет'!$O$7:$O$17))^2</f>
        <v>1.3775926293705252E-6</v>
      </c>
      <c r="M2581" s="63">
        <v>10.8</v>
      </c>
      <c r="N258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0.16779215984483239</v>
      </c>
      <c r="O2581" s="67">
        <v>11.2</v>
      </c>
      <c r="P258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0.25282483634199071</v>
      </c>
      <c r="Q2581" s="69">
        <v>7.3999999999999996E-2</v>
      </c>
      <c r="R2581" s="70">
        <f>(Таблица1[[#This Row],[fr]]-SUMIF('Сводный отчет'!$B$7:$B$17,Таблица1[[#This Row],[Профиль / размер]],'Сводный отчет'!$X$7:$X$17))^2</f>
        <v>8.9671119046045146E-5</v>
      </c>
    </row>
    <row r="2582" spans="1:18" ht="11.25" customHeight="1" x14ac:dyDescent="0.25">
      <c r="A2582" s="62" t="s">
        <v>1902</v>
      </c>
      <c r="B2582" s="62" t="str">
        <f>LEFT(Таблица1[[#This Row],[Номер плавки]],7)</f>
        <v>2075014</v>
      </c>
      <c r="C2582" s="62" t="s">
        <v>66</v>
      </c>
      <c r="D2582" s="62" t="s">
        <v>90</v>
      </c>
      <c r="E2582" s="63">
        <v>538</v>
      </c>
      <c r="F2582" s="64">
        <f>(Таблица1[[#This Row],[Предел текучести, Н/мм²]]-SUMIF('Сводный отчет'!$B$7:$B$17,Таблица1[[#This Row],[Профиль / размер]],'Сводный отчет'!$F$7:$F$17))^2</f>
        <v>3.1161365690230727</v>
      </c>
      <c r="G2582" s="63">
        <v>635</v>
      </c>
      <c r="H2582" s="64">
        <f>(Таблица1[[#This Row],[Временное сопротивление, Н/мм²]]-SUMIF('Сводный отчет'!$B$7:$B$17,Таблица1[[#This Row],[Профиль / размер]],'Сводный отчет'!$I$7:$I$17))^2</f>
        <v>207.8741210959015</v>
      </c>
      <c r="I2582" s="65">
        <f>Таблица1[[#This Row],[Временное сопротивление, Н/мм²]]/Таблица1[[#This Row],[Предел текучести, Н/мм²]]</f>
        <v>1.1802973977695168</v>
      </c>
      <c r="J2582" s="66">
        <f>(Таблица1[[#This Row],[σв/σт]]-SUMIF('Сводный отчет'!$B$7:$B$17,Таблица1[[#This Row],[Профиль / размер]],'Сводный отчет'!$L$7:$L$17))^2</f>
        <v>9.4936302854439129E-4</v>
      </c>
      <c r="K2582" s="63">
        <v>20.100000000000001</v>
      </c>
      <c r="L2582" s="64">
        <f>(Таблица1[[#This Row],[Относительное удлинение, %]]-SUMIF('Сводный отчет'!$B$7:$B$17,Таблица1[[#This Row],[Профиль / размер]],'Сводный отчет'!$O$7:$O$17))^2</f>
        <v>2.2464802508320121</v>
      </c>
      <c r="M2582" s="63">
        <v>8.8000000000000007</v>
      </c>
      <c r="N258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2.5292945072626511</v>
      </c>
      <c r="O2582" s="67">
        <v>9.1</v>
      </c>
      <c r="P258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2.5509938504265173</v>
      </c>
      <c r="Q2582" s="69">
        <v>7.4999999999999997E-2</v>
      </c>
      <c r="R2582" s="70">
        <f>(Таблица1[[#This Row],[fr]]-SUMIF('Сводный отчет'!$B$7:$B$17,Таблица1[[#This Row],[Профиль / размер]],'Сводный отчет'!$X$7:$X$17))^2</f>
        <v>7.1732151909894844E-5</v>
      </c>
    </row>
    <row r="2583" spans="1:18" ht="11.25" customHeight="1" x14ac:dyDescent="0.25">
      <c r="A2583" s="62" t="s">
        <v>1902</v>
      </c>
      <c r="B2583" s="62" t="str">
        <f>LEFT(Таблица1[[#This Row],[Номер плавки]],7)</f>
        <v>2075014</v>
      </c>
      <c r="C2583" s="62" t="s">
        <v>66</v>
      </c>
      <c r="D2583" s="62" t="s">
        <v>90</v>
      </c>
      <c r="E2583" s="63">
        <v>526</v>
      </c>
      <c r="F2583" s="64">
        <f>(Таблица1[[#This Row],[Предел текучести, Н/мм²]]-SUMIF('Сводный отчет'!$B$7:$B$17,Таблица1[[#This Row],[Профиль / размер]],'Сводный отчет'!$F$7:$F$17))^2</f>
        <v>104.74993938592331</v>
      </c>
      <c r="G2583" s="63">
        <v>630</v>
      </c>
      <c r="H2583" s="64">
        <f>(Таблица1[[#This Row],[Временное сопротивление, Н/мм²]]-SUMIF('Сводный отчет'!$B$7:$B$17,Таблица1[[#This Row],[Профиль / размер]],'Сводный отчет'!$I$7:$I$17))^2</f>
        <v>377.0525248517697</v>
      </c>
      <c r="I2583" s="65">
        <f>Таблица1[[#This Row],[Временное сопротивление, Н/мм²]]/Таблица1[[#This Row],[Предел текучести, Н/мм²]]</f>
        <v>1.1977186311787071</v>
      </c>
      <c r="J2583" s="66">
        <f>(Таблица1[[#This Row],[σв/σт]]-SUMIF('Сводный отчет'!$B$7:$B$17,Таблица1[[#This Row],[Профиль / размер]],'Сводный отчет'!$L$7:$L$17))^2</f>
        <v>1.7930553930027102E-4</v>
      </c>
      <c r="K2583" s="63">
        <v>21.3</v>
      </c>
      <c r="L2583" s="64">
        <f>(Таблица1[[#This Row],[Относительное удлинение, %]]-SUMIF('Сводный отчет'!$B$7:$B$17,Таблица1[[#This Row],[Профиль / размер]],'Сводный отчет'!$O$7:$O$17))^2</f>
        <v>7.2836633494235148</v>
      </c>
      <c r="M2583" s="63">
        <v>13.9</v>
      </c>
      <c r="N258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12.317463521347211</v>
      </c>
      <c r="O2583" s="67">
        <v>14.2</v>
      </c>
      <c r="P258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12.269726244792666</v>
      </c>
      <c r="Q2583" s="69">
        <v>8.5000000000000006E-2</v>
      </c>
      <c r="R2583" s="70">
        <f>(Таблица1[[#This Row],[fr]]-SUMIF('Сводный отчет'!$B$7:$B$17,Таблица1[[#This Row],[Профиль / размер]],'Сводный отчет'!$X$7:$X$17))^2</f>
        <v>2.3424805483920244E-6</v>
      </c>
    </row>
    <row r="2584" spans="1:18" ht="11.25" customHeight="1" x14ac:dyDescent="0.25">
      <c r="A2584" s="62" t="s">
        <v>1903</v>
      </c>
      <c r="B2584" s="62" t="str">
        <f>LEFT(Таблица1[[#This Row],[Номер плавки]],7)</f>
        <v>2074689</v>
      </c>
      <c r="C2584" s="62" t="s">
        <v>66</v>
      </c>
      <c r="D2584" s="62" t="s">
        <v>90</v>
      </c>
      <c r="E2584" s="63">
        <v>533</v>
      </c>
      <c r="F2584" s="64">
        <f>(Таблица1[[#This Row],[Предел текучести, Н/мм²]]-SUMIF('Сводный отчет'!$B$7:$B$17,Таблица1[[#This Row],[Профиль / размер]],'Сводный отчет'!$F$7:$F$17))^2</f>
        <v>10.463554409398174</v>
      </c>
      <c r="G2584" s="63">
        <v>635</v>
      </c>
      <c r="H2584" s="64">
        <f>(Таблица1[[#This Row],[Временное сопротивление, Н/мм²]]-SUMIF('Сводный отчет'!$B$7:$B$17,Таблица1[[#This Row],[Профиль / размер]],'Сводный отчет'!$I$7:$I$17))^2</f>
        <v>207.8741210959015</v>
      </c>
      <c r="I2584" s="65">
        <f>Таблица1[[#This Row],[Временное сопротивление, Н/мм²]]/Таблица1[[#This Row],[Предел текучести, Н/мм²]]</f>
        <v>1.1913696060037524</v>
      </c>
      <c r="J2584" s="66">
        <f>(Таблица1[[#This Row],[σв/σт]]-SUMIF('Сводный отчет'!$B$7:$B$17,Таблица1[[#This Row],[Профиль / размер]],'Сводный отчет'!$L$7:$L$17))^2</f>
        <v>3.8964892643983227E-4</v>
      </c>
      <c r="K2584" s="63">
        <v>20.9</v>
      </c>
      <c r="L2584" s="64">
        <f>(Таблица1[[#This Row],[Относительное удлинение, %]]-SUMIF('Сводный отчет'!$B$7:$B$17,Таблица1[[#This Row],[Профиль / размер]],'Сводный отчет'!$O$7:$O$17))^2</f>
        <v>5.2846023165596696</v>
      </c>
      <c r="M2584" s="63">
        <v>11.5</v>
      </c>
      <c r="N258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1.2312663382485942</v>
      </c>
      <c r="O2584" s="67">
        <v>11.8</v>
      </c>
      <c r="P258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1.2162051180321289</v>
      </c>
      <c r="Q2584" s="69">
        <v>9.9000000000000005E-2</v>
      </c>
      <c r="R2584" s="70">
        <f>(Таблица1[[#This Row],[fr]]-SUMIF('Сводный отчет'!$B$7:$B$17,Таблица1[[#This Row],[Профиль / размер]],'Сводный отчет'!$X$7:$X$17))^2</f>
        <v>2.4119694064228824E-4</v>
      </c>
    </row>
    <row r="2585" spans="1:18" ht="11.25" customHeight="1" x14ac:dyDescent="0.25">
      <c r="A2585" s="62" t="s">
        <v>1903</v>
      </c>
      <c r="B2585" s="62" t="str">
        <f>LEFT(Таблица1[[#This Row],[Номер плавки]],7)</f>
        <v>2074689</v>
      </c>
      <c r="C2585" s="62" t="s">
        <v>66</v>
      </c>
      <c r="D2585" s="62" t="s">
        <v>90</v>
      </c>
      <c r="E2585" s="63">
        <v>519</v>
      </c>
      <c r="F2585" s="64">
        <f>(Таблица1[[#This Row],[Предел текучести, Н/мм²]]-SUMIF('Сводный отчет'!$B$7:$B$17,Таблица1[[#This Row],[Профиль / размер]],'Сводный отчет'!$F$7:$F$17))^2</f>
        <v>297.03632436244845</v>
      </c>
      <c r="G2585" s="63">
        <v>627</v>
      </c>
      <c r="H2585" s="64">
        <f>(Таблица1[[#This Row],[Временное сопротивление, Н/мм²]]-SUMIF('Сводный отчет'!$B$7:$B$17,Таблица1[[#This Row],[Профиль / размер]],'Сводный отчет'!$I$7:$I$17))^2</f>
        <v>502.55956710529063</v>
      </c>
      <c r="I2585" s="65">
        <f>Таблица1[[#This Row],[Временное сопротивление, Н/мм²]]/Таблица1[[#This Row],[Предел текучести, Н/мм²]]</f>
        <v>1.2080924855491328</v>
      </c>
      <c r="J2585" s="66">
        <f>(Таблица1[[#This Row],[σв/σт]]-SUMIF('Сводный отчет'!$B$7:$B$17,Таблица1[[#This Row],[Профиль / размер]],'Сводный отчет'!$L$7:$L$17))^2</f>
        <v>9.1001619046011143E-6</v>
      </c>
      <c r="K2585" s="63">
        <v>21.5</v>
      </c>
      <c r="L2585" s="64">
        <f>(Таблица1[[#This Row],[Относительное удлинение, %]]-SUMIF('Сводный отчет'!$B$7:$B$17,Таблица1[[#This Row],[Профиль / размер]],'Сводный отчет'!$O$7:$O$17))^2</f>
        <v>8.4031938658554282</v>
      </c>
      <c r="M2585" s="63">
        <v>11.8</v>
      </c>
      <c r="N258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1.9870409861359231</v>
      </c>
      <c r="O2585" s="67">
        <v>12.1</v>
      </c>
      <c r="P258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1.9678952588771941</v>
      </c>
      <c r="Q2585" s="69">
        <v>7.6999999999999999E-2</v>
      </c>
      <c r="R2585" s="70">
        <f>(Таблица1[[#This Row],[fr]]-SUMIF('Сводный отчет'!$B$7:$B$17,Таблица1[[#This Row],[Профиль / размер]],'Сводный отчет'!$X$7:$X$17))^2</f>
        <v>4.1854217637594249E-5</v>
      </c>
    </row>
    <row r="2586" spans="1:18" ht="11.25" customHeight="1" x14ac:dyDescent="0.25">
      <c r="A2586" s="62" t="s">
        <v>1904</v>
      </c>
      <c r="B2586" s="62" t="str">
        <f>LEFT(Таблица1[[#This Row],[Номер плавки]],7)</f>
        <v>2074720</v>
      </c>
      <c r="C2586" s="62" t="s">
        <v>66</v>
      </c>
      <c r="D2586" s="62" t="s">
        <v>90</v>
      </c>
      <c r="E2586" s="63">
        <v>558</v>
      </c>
      <c r="F2586" s="64">
        <f>(Таблица1[[#This Row],[Предел текучести, Н/мм²]]-SUMIF('Сводный отчет'!$B$7:$B$17,Таблица1[[#This Row],[Профиль / размер]],'Сводный отчет'!$F$7:$F$17))^2</f>
        <v>473.72646520752266</v>
      </c>
      <c r="G2586" s="63">
        <v>742</v>
      </c>
      <c r="H2586" s="64">
        <f>(Таблица1[[#This Row],[Временное сопротивление, Н/мм²]]-SUMIF('Сводный отчет'!$B$7:$B$17,Таблица1[[#This Row],[Профиль / размер]],'Сводный отчет'!$I$7:$I$17))^2</f>
        <v>8571.456280720322</v>
      </c>
      <c r="I2586" s="65">
        <f>Таблица1[[#This Row],[Временное сопротивление, Н/мм²]]/Таблица1[[#This Row],[Предел текучести, Н/мм²]]</f>
        <v>1.3297491039426523</v>
      </c>
      <c r="J2586" s="66">
        <f>(Таблица1[[#This Row],[σв/σт]]-SUMIF('Сводный отчет'!$B$7:$B$17,Таблица1[[#This Row],[Профиль / размер]],'Сводный отчет'!$L$7:$L$17))^2</f>
        <v>1.4075442702843766E-2</v>
      </c>
      <c r="K2586" s="63">
        <v>18.8</v>
      </c>
      <c r="L2586" s="64">
        <f>(Таблица1[[#This Row],[Относительное удлинение, %]]-SUMIF('Сводный отчет'!$B$7:$B$17,Таблица1[[#This Row],[Профиль / размер]],'Сводный отчет'!$O$7:$O$17))^2</f>
        <v>3.9531894024546793E-2</v>
      </c>
      <c r="M2586" s="63">
        <v>9</v>
      </c>
      <c r="N258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1.9331442725208712</v>
      </c>
      <c r="O2586" s="67">
        <v>9.4</v>
      </c>
      <c r="P258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1.682683991271583</v>
      </c>
      <c r="Q2586" s="69">
        <v>9.0999999999999998E-2</v>
      </c>
      <c r="R2586" s="70">
        <f>(Таблица1[[#This Row],[fr]]-SUMIF('Сводный отчет'!$B$7:$B$17,Таблица1[[#This Row],[Профиль / размер]],'Сводный отчет'!$X$7:$X$17))^2</f>
        <v>5.6708677731490293E-5</v>
      </c>
    </row>
    <row r="2587" spans="1:18" ht="11.25" customHeight="1" x14ac:dyDescent="0.25">
      <c r="A2587" s="62" t="s">
        <v>1904</v>
      </c>
      <c r="B2587" s="62" t="str">
        <f>LEFT(Таблица1[[#This Row],[Номер плавки]],7)</f>
        <v>2074720</v>
      </c>
      <c r="C2587" s="62" t="s">
        <v>66</v>
      </c>
      <c r="D2587" s="62" t="s">
        <v>90</v>
      </c>
      <c r="E2587" s="63">
        <v>549</v>
      </c>
      <c r="F2587" s="64">
        <f>(Таблица1[[#This Row],[Предел текучести, Н/мм²]]-SUMIF('Сводный отчет'!$B$7:$B$17,Таблица1[[#This Row],[Профиль / размер]],'Сводный отчет'!$F$7:$F$17))^2</f>
        <v>162.95181732019785</v>
      </c>
      <c r="G2587" s="63">
        <v>738</v>
      </c>
      <c r="H2587" s="64">
        <f>(Таблица1[[#This Row],[Временное сопротивление, Н/мм²]]-SUMIF('Сводный отчет'!$B$7:$B$17,Таблица1[[#This Row],[Профиль / размер]],'Сводный отчет'!$I$7:$I$17))^2</f>
        <v>7846.7990037250165</v>
      </c>
      <c r="I2587" s="65">
        <f>Таблица1[[#This Row],[Временное сопротивление, Н/мм²]]/Таблица1[[#This Row],[Предел текучести, Н/мм²]]</f>
        <v>1.3442622950819672</v>
      </c>
      <c r="J2587" s="66">
        <f>(Таблица1[[#This Row],[σв/σт]]-SUMIF('Сводный отчет'!$B$7:$B$17,Таблица1[[#This Row],[Профиль / размер]],'Сводный отчет'!$L$7:$L$17))^2</f>
        <v>1.7729764569699775E-2</v>
      </c>
      <c r="K2587" s="63">
        <v>17.100000000000001</v>
      </c>
      <c r="L2587" s="64">
        <f>(Таблица1[[#This Row],[Относительное удлинение, %]]-SUMIF('Сводный отчет'!$B$7:$B$17,Таблица1[[#This Row],[Профиль / размер]],'Сводный отчет'!$O$7:$O$17))^2</f>
        <v>2.2535225043532465</v>
      </c>
      <c r="M2587" s="63">
        <v>9.3000000000000007</v>
      </c>
      <c r="N258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1.1889189204081965</v>
      </c>
      <c r="O2587" s="67">
        <v>9.6999999999999993</v>
      </c>
      <c r="P258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0.99437413211665326</v>
      </c>
      <c r="Q2587" s="69">
        <v>7.4999999999999997E-2</v>
      </c>
      <c r="R2587" s="70">
        <f>(Таблица1[[#This Row],[fr]]-SUMIF('Сводный отчет'!$B$7:$B$17,Таблица1[[#This Row],[Профиль / размер]],'Сводный отчет'!$X$7:$X$17))^2</f>
        <v>7.1732151909894844E-5</v>
      </c>
    </row>
    <row r="2588" spans="1:18" ht="11.25" customHeight="1" x14ac:dyDescent="0.25">
      <c r="A2588" s="62" t="s">
        <v>1905</v>
      </c>
      <c r="B2588" s="62" t="str">
        <f>LEFT(Таблица1[[#This Row],[Номер плавки]],7)</f>
        <v>2074721</v>
      </c>
      <c r="C2588" s="62" t="s">
        <v>66</v>
      </c>
      <c r="D2588" s="62" t="s">
        <v>90</v>
      </c>
      <c r="E2588" s="63">
        <v>575</v>
      </c>
      <c r="F2588" s="64">
        <f>(Таблица1[[#This Row],[Предел текучести, Н/мм²]]-SUMIF('Сводный отчет'!$B$7:$B$17,Таблица1[[#This Row],[Профиль / размер]],'Сводный отчет'!$F$7:$F$17))^2</f>
        <v>1502.7452445502474</v>
      </c>
      <c r="G2588" s="63">
        <v>758</v>
      </c>
      <c r="H2588" s="64">
        <f>(Таблица1[[#This Row],[Временное сопротивление, Н/мм²]]-SUMIF('Сводный отчет'!$B$7:$B$17,Таблица1[[#This Row],[Профиль / размер]],'Сводный отчет'!$I$7:$I$17))^2</f>
        <v>11790.085388701544</v>
      </c>
      <c r="I2588" s="65">
        <f>Таблица1[[#This Row],[Временное сопротивление, Н/мм²]]/Таблица1[[#This Row],[Предел текучести, Н/мм²]]</f>
        <v>1.3182608695652174</v>
      </c>
      <c r="J2588" s="66">
        <f>(Таблица1[[#This Row],[σв/σт]]-SUMIF('Сводный отчет'!$B$7:$B$17,Таблица1[[#This Row],[Профиль / размер]],'Сводный отчет'!$L$7:$L$17))^2</f>
        <v>1.1481494646747387E-2</v>
      </c>
      <c r="K2588" s="63">
        <v>18.5</v>
      </c>
      <c r="L2588" s="64">
        <f>(Таблица1[[#This Row],[Относительное удлинение, %]]-SUMIF('Сводный отчет'!$B$7:$B$17,Таблица1[[#This Row],[Профиль / размер]],'Сводный отчет'!$O$7:$O$17))^2</f>
        <v>1.0236119376670806E-2</v>
      </c>
      <c r="M2588" s="63">
        <v>12.4</v>
      </c>
      <c r="N258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4.0385902819105759</v>
      </c>
      <c r="O2588" s="67">
        <v>12.8</v>
      </c>
      <c r="P258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4.421838920849023</v>
      </c>
      <c r="Q2588" s="69">
        <v>7.2999999999999995E-2</v>
      </c>
      <c r="R2588" s="70">
        <f>(Таблица1[[#This Row],[fr]]-SUMIF('Сводный отчет'!$B$7:$B$17,Таблица1[[#This Row],[Профиль / размер]],'Сводный отчет'!$X$7:$X$17))^2</f>
        <v>1.0961008618219546E-4</v>
      </c>
    </row>
    <row r="2589" spans="1:18" ht="11.25" customHeight="1" x14ac:dyDescent="0.25">
      <c r="A2589" s="62" t="s">
        <v>1905</v>
      </c>
      <c r="B2589" s="62" t="str">
        <f>LEFT(Таблица1[[#This Row],[Номер плавки]],7)</f>
        <v>2074721</v>
      </c>
      <c r="C2589" s="62" t="s">
        <v>66</v>
      </c>
      <c r="D2589" s="62" t="s">
        <v>90</v>
      </c>
      <c r="E2589" s="63">
        <v>546</v>
      </c>
      <c r="F2589" s="64">
        <f>(Таблица1[[#This Row],[Предел текучести, Н/мм²]]-SUMIF('Сводный отчет'!$B$7:$B$17,Таблица1[[#This Row],[Профиль / размер]],'Сводный отчет'!$F$7:$F$17))^2</f>
        <v>95.360268024422908</v>
      </c>
      <c r="G2589" s="63">
        <v>736</v>
      </c>
      <c r="H2589" s="64">
        <f>(Таблица1[[#This Row],[Временное сопротивление, Н/мм²]]-SUMIF('Сводный отчет'!$B$7:$B$17,Таблица1[[#This Row],[Профиль / размер]],'Сводный отчет'!$I$7:$I$17))^2</f>
        <v>7496.4703652273638</v>
      </c>
      <c r="I2589" s="65">
        <f>Таблица1[[#This Row],[Временное сопротивление, Н/мм²]]/Таблица1[[#This Row],[Предел текучести, Н/мм²]]</f>
        <v>1.3479853479853481</v>
      </c>
      <c r="J2589" s="66">
        <f>(Таблица1[[#This Row],[σв/σт]]-SUMIF('Сводный отчет'!$B$7:$B$17,Таблица1[[#This Row],[Профиль / размер]],'Сводный отчет'!$L$7:$L$17))^2</f>
        <v>1.8735098225912145E-2</v>
      </c>
      <c r="K2589" s="63">
        <v>17.100000000000001</v>
      </c>
      <c r="L2589" s="64">
        <f>(Таблица1[[#This Row],[Относительное удлинение, %]]-SUMIF('Сводный отчет'!$B$7:$B$17,Таблица1[[#This Row],[Профиль / размер]],'Сводный отчет'!$O$7:$O$17))^2</f>
        <v>2.2535225043532465</v>
      </c>
      <c r="M2589" s="63">
        <v>12.1</v>
      </c>
      <c r="N258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2.9228156340232467</v>
      </c>
      <c r="O2589" s="67">
        <v>12.5</v>
      </c>
      <c r="P258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3.2501487800039524</v>
      </c>
      <c r="Q2589" s="69">
        <v>7.5999999999999998E-2</v>
      </c>
      <c r="R2589" s="70">
        <f>(Таблица1[[#This Row],[fr]]-SUMIF('Сводный отчет'!$B$7:$B$17,Таблица1[[#This Row],[Профиль / размер]],'Сводный отчет'!$X$7:$X$17))^2</f>
        <v>5.5793184773744549E-5</v>
      </c>
    </row>
    <row r="2590" spans="1:18" ht="11.25" customHeight="1" x14ac:dyDescent="0.25">
      <c r="A2590" s="62" t="s">
        <v>1906</v>
      </c>
      <c r="B2590" s="62" t="str">
        <f>LEFT(Таблица1[[#This Row],[Номер плавки]],7)</f>
        <v>2074892</v>
      </c>
      <c r="C2590" s="62" t="s">
        <v>66</v>
      </c>
      <c r="D2590" s="62" t="s">
        <v>90</v>
      </c>
      <c r="E2590" s="63">
        <v>566</v>
      </c>
      <c r="F2590" s="64">
        <f>(Таблица1[[#This Row],[Предел текучести, Н/мм²]]-SUMIF('Сводный отчет'!$B$7:$B$17,Таблица1[[#This Row],[Профиль / размер]],'Сводный отчет'!$F$7:$F$17))^2</f>
        <v>885.9705966629225</v>
      </c>
      <c r="G2590" s="63">
        <v>732</v>
      </c>
      <c r="H2590" s="64">
        <f>(Таблица1[[#This Row],[Временное сопротивление, Н/мм²]]-SUMIF('Сводный отчет'!$B$7:$B$17,Таблица1[[#This Row],[Профиль / размер]],'Сводный отчет'!$I$7:$I$17))^2</f>
        <v>6819.8130882320584</v>
      </c>
      <c r="I2590" s="65">
        <f>Таблица1[[#This Row],[Временное сопротивление, Н/мм²]]/Таблица1[[#This Row],[Предел текучести, Н/мм²]]</f>
        <v>1.2932862190812722</v>
      </c>
      <c r="J2590" s="66">
        <f>(Таблица1[[#This Row],[σв/σт]]-SUMIF('Сводный отчет'!$B$7:$B$17,Таблица1[[#This Row],[Профиль / размер]],'Сводный отчет'!$L$7:$L$17))^2</f>
        <v>6.7530734751259152E-3</v>
      </c>
      <c r="K2590" s="63">
        <v>19.100000000000001</v>
      </c>
      <c r="L2590" s="64">
        <f>(Таблица1[[#This Row],[Относительное удлинение, %]]-SUMIF('Сводный отчет'!$B$7:$B$17,Таблица1[[#This Row],[Профиль / размер]],'Сводный отчет'!$O$7:$O$17))^2</f>
        <v>0.24882766867242362</v>
      </c>
      <c r="M2590" s="63">
        <v>11.1</v>
      </c>
      <c r="N259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0.50356680773215812</v>
      </c>
      <c r="O2590" s="67">
        <v>11.5</v>
      </c>
      <c r="P259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0.6445149771870593</v>
      </c>
      <c r="Q2590" s="69">
        <v>8.5000000000000006E-2</v>
      </c>
      <c r="R2590" s="70">
        <f>(Таблица1[[#This Row],[fr]]-SUMIF('Сводный отчет'!$B$7:$B$17,Таблица1[[#This Row],[Профиль / размер]],'Сводный отчет'!$X$7:$X$17))^2</f>
        <v>2.3424805483920244E-6</v>
      </c>
    </row>
    <row r="2591" spans="1:18" ht="11.25" customHeight="1" x14ac:dyDescent="0.25">
      <c r="A2591" s="62" t="s">
        <v>1906</v>
      </c>
      <c r="B2591" s="62" t="str">
        <f>LEFT(Таблица1[[#This Row],[Номер плавки]],7)</f>
        <v>2074892</v>
      </c>
      <c r="C2591" s="62" t="s">
        <v>66</v>
      </c>
      <c r="D2591" s="62" t="s">
        <v>90</v>
      </c>
      <c r="E2591" s="63">
        <v>532</v>
      </c>
      <c r="F2591" s="64">
        <f>(Таблица1[[#This Row],[Предел текучести, Н/мм²]]-SUMIF('Сводный отчет'!$B$7:$B$17,Таблица1[[#This Row],[Профиль / размер]],'Сводный отчет'!$F$7:$F$17))^2</f>
        <v>17.933037977473195</v>
      </c>
      <c r="G2591" s="63">
        <v>674</v>
      </c>
      <c r="H2591" s="64">
        <f>(Таблица1[[#This Row],[Временное сопротивление, Н/мм²]]-SUMIF('Сводный отчет'!$B$7:$B$17,Таблица1[[#This Row],[Профиль / размер]],'Сводный отчет'!$I$7:$I$17))^2</f>
        <v>604.28257180012952</v>
      </c>
      <c r="I2591" s="65">
        <f>Таблица1[[#This Row],[Временное сопротивление, Н/мм²]]/Таблица1[[#This Row],[Предел текучести, Н/мм²]]</f>
        <v>1.2669172932330828</v>
      </c>
      <c r="J2591" s="66">
        <f>(Таблица1[[#This Row],[σв/σт]]-SUMIF('Сводный отчет'!$B$7:$B$17,Таблица1[[#This Row],[Профиль / размер]],'Сводный отчет'!$L$7:$L$17))^2</f>
        <v>3.1145507474585484E-3</v>
      </c>
      <c r="K2591" s="63">
        <v>21</v>
      </c>
      <c r="L2591" s="64">
        <f>(Таблица1[[#This Row],[Относительное удлинение, %]]-SUMIF('Сводный отчет'!$B$7:$B$17,Таблица1[[#This Row],[Профиль / размер]],'Сводный отчет'!$O$7:$O$17))^2</f>
        <v>5.7543675747756353</v>
      </c>
      <c r="M2591" s="63">
        <v>13.9</v>
      </c>
      <c r="N259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12.317463521347211</v>
      </c>
      <c r="O2591" s="67">
        <v>14.2</v>
      </c>
      <c r="P259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12.269726244792666</v>
      </c>
      <c r="Q2591" s="69">
        <v>8.5999999999999993E-2</v>
      </c>
      <c r="R2591" s="70">
        <f>(Таблица1[[#This Row],[fr]]-SUMIF('Сводный отчет'!$B$7:$B$17,Таблица1[[#This Row],[Профиль / размер]],'Сводный отчет'!$X$7:$X$17))^2</f>
        <v>6.4035134122416921E-6</v>
      </c>
    </row>
    <row r="2592" spans="1:18" ht="11.25" customHeight="1" x14ac:dyDescent="0.25">
      <c r="A2592" s="62" t="s">
        <v>1907</v>
      </c>
      <c r="B2592" s="62" t="str">
        <f>LEFT(Таблица1[[#This Row],[Номер плавки]],7)</f>
        <v>2074891</v>
      </c>
      <c r="C2592" s="62" t="s">
        <v>66</v>
      </c>
      <c r="D2592" s="62" t="s">
        <v>90</v>
      </c>
      <c r="E2592" s="63">
        <v>527</v>
      </c>
      <c r="F2592" s="64">
        <f>(Таблица1[[#This Row],[Предел текучести, Н/мм²]]-SUMIF('Сводный отчет'!$B$7:$B$17,Таблица1[[#This Row],[Профиль / размер]],'Сводный отчет'!$F$7:$F$17))^2</f>
        <v>85.280455817848292</v>
      </c>
      <c r="G2592" s="63">
        <v>625</v>
      </c>
      <c r="H2592" s="64">
        <f>(Таблица1[[#This Row],[Временное сопротивление, Н/мм²]]-SUMIF('Сводный отчет'!$B$7:$B$17,Таблица1[[#This Row],[Профиль / размер]],'Сводный отчет'!$I$7:$I$17))^2</f>
        <v>596.23092860763791</v>
      </c>
      <c r="I2592" s="65">
        <f>Таблица1[[#This Row],[Временное сопротивление, Н/мм²]]/Таблица1[[#This Row],[Предел текучести, Н/мм²]]</f>
        <v>1.1859582542694498</v>
      </c>
      <c r="J2592" s="66">
        <f>(Таблица1[[#This Row],[σв/σт]]-SUMIF('Сводный отчет'!$B$7:$B$17,Таблица1[[#This Row],[Профиль / размер]],'Сводный отчет'!$L$7:$L$17))^2</f>
        <v>6.3256670143390704E-4</v>
      </c>
      <c r="K2592" s="63">
        <v>19.8</v>
      </c>
      <c r="L2592" s="64">
        <f>(Таблица1[[#This Row],[Относительное удлинение, %]]-SUMIF('Сводный отчет'!$B$7:$B$17,Таблица1[[#This Row],[Профиль / размер]],'Сводный отчет'!$O$7:$O$17))^2</f>
        <v>1.4371844761841339</v>
      </c>
      <c r="M2592" s="63">
        <v>10.9</v>
      </c>
      <c r="N259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0.25971704247394112</v>
      </c>
      <c r="O2592" s="67">
        <v>11.2</v>
      </c>
      <c r="P259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0.25282483634199071</v>
      </c>
      <c r="Q2592" s="69">
        <v>9.4E-2</v>
      </c>
      <c r="R2592" s="70">
        <f>(Таблица1[[#This Row],[fr]]-SUMIF('Сводный отчет'!$B$7:$B$17,Таблица1[[#This Row],[Профиль / размер]],'Сводный отчет'!$X$7:$X$17))^2</f>
        <v>1.108917763230395E-4</v>
      </c>
    </row>
    <row r="2593" spans="1:18" ht="11.25" customHeight="1" x14ac:dyDescent="0.25">
      <c r="A2593" s="62" t="s">
        <v>1907</v>
      </c>
      <c r="B2593" s="62" t="str">
        <f>LEFT(Таблица1[[#This Row],[Номер плавки]],7)</f>
        <v>2074891</v>
      </c>
      <c r="C2593" s="62" t="s">
        <v>66</v>
      </c>
      <c r="D2593" s="62" t="s">
        <v>90</v>
      </c>
      <c r="E2593" s="63">
        <v>518</v>
      </c>
      <c r="F2593" s="64">
        <f>(Таблица1[[#This Row],[Предел текучести, Н/мм²]]-SUMIF('Сводный отчет'!$B$7:$B$17,Таблица1[[#This Row],[Профиль / размер]],'Сводный отчет'!$F$7:$F$17))^2</f>
        <v>332.50580793052347</v>
      </c>
      <c r="G2593" s="63">
        <v>617</v>
      </c>
      <c r="H2593" s="64">
        <f>(Таблица1[[#This Row],[Временное сопротивление, Н/мм²]]-SUMIF('Сводный отчет'!$B$7:$B$17,Таблица1[[#This Row],[Профиль / размер]],'Сводный отчет'!$I$7:$I$17))^2</f>
        <v>1050.916374617027</v>
      </c>
      <c r="I2593" s="65">
        <f>Таблица1[[#This Row],[Временное сопротивление, Н/мм²]]/Таблица1[[#This Row],[Предел текучести, Н/мм²]]</f>
        <v>1.1911196911196911</v>
      </c>
      <c r="J2593" s="66">
        <f>(Таблица1[[#This Row],[σв/σт]]-SUMIF('Сводный отчет'!$B$7:$B$17,Таблица1[[#This Row],[Профиль / размер]],'Сводный отчет'!$L$7:$L$17))^2</f>
        <v>3.9957778709561159E-4</v>
      </c>
      <c r="K2593" s="63">
        <v>17</v>
      </c>
      <c r="L2593" s="64">
        <f>(Таблица1[[#This Row],[Относительное удлинение, %]]-SUMIF('Сводный отчет'!$B$7:$B$17,Таблица1[[#This Row],[Профиль / размер]],'Сводный отчет'!$O$7:$O$17))^2</f>
        <v>2.5637572461372922</v>
      </c>
      <c r="M2593" s="63">
        <v>8.4</v>
      </c>
      <c r="N259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3.9615949767462162</v>
      </c>
      <c r="O2593" s="67">
        <v>8.6999999999999993</v>
      </c>
      <c r="P259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3.9887403292997616</v>
      </c>
      <c r="Q2593" s="69">
        <v>8.3000000000000004E-2</v>
      </c>
      <c r="R2593" s="70">
        <f>(Таблица1[[#This Row],[fr]]-SUMIF('Сводный отчет'!$B$7:$B$17,Таблица1[[#This Row],[Профиль / размер]],'Сводный отчет'!$X$7:$X$17))^2</f>
        <v>2.2041482069256015E-7</v>
      </c>
    </row>
    <row r="2594" spans="1:18" ht="11.25" customHeight="1" x14ac:dyDescent="0.25">
      <c r="A2594" s="62" t="s">
        <v>1908</v>
      </c>
      <c r="B2594" s="62" t="str">
        <f>LEFT(Таблица1[[#This Row],[Номер плавки]],7)</f>
        <v>2005648</v>
      </c>
      <c r="C2594" s="62" t="s">
        <v>66</v>
      </c>
      <c r="D2594" s="62" t="s">
        <v>90</v>
      </c>
      <c r="E2594" s="63">
        <v>506</v>
      </c>
      <c r="F2594" s="64">
        <f>(Таблица1[[#This Row],[Предел текучести, Н/мм²]]-SUMIF('Сводный отчет'!$B$7:$B$17,Таблица1[[#This Row],[Профиль / размер]],'Сводный отчет'!$F$7:$F$17))^2</f>
        <v>914.13961074742372</v>
      </c>
      <c r="G2594" s="63">
        <v>628</v>
      </c>
      <c r="H2594" s="64">
        <f>(Таблица1[[#This Row],[Временное сопротивление, Н/мм²]]-SUMIF('Сводный отчет'!$B$7:$B$17,Таблица1[[#This Row],[Профиль / размер]],'Сводный отчет'!$I$7:$I$17))^2</f>
        <v>458.72388635411698</v>
      </c>
      <c r="I2594" s="65">
        <f>Таблица1[[#This Row],[Временное сопротивление, Н/мм²]]/Таблица1[[#This Row],[Предел текучести, Н/мм²]]</f>
        <v>1.2411067193675889</v>
      </c>
      <c r="J2594" s="66">
        <f>(Таблица1[[#This Row],[σв/σт]]-SUMIF('Сводный отчет'!$B$7:$B$17,Таблица1[[#This Row],[Профиль / размер]],'Сводный отчет'!$L$7:$L$17))^2</f>
        <v>8.9985518726663446E-4</v>
      </c>
      <c r="K2594" s="63">
        <v>20.9</v>
      </c>
      <c r="L2594" s="64">
        <f>(Таблица1[[#This Row],[Относительное удлинение, %]]-SUMIF('Сводный отчет'!$B$7:$B$17,Таблица1[[#This Row],[Профиль / размер]],'Сводный отчет'!$O$7:$O$17))^2</f>
        <v>5.2846023165596696</v>
      </c>
      <c r="M2594" s="63">
        <v>9.9</v>
      </c>
      <c r="N259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0.24046821618285116</v>
      </c>
      <c r="O2594" s="67">
        <v>10.199999999999999</v>
      </c>
      <c r="P259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0.24719103352509908</v>
      </c>
      <c r="Q2594" s="69">
        <v>9.9000000000000005E-2</v>
      </c>
      <c r="R2594" s="70">
        <f>(Таблица1[[#This Row],[fr]]-SUMIF('Сводный отчет'!$B$7:$B$17,Таблица1[[#This Row],[Профиль / размер]],'Сводный отчет'!$X$7:$X$17))^2</f>
        <v>2.4119694064228824E-4</v>
      </c>
    </row>
    <row r="2595" spans="1:18" ht="11.25" customHeight="1" x14ac:dyDescent="0.25">
      <c r="A2595" s="62" t="s">
        <v>1909</v>
      </c>
      <c r="B2595" s="62" t="str">
        <f>LEFT(Таблица1[[#This Row],[Номер плавки]],7)</f>
        <v>2005649</v>
      </c>
      <c r="C2595" s="62" t="s">
        <v>66</v>
      </c>
      <c r="D2595" s="62" t="s">
        <v>90</v>
      </c>
      <c r="E2595" s="63">
        <v>528</v>
      </c>
      <c r="F2595" s="64">
        <f>(Таблица1[[#This Row],[Предел текучести, Н/мм²]]-SUMIF('Сводный отчет'!$B$7:$B$17,Таблица1[[#This Row],[Профиль / размер]],'Сводный отчет'!$F$7:$F$17))^2</f>
        <v>67.810972249773272</v>
      </c>
      <c r="G2595" s="63">
        <v>642</v>
      </c>
      <c r="H2595" s="64">
        <f>(Таблица1[[#This Row],[Временное сопротивление, Н/мм²]]-SUMIF('Сводный отчет'!$B$7:$B$17,Таблица1[[#This Row],[Профиль / размер]],'Сводный отчет'!$I$7:$I$17))^2</f>
        <v>55.024355837686016</v>
      </c>
      <c r="I2595" s="65">
        <f>Таблица1[[#This Row],[Временное сопротивление, Н/мм²]]/Таблица1[[#This Row],[Предел текучести, Н/мм²]]</f>
        <v>1.2159090909090908</v>
      </c>
      <c r="J2595" s="66">
        <f>(Таблица1[[#This Row],[σв/σт]]-SUMIF('Сводный отчет'!$B$7:$B$17,Таблица1[[#This Row],[Профиль / размер]],'Сводный отчет'!$L$7:$L$17))^2</f>
        <v>2.3039595830745447E-5</v>
      </c>
      <c r="K2595" s="63">
        <v>20.3</v>
      </c>
      <c r="L2595" s="64">
        <f>(Таблица1[[#This Row],[Относительное удлинение, %]]-SUMIF('Сводный отчет'!$B$7:$B$17,Таблица1[[#This Row],[Профиль / размер]],'Сводный отчет'!$O$7:$O$17))^2</f>
        <v>2.8860107672639272</v>
      </c>
      <c r="M2595" s="63">
        <v>10.7</v>
      </c>
      <c r="N259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9.5867277215722455E-2</v>
      </c>
      <c r="O2595" s="67">
        <v>11</v>
      </c>
      <c r="P259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9.1698075778612817E-2</v>
      </c>
      <c r="Q2595" s="69">
        <v>8.2000000000000003E-2</v>
      </c>
      <c r="R2595" s="70">
        <f>(Таблица1[[#This Row],[fr]]-SUMIF('Сводный отчет'!$B$7:$B$17,Таблица1[[#This Row],[Профиль / размер]],'Сводный отчет'!$X$7:$X$17))^2</f>
        <v>2.1593819568428332E-6</v>
      </c>
    </row>
    <row r="2596" spans="1:18" ht="11.25" customHeight="1" x14ac:dyDescent="0.25">
      <c r="A2596" s="62" t="s">
        <v>1910</v>
      </c>
      <c r="B2596" s="62" t="str">
        <f>LEFT(Таблица1[[#This Row],[Номер плавки]],7)</f>
        <v>2005646</v>
      </c>
      <c r="C2596" s="62" t="s">
        <v>66</v>
      </c>
      <c r="D2596" s="62" t="s">
        <v>90</v>
      </c>
      <c r="E2596" s="63">
        <v>525</v>
      </c>
      <c r="F2596" s="64">
        <f>(Таблица1[[#This Row],[Предел текучести, Н/мм²]]-SUMIF('Сводный отчет'!$B$7:$B$17,Таблица1[[#This Row],[Профиль / размер]],'Сводный отчет'!$F$7:$F$17))^2</f>
        <v>126.21942295399833</v>
      </c>
      <c r="G2596" s="63">
        <v>624</v>
      </c>
      <c r="H2596" s="64">
        <f>(Таблица1[[#This Row],[Временное сопротивление, Н/мм²]]-SUMIF('Сводный отчет'!$B$7:$B$17,Таблица1[[#This Row],[Профиль / размер]],'Сводный отчет'!$I$7:$I$17))^2</f>
        <v>646.06660935881155</v>
      </c>
      <c r="I2596" s="65">
        <f>Таблица1[[#This Row],[Временное сопротивление, Н/мм²]]/Таблица1[[#This Row],[Предел текучести, Н/мм²]]</f>
        <v>1.1885714285714286</v>
      </c>
      <c r="J2596" s="66">
        <f>(Таблица1[[#This Row],[σв/σт]]-SUMIF('Сводный отчет'!$B$7:$B$17,Таблица1[[#This Row],[Профиль / размер]],'Сводный отчет'!$L$7:$L$17))^2</f>
        <v>5.0794812137119514E-4</v>
      </c>
      <c r="K2596" s="63">
        <v>20.7</v>
      </c>
      <c r="L2596" s="64">
        <f>(Таблица1[[#This Row],[Относительное удлинение, %]]-SUMIF('Сводный отчет'!$B$7:$B$17,Таблица1[[#This Row],[Профиль / размер]],'Сводный отчет'!$O$7:$O$17))^2</f>
        <v>4.4050718001277565</v>
      </c>
      <c r="M2596" s="63">
        <v>13.2</v>
      </c>
      <c r="N259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7.893989342943442</v>
      </c>
      <c r="O2596" s="67">
        <v>13.5</v>
      </c>
      <c r="P259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7.8557825828208454</v>
      </c>
      <c r="Q2596" s="69">
        <v>8.3000000000000004E-2</v>
      </c>
      <c r="R2596" s="70">
        <f>(Таблица1[[#This Row],[fr]]-SUMIF('Сводный отчет'!$B$7:$B$17,Таблица1[[#This Row],[Профиль / размер]],'Сводный отчет'!$X$7:$X$17))^2</f>
        <v>2.2041482069256015E-7</v>
      </c>
    </row>
    <row r="2597" spans="1:18" ht="11.25" customHeight="1" x14ac:dyDescent="0.25">
      <c r="A2597" s="62" t="s">
        <v>1910</v>
      </c>
      <c r="B2597" s="62" t="str">
        <f>LEFT(Таблица1[[#This Row],[Номер плавки]],7)</f>
        <v>2005646</v>
      </c>
      <c r="C2597" s="62" t="s">
        <v>66</v>
      </c>
      <c r="D2597" s="62" t="s">
        <v>90</v>
      </c>
      <c r="E2597" s="63">
        <v>526</v>
      </c>
      <c r="F2597" s="64">
        <f>(Таблица1[[#This Row],[Предел текучести, Н/мм²]]-SUMIF('Сводный отчет'!$B$7:$B$17,Таблица1[[#This Row],[Профиль / размер]],'Сводный отчет'!$F$7:$F$17))^2</f>
        <v>104.74993938592331</v>
      </c>
      <c r="G2597" s="63">
        <v>639</v>
      </c>
      <c r="H2597" s="64">
        <f>(Таблица1[[#This Row],[Временное сопротивление, Н/мм²]]-SUMIF('Сводный отчет'!$B$7:$B$17,Таблица1[[#This Row],[Профиль / размер]],'Сводный отчет'!$I$7:$I$17))^2</f>
        <v>108.53139809120694</v>
      </c>
      <c r="I2597" s="65">
        <f>Таблица1[[#This Row],[Временное сопротивление, Н/мм²]]/Таблица1[[#This Row],[Предел текучести, Н/мм²]]</f>
        <v>1.2148288973384029</v>
      </c>
      <c r="J2597" s="66">
        <f>(Таблица1[[#This Row],[σв/σт]]-SUMIF('Сводный отчет'!$B$7:$B$17,Таблица1[[#This Row],[Профиль / размер]],'Сводный отчет'!$L$7:$L$17))^2</f>
        <v>1.3836646657077321E-5</v>
      </c>
      <c r="K2597" s="63">
        <v>21.8</v>
      </c>
      <c r="L2597" s="64">
        <f>(Таблица1[[#This Row],[Относительное удлинение, %]]-SUMIF('Сводный отчет'!$B$7:$B$17,Таблица1[[#This Row],[Профиль / размер]],'Сводный отчет'!$O$7:$O$17))^2</f>
        <v>10.232489640503308</v>
      </c>
      <c r="M2597" s="63">
        <v>11.5</v>
      </c>
      <c r="N259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1.2312663382485942</v>
      </c>
      <c r="O2597" s="67">
        <v>11.8</v>
      </c>
      <c r="P259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1.2162051180321289</v>
      </c>
      <c r="Q2597" s="69">
        <v>9.2999999999999999E-2</v>
      </c>
      <c r="R2597" s="70">
        <f>(Таблица1[[#This Row],[fr]]-SUMIF('Сводный отчет'!$B$7:$B$17,Таблица1[[#This Row],[Профиль / размер]],'Сводный отчет'!$X$7:$X$17))^2</f>
        <v>9.0830743459189756E-5</v>
      </c>
    </row>
    <row r="2598" spans="1:18" ht="11.25" customHeight="1" x14ac:dyDescent="0.25">
      <c r="A2598" s="62" t="s">
        <v>1911</v>
      </c>
      <c r="B2598" s="62" t="str">
        <f>LEFT(Таблица1[[#This Row],[Номер плавки]],7)</f>
        <v>2005645</v>
      </c>
      <c r="C2598" s="62" t="s">
        <v>66</v>
      </c>
      <c r="D2598" s="62" t="s">
        <v>90</v>
      </c>
      <c r="E2598" s="63">
        <v>510</v>
      </c>
      <c r="F2598" s="64">
        <f>(Таблица1[[#This Row],[Предел текучести, Н/мм²]]-SUMIF('Сводный отчет'!$B$7:$B$17,Таблица1[[#This Row],[Профиль / размер]],'Сводный отчет'!$F$7:$F$17))^2</f>
        <v>688.26167647512364</v>
      </c>
      <c r="G2598" s="63">
        <v>626</v>
      </c>
      <c r="H2598" s="64">
        <f>(Таблица1[[#This Row],[Временное сопротивление, Н/мм²]]-SUMIF('Сводный отчет'!$B$7:$B$17,Таблица1[[#This Row],[Профиль / размер]],'Сводный отчет'!$I$7:$I$17))^2</f>
        <v>548.39524785646427</v>
      </c>
      <c r="I2598" s="65">
        <f>Таблица1[[#This Row],[Временное сопротивление, Н/мм²]]/Таблица1[[#This Row],[Предел текучести, Н/мм²]]</f>
        <v>1.2274509803921569</v>
      </c>
      <c r="J2598" s="66">
        <f>(Таблица1[[#This Row],[σв/σт]]-SUMIF('Сводный отчет'!$B$7:$B$17,Таблица1[[#This Row],[Профиль / размер]],'Сводный отчет'!$L$7:$L$17))^2</f>
        <v>2.670559758538826E-4</v>
      </c>
      <c r="K2598" s="63">
        <v>21.2</v>
      </c>
      <c r="L2598" s="64">
        <f>(Таблица1[[#This Row],[Относительное удлинение, %]]-SUMIF('Сводный отчет'!$B$7:$B$17,Таблица1[[#This Row],[Профиль / размер]],'Сводный отчет'!$O$7:$O$17))^2</f>
        <v>6.7538980912075486</v>
      </c>
      <c r="M2598" s="63">
        <v>15.3</v>
      </c>
      <c r="N259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24.104411878154739</v>
      </c>
      <c r="O2598" s="67">
        <v>15.6</v>
      </c>
      <c r="P259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24.037613568736319</v>
      </c>
      <c r="Q2598" s="69">
        <v>9.5000000000000001E-2</v>
      </c>
      <c r="R2598" s="70">
        <f>(Таблица1[[#This Row],[fr]]-SUMIF('Сводный отчет'!$B$7:$B$17,Таблица1[[#This Row],[Профиль / размер]],'Сводный отчет'!$X$7:$X$17))^2</f>
        <v>1.3295280918688924E-4</v>
      </c>
    </row>
    <row r="2599" spans="1:18" ht="11.25" customHeight="1" x14ac:dyDescent="0.25">
      <c r="A2599" s="62" t="s">
        <v>1911</v>
      </c>
      <c r="B2599" s="62" t="str">
        <f>LEFT(Таблица1[[#This Row],[Номер плавки]],7)</f>
        <v>2005645</v>
      </c>
      <c r="C2599" s="62" t="s">
        <v>66</v>
      </c>
      <c r="D2599" s="62" t="s">
        <v>90</v>
      </c>
      <c r="E2599" s="63">
        <v>526</v>
      </c>
      <c r="F2599" s="64">
        <f>(Таблица1[[#This Row],[Предел текучести, Н/мм²]]-SUMIF('Сводный отчет'!$B$7:$B$17,Таблица1[[#This Row],[Профиль / размер]],'Сводный отчет'!$F$7:$F$17))^2</f>
        <v>104.74993938592331</v>
      </c>
      <c r="G2599" s="63">
        <v>636</v>
      </c>
      <c r="H2599" s="64">
        <f>(Таблица1[[#This Row],[Временное сопротивление, Н/мм²]]-SUMIF('Сводный отчет'!$B$7:$B$17,Таблица1[[#This Row],[Профиль / размер]],'Сводный отчет'!$I$7:$I$17))^2</f>
        <v>180.03844034472786</v>
      </c>
      <c r="I2599" s="65">
        <f>Таблица1[[#This Row],[Временное сопротивление, Н/мм²]]/Таблица1[[#This Row],[Предел текучести, Н/мм²]]</f>
        <v>1.209125475285171</v>
      </c>
      <c r="J2599" s="66">
        <f>(Таблица1[[#This Row],[σв/σт]]-SUMIF('Сводный отчет'!$B$7:$B$17,Таблица1[[#This Row],[Профиль / размер]],'Сводный отчет'!$L$7:$L$17))^2</f>
        <v>3.9348979702238465E-6</v>
      </c>
      <c r="K2599" s="63">
        <v>21.8</v>
      </c>
      <c r="L2599" s="64">
        <f>(Таблица1[[#This Row],[Относительное удлинение, %]]-SUMIF('Сводный отчет'!$B$7:$B$17,Таблица1[[#This Row],[Профиль / размер]],'Сводный отчет'!$O$7:$O$17))^2</f>
        <v>10.232489640503308</v>
      </c>
      <c r="M2599" s="63">
        <v>14.9</v>
      </c>
      <c r="N259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20.336712347638301</v>
      </c>
      <c r="O2599" s="67">
        <v>15.2</v>
      </c>
      <c r="P259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20.275360047609556</v>
      </c>
      <c r="Q2599" s="69">
        <v>8.4000000000000005E-2</v>
      </c>
      <c r="R2599" s="70">
        <f>(Таблица1[[#This Row],[fr]]-SUMIF('Сводный отчет'!$B$7:$B$17,Таблица1[[#This Row],[Профиль / размер]],'Сводный отчет'!$X$7:$X$17))^2</f>
        <v>2.814476845422906E-7</v>
      </c>
    </row>
    <row r="2600" spans="1:18" ht="11.25" customHeight="1" x14ac:dyDescent="0.25">
      <c r="A2600" s="62" t="s">
        <v>1912</v>
      </c>
      <c r="B2600" s="62" t="str">
        <f>LEFT(Таблица1[[#This Row],[Номер плавки]],7)</f>
        <v>2005644</v>
      </c>
      <c r="C2600" s="62" t="s">
        <v>66</v>
      </c>
      <c r="D2600" s="62" t="s">
        <v>90</v>
      </c>
      <c r="E2600" s="63">
        <v>512</v>
      </c>
      <c r="F2600" s="64">
        <f>(Таблица1[[#This Row],[Предел текучести, Н/мм²]]-SUMIF('Сводный отчет'!$B$7:$B$17,Таблица1[[#This Row],[Профиль / размер]],'Сводный отчет'!$F$7:$F$17))^2</f>
        <v>587.3227093389736</v>
      </c>
      <c r="G2600" s="63">
        <v>630</v>
      </c>
      <c r="H2600" s="64">
        <f>(Таблица1[[#This Row],[Временное сопротивление, Н/мм²]]-SUMIF('Сводный отчет'!$B$7:$B$17,Таблица1[[#This Row],[Профиль / размер]],'Сводный отчет'!$I$7:$I$17))^2</f>
        <v>377.0525248517697</v>
      </c>
      <c r="I2600" s="65">
        <f>Таблица1[[#This Row],[Временное сопротивление, Н/мм²]]/Таблица1[[#This Row],[Предел текучести, Н/мм²]]</f>
        <v>1.23046875</v>
      </c>
      <c r="J2600" s="66">
        <f>(Таблица1[[#This Row],[σв/σт]]-SUMIF('Сводный отчет'!$B$7:$B$17,Таблица1[[#This Row],[Профиль / размер]],'Сводный отчет'!$L$7:$L$17))^2</f>
        <v>3.7479476999022416E-4</v>
      </c>
      <c r="K2600" s="63">
        <v>20.8</v>
      </c>
      <c r="L2600" s="64">
        <f>(Таблица1[[#This Row],[Относительное удлинение, %]]-SUMIF('Сводный отчет'!$B$7:$B$17,Таблица1[[#This Row],[Профиль / размер]],'Сводный отчет'!$O$7:$O$17))^2</f>
        <v>4.8348370583437212</v>
      </c>
      <c r="M2600" s="63">
        <v>16.100000000000001</v>
      </c>
      <c r="N260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32.59981093918762</v>
      </c>
      <c r="O2600" s="67">
        <v>16.399999999999999</v>
      </c>
      <c r="P260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32.522120610989816</v>
      </c>
      <c r="Q2600" s="69">
        <v>7.4999999999999997E-2</v>
      </c>
      <c r="R2600" s="70">
        <f>(Таблица1[[#This Row],[fr]]-SUMIF('Сводный отчет'!$B$7:$B$17,Таблица1[[#This Row],[Профиль / размер]],'Сводный отчет'!$X$7:$X$17))^2</f>
        <v>7.1732151909894844E-5</v>
      </c>
    </row>
    <row r="2601" spans="1:18" ht="11.25" customHeight="1" x14ac:dyDescent="0.25">
      <c r="A2601" s="62" t="s">
        <v>1912</v>
      </c>
      <c r="B2601" s="62" t="str">
        <f>LEFT(Таблица1[[#This Row],[Номер плавки]],7)</f>
        <v>2005644</v>
      </c>
      <c r="C2601" s="62" t="s">
        <v>66</v>
      </c>
      <c r="D2601" s="62" t="s">
        <v>90</v>
      </c>
      <c r="E2601" s="63">
        <v>511</v>
      </c>
      <c r="F2601" s="64">
        <f>(Таблица1[[#This Row],[Предел текучести, Н/мм²]]-SUMIF('Сводный отчет'!$B$7:$B$17,Таблица1[[#This Row],[Профиль / размер]],'Сводный отчет'!$F$7:$F$17))^2</f>
        <v>636.79219290704862</v>
      </c>
      <c r="G2601" s="63">
        <v>624</v>
      </c>
      <c r="H2601" s="64">
        <f>(Таблица1[[#This Row],[Временное сопротивление, Н/мм²]]-SUMIF('Сводный отчет'!$B$7:$B$17,Таблица1[[#This Row],[Профиль / размер]],'Сводный отчет'!$I$7:$I$17))^2</f>
        <v>646.06660935881155</v>
      </c>
      <c r="I2601" s="65">
        <f>Таблица1[[#This Row],[Временное сопротивление, Н/мм²]]/Таблица1[[#This Row],[Предел текучести, Н/мм²]]</f>
        <v>1.2211350293542074</v>
      </c>
      <c r="J2601" s="66">
        <f>(Таблица1[[#This Row],[σв/σт]]-SUMIF('Сводный отчет'!$B$7:$B$17,Таблица1[[#This Row],[Профиль / размер]],'Сводный отчет'!$L$7:$L$17))^2</f>
        <v>1.0051859749998867E-4</v>
      </c>
      <c r="K2601" s="63">
        <v>20.8</v>
      </c>
      <c r="L2601" s="64">
        <f>(Таблица1[[#This Row],[Относительное удлинение, %]]-SUMIF('Сводный отчет'!$B$7:$B$17,Таблица1[[#This Row],[Профиль / размер]],'Сводный отчет'!$O$7:$O$17))^2</f>
        <v>4.8348370583437212</v>
      </c>
      <c r="M2601" s="63">
        <v>11</v>
      </c>
      <c r="N260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0.37164192510304966</v>
      </c>
      <c r="O2601" s="67">
        <v>11.3</v>
      </c>
      <c r="P260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0.36338821662368159</v>
      </c>
      <c r="Q2601" s="69">
        <v>7.1999999999999995E-2</v>
      </c>
      <c r="R2601" s="70">
        <f>(Таблица1[[#This Row],[fr]]-SUMIF('Сводный отчет'!$B$7:$B$17,Таблица1[[#This Row],[Профиль / размер]],'Сводный отчет'!$X$7:$X$17))^2</f>
        <v>1.3154905331834576E-4</v>
      </c>
    </row>
    <row r="2602" spans="1:18" ht="11.25" customHeight="1" x14ac:dyDescent="0.25">
      <c r="A2602" s="62" t="s">
        <v>1913</v>
      </c>
      <c r="B2602" s="62" t="str">
        <f>LEFT(Таблица1[[#This Row],[Номер плавки]],7)</f>
        <v>2005643</v>
      </c>
      <c r="C2602" s="62" t="s">
        <v>66</v>
      </c>
      <c r="D2602" s="62" t="s">
        <v>90</v>
      </c>
      <c r="E2602" s="63">
        <v>513</v>
      </c>
      <c r="F2602" s="64">
        <f>(Таблица1[[#This Row],[Предел текучести, Н/мм²]]-SUMIF('Сводный отчет'!$B$7:$B$17,Таблица1[[#This Row],[Профиль / размер]],'Сводный отчет'!$F$7:$F$17))^2</f>
        <v>539.85322577089858</v>
      </c>
      <c r="G2602" s="63">
        <v>625</v>
      </c>
      <c r="H2602" s="64">
        <f>(Таблица1[[#This Row],[Временное сопротивление, Н/мм²]]-SUMIF('Сводный отчет'!$B$7:$B$17,Таблица1[[#This Row],[Профиль / размер]],'Сводный отчет'!$I$7:$I$17))^2</f>
        <v>596.23092860763791</v>
      </c>
      <c r="I2602" s="65">
        <f>Таблица1[[#This Row],[Временное сопротивление, Н/мм²]]/Таблица1[[#This Row],[Предел текучести, Н/мм²]]</f>
        <v>1.2183235867446394</v>
      </c>
      <c r="J2602" s="66">
        <f>(Таблица1[[#This Row],[σв/σт]]-SUMIF('Сводный отчет'!$B$7:$B$17,Таблица1[[#This Row],[Профиль / размер]],'Сводный отчет'!$L$7:$L$17))^2</f>
        <v>5.2048342685796427E-5</v>
      </c>
      <c r="K2602" s="63">
        <v>21.8</v>
      </c>
      <c r="L2602" s="64">
        <f>(Таблица1[[#This Row],[Относительное удлинение, %]]-SUMIF('Сводный отчет'!$B$7:$B$17,Таблица1[[#This Row],[Профиль / размер]],'Сводный отчет'!$O$7:$O$17))^2</f>
        <v>10.232489640503308</v>
      </c>
      <c r="M2602" s="63">
        <v>10.8</v>
      </c>
      <c r="N260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0.16779215984483239</v>
      </c>
      <c r="O2602" s="67">
        <v>11.1</v>
      </c>
      <c r="P260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0.16226145606030185</v>
      </c>
      <c r="Q2602" s="69">
        <v>7.5999999999999998E-2</v>
      </c>
      <c r="R2602" s="70">
        <f>(Таблица1[[#This Row],[fr]]-SUMIF('Сводный отчет'!$B$7:$B$17,Таблица1[[#This Row],[Профиль / размер]],'Сводный отчет'!$X$7:$X$17))^2</f>
        <v>5.5793184773744549E-5</v>
      </c>
    </row>
    <row r="2603" spans="1:18" ht="11.25" customHeight="1" x14ac:dyDescent="0.25">
      <c r="A2603" s="62" t="s">
        <v>1913</v>
      </c>
      <c r="B2603" s="62" t="str">
        <f>LEFT(Таблица1[[#This Row],[Номер плавки]],7)</f>
        <v>2005643</v>
      </c>
      <c r="C2603" s="62" t="s">
        <v>66</v>
      </c>
      <c r="D2603" s="62" t="s">
        <v>90</v>
      </c>
      <c r="E2603" s="63">
        <v>528</v>
      </c>
      <c r="F2603" s="64">
        <f>(Таблица1[[#This Row],[Предел текучести, Н/мм²]]-SUMIF('Сводный отчет'!$B$7:$B$17,Таблица1[[#This Row],[Профиль / размер]],'Сводный отчет'!$F$7:$F$17))^2</f>
        <v>67.810972249773272</v>
      </c>
      <c r="G2603" s="63">
        <v>637</v>
      </c>
      <c r="H2603" s="64">
        <f>(Таблица1[[#This Row],[Временное сопротивление, Н/мм²]]-SUMIF('Сводный отчет'!$B$7:$B$17,Таблица1[[#This Row],[Профиль / размер]],'Сводный отчет'!$I$7:$I$17))^2</f>
        <v>154.20275959355422</v>
      </c>
      <c r="I2603" s="65">
        <f>Таблица1[[#This Row],[Временное сопротивление, Н/мм²]]/Таблица1[[#This Row],[Предел текучести, Н/мм²]]</f>
        <v>1.206439393939394</v>
      </c>
      <c r="J2603" s="66">
        <f>(Таблица1[[#This Row],[σв/σт]]-SUMIF('Сводный отчет'!$B$7:$B$17,Таблица1[[#This Row],[Профиль / размер]],'Сводный отчет'!$L$7:$L$17))^2</f>
        <v>2.1806462989780497E-5</v>
      </c>
      <c r="K2603" s="63">
        <v>19.899999999999999</v>
      </c>
      <c r="L2603" s="64">
        <f>(Таблица1[[#This Row],[Относительное удлинение, %]]-SUMIF('Сводный отчет'!$B$7:$B$17,Таблица1[[#This Row],[Профиль / размер]],'Сводный отчет'!$O$7:$O$17))^2</f>
        <v>1.686949734400087</v>
      </c>
      <c r="M2603" s="63">
        <v>12.9</v>
      </c>
      <c r="N260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6.2982146950561209</v>
      </c>
      <c r="O2603" s="67">
        <v>13.2</v>
      </c>
      <c r="P260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6.264092441975774</v>
      </c>
      <c r="Q2603" s="69">
        <v>6.8000000000000005E-2</v>
      </c>
      <c r="R2603" s="70">
        <f>(Таблица1[[#This Row],[fr]]-SUMIF('Сводный отчет'!$B$7:$B$17,Таблица1[[#This Row],[Профиль / размер]],'Сводный отчет'!$X$7:$X$17))^2</f>
        <v>2.393049218629466E-4</v>
      </c>
    </row>
    <row r="2604" spans="1:18" ht="11.25" customHeight="1" x14ac:dyDescent="0.25">
      <c r="A2604" s="62" t="s">
        <v>1914</v>
      </c>
      <c r="B2604" s="62" t="str">
        <f>LEFT(Таблица1[[#This Row],[Номер плавки]],7)</f>
        <v>2005642</v>
      </c>
      <c r="C2604" s="62" t="s">
        <v>66</v>
      </c>
      <c r="D2604" s="62" t="s">
        <v>90</v>
      </c>
      <c r="E2604" s="63">
        <v>531</v>
      </c>
      <c r="F2604" s="64">
        <f>(Таблица1[[#This Row],[Предел текучести, Н/мм²]]-SUMIF('Сводный отчет'!$B$7:$B$17,Таблица1[[#This Row],[Профиль / размер]],'Сводный отчет'!$F$7:$F$17))^2</f>
        <v>27.402521545548215</v>
      </c>
      <c r="G2604" s="63">
        <v>645</v>
      </c>
      <c r="H2604" s="64">
        <f>(Таблица1[[#This Row],[Временное сопротивление, Н/мм²]]-SUMIF('Сводный отчет'!$B$7:$B$17,Таблица1[[#This Row],[Профиль / размер]],'Сводный отчет'!$I$7:$I$17))^2</f>
        <v>19.517313584165098</v>
      </c>
      <c r="I2604" s="65">
        <f>Таблица1[[#This Row],[Временное сопротивление, Н/мм²]]/Таблица1[[#This Row],[Предел текучести, Н/мм²]]</f>
        <v>1.2146892655367232</v>
      </c>
      <c r="J2604" s="66">
        <f>(Таблица1[[#This Row],[σв/σт]]-SUMIF('Сводный отчет'!$B$7:$B$17,Таблица1[[#This Row],[Профиль / размер]],'Сводный отчет'!$L$7:$L$17))^2</f>
        <v>1.2817348907186588E-5</v>
      </c>
      <c r="K2604" s="63">
        <v>19.399999999999999</v>
      </c>
      <c r="L2604" s="64">
        <f>(Таблица1[[#This Row],[Относительное удлинение, %]]-SUMIF('Сводный отчет'!$B$7:$B$17,Таблица1[[#This Row],[Профиль / размер]],'Сводный отчет'!$O$7:$O$17))^2</f>
        <v>0.63812344332029569</v>
      </c>
      <c r="M2604" s="63">
        <v>8.8000000000000007</v>
      </c>
      <c r="N260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2.5292945072626511</v>
      </c>
      <c r="O2604" s="67">
        <v>9.1</v>
      </c>
      <c r="P260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2.5509938504265173</v>
      </c>
      <c r="Q2604" s="69">
        <v>7.3999999999999996E-2</v>
      </c>
      <c r="R2604" s="70">
        <f>(Таблица1[[#This Row],[fr]]-SUMIF('Сводный отчет'!$B$7:$B$17,Таблица1[[#This Row],[Профиль / размер]],'Сводный отчет'!$X$7:$X$17))^2</f>
        <v>8.9671119046045146E-5</v>
      </c>
    </row>
    <row r="2605" spans="1:18" ht="11.25" customHeight="1" x14ac:dyDescent="0.25">
      <c r="A2605" s="62" t="s">
        <v>1914</v>
      </c>
      <c r="B2605" s="62" t="str">
        <f>LEFT(Таблица1[[#This Row],[Номер плавки]],7)</f>
        <v>2005642</v>
      </c>
      <c r="C2605" s="62" t="s">
        <v>66</v>
      </c>
      <c r="D2605" s="62" t="s">
        <v>90</v>
      </c>
      <c r="E2605" s="63">
        <v>531</v>
      </c>
      <c r="F2605" s="64">
        <f>(Таблица1[[#This Row],[Предел текучести, Н/мм²]]-SUMIF('Сводный отчет'!$B$7:$B$17,Таблица1[[#This Row],[Профиль / размер]],'Сводный отчет'!$F$7:$F$17))^2</f>
        <v>27.402521545548215</v>
      </c>
      <c r="G2605" s="63">
        <v>646</v>
      </c>
      <c r="H2605" s="64">
        <f>(Таблица1[[#This Row],[Временное сопротивление, Н/мм²]]-SUMIF('Сводный отчет'!$B$7:$B$17,Таблица1[[#This Row],[Профиль / размер]],'Сводный отчет'!$I$7:$I$17))^2</f>
        <v>11.681632832991458</v>
      </c>
      <c r="I2605" s="65">
        <f>Таблица1[[#This Row],[Временное сопротивление, Н/мм²]]/Таблица1[[#This Row],[Предел текучести, Н/мм²]]</f>
        <v>1.216572504708098</v>
      </c>
      <c r="J2605" s="66">
        <f>(Таблица1[[#This Row],[σв/σт]]-SUMIF('Сводный отчет'!$B$7:$B$17,Таблица1[[#This Row],[Профиль / размер]],'Сводный отчет'!$L$7:$L$17))^2</f>
        <v>2.9848430308961135E-5</v>
      </c>
      <c r="K2605" s="63">
        <v>16.399999999999999</v>
      </c>
      <c r="L2605" s="64">
        <f>(Таблица1[[#This Row],[Относительное удлинение, %]]-SUMIF('Сводный отчет'!$B$7:$B$17,Таблица1[[#This Row],[Профиль / размер]],'Сводный отчет'!$O$7:$O$17))^2</f>
        <v>4.8451656968415469</v>
      </c>
      <c r="M2605" s="63">
        <v>11</v>
      </c>
      <c r="N260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0.37164192510304966</v>
      </c>
      <c r="O2605" s="67">
        <v>11.3</v>
      </c>
      <c r="P260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0.36338821662368159</v>
      </c>
      <c r="Q2605" s="69">
        <v>9.9000000000000005E-2</v>
      </c>
      <c r="R2605" s="70">
        <f>(Таблица1[[#This Row],[fr]]-SUMIF('Сводный отчет'!$B$7:$B$17,Таблица1[[#This Row],[Профиль / размер]],'Сводный отчет'!$X$7:$X$17))^2</f>
        <v>2.4119694064228824E-4</v>
      </c>
    </row>
    <row r="2606" spans="1:18" ht="11.25" customHeight="1" x14ac:dyDescent="0.25">
      <c r="A2606" s="62" t="s">
        <v>1915</v>
      </c>
      <c r="B2606" s="62" t="str">
        <f>LEFT(Таблица1[[#This Row],[Номер плавки]],7)</f>
        <v>2005641</v>
      </c>
      <c r="C2606" s="62" t="s">
        <v>66</v>
      </c>
      <c r="D2606" s="62" t="s">
        <v>90</v>
      </c>
      <c r="E2606" s="63">
        <v>525</v>
      </c>
      <c r="F2606" s="64">
        <f>(Таблица1[[#This Row],[Предел текучести, Н/мм²]]-SUMIF('Сводный отчет'!$B$7:$B$17,Таблица1[[#This Row],[Профиль / размер]],'Сводный отчет'!$F$7:$F$17))^2</f>
        <v>126.21942295399833</v>
      </c>
      <c r="G2606" s="63">
        <v>635</v>
      </c>
      <c r="H2606" s="64">
        <f>(Таблица1[[#This Row],[Временное сопротивление, Н/мм²]]-SUMIF('Сводный отчет'!$B$7:$B$17,Таблица1[[#This Row],[Профиль / размер]],'Сводный отчет'!$I$7:$I$17))^2</f>
        <v>207.8741210959015</v>
      </c>
      <c r="I2606" s="65">
        <f>Таблица1[[#This Row],[Временное сопротивление, Н/мм²]]/Таблица1[[#This Row],[Предел текучести, Н/мм²]]</f>
        <v>1.2095238095238094</v>
      </c>
      <c r="J2606" s="66">
        <f>(Таблица1[[#This Row],[σв/σт]]-SUMIF('Сводный отчет'!$B$7:$B$17,Таблица1[[#This Row],[Профиль / размер]],'Сводный отчет'!$L$7:$L$17))^2</f>
        <v>2.5132505566266806E-6</v>
      </c>
      <c r="K2606" s="63">
        <v>20.399999999999999</v>
      </c>
      <c r="L2606" s="64">
        <f>(Таблица1[[#This Row],[Относительное удлинение, %]]-SUMIF('Сводный отчет'!$B$7:$B$17,Таблица1[[#This Row],[Профиль / размер]],'Сводный отчет'!$O$7:$O$17))^2</f>
        <v>3.2357760254798786</v>
      </c>
      <c r="M2606" s="63">
        <v>12.2</v>
      </c>
      <c r="N260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3.2747405166523542</v>
      </c>
      <c r="O2606" s="67">
        <v>12.5</v>
      </c>
      <c r="P260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3.2501487800039524</v>
      </c>
      <c r="Q2606" s="69">
        <v>7.0999999999999994E-2</v>
      </c>
      <c r="R2606" s="70">
        <f>(Таблица1[[#This Row],[fr]]-SUMIF('Сводный отчет'!$B$7:$B$17,Таблица1[[#This Row],[Профиль / размер]],'Сводный отчет'!$X$7:$X$17))^2</f>
        <v>1.5548802045449607E-4</v>
      </c>
    </row>
    <row r="2607" spans="1:18" ht="11.25" customHeight="1" x14ac:dyDescent="0.25">
      <c r="A2607" s="62" t="s">
        <v>1915</v>
      </c>
      <c r="B2607" s="62" t="str">
        <f>LEFT(Таблица1[[#This Row],[Номер плавки]],7)</f>
        <v>2005641</v>
      </c>
      <c r="C2607" s="62" t="s">
        <v>66</v>
      </c>
      <c r="D2607" s="62" t="s">
        <v>90</v>
      </c>
      <c r="E2607" s="63">
        <v>544</v>
      </c>
      <c r="F2607" s="64">
        <f>(Таблица1[[#This Row],[Предел текучести, Н/мм²]]-SUMIF('Сводный отчет'!$B$7:$B$17,Таблица1[[#This Row],[Профиль / размер]],'Сводный отчет'!$F$7:$F$17))^2</f>
        <v>60.299235160572948</v>
      </c>
      <c r="G2607" s="63">
        <v>649</v>
      </c>
      <c r="H2607" s="64">
        <f>(Таблица1[[#This Row],[Временное сопротивление, Н/мм²]]-SUMIF('Сводный отчет'!$B$7:$B$17,Таблица1[[#This Row],[Профиль / размер]],'Сводный отчет'!$I$7:$I$17))^2</f>
        <v>0.17459057947053505</v>
      </c>
      <c r="I2607" s="65">
        <f>Таблица1[[#This Row],[Временное сопротивление, Н/мм²]]/Таблица1[[#This Row],[Предел текучести, Н/мм²]]</f>
        <v>1.193014705882353</v>
      </c>
      <c r="J2607" s="66">
        <f>(Таблица1[[#This Row],[σв/σт]]-SUMIF('Сводный отчет'!$B$7:$B$17,Таблица1[[#This Row],[Профиль / размер]],'Сводный отчет'!$L$7:$L$17))^2</f>
        <v>3.27408293086393E-4</v>
      </c>
      <c r="K2607" s="63">
        <v>20.3</v>
      </c>
      <c r="L2607" s="64">
        <f>(Таблица1[[#This Row],[Относительное удлинение, %]]-SUMIF('Сводный отчет'!$B$7:$B$17,Таблица1[[#This Row],[Профиль / размер]],'Сводный отчет'!$O$7:$O$17))^2</f>
        <v>2.8860107672639272</v>
      </c>
      <c r="M2607" s="63">
        <v>11.1</v>
      </c>
      <c r="N260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0.50356680773215812</v>
      </c>
      <c r="O2607" s="67">
        <v>11.4</v>
      </c>
      <c r="P260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0.49395159690537055</v>
      </c>
      <c r="Q2607" s="69">
        <v>9.4E-2</v>
      </c>
      <c r="R2607" s="70">
        <f>(Таблица1[[#This Row],[fr]]-SUMIF('Сводный отчет'!$B$7:$B$17,Таблица1[[#This Row],[Профиль / размер]],'Сводный отчет'!$X$7:$X$17))^2</f>
        <v>1.108917763230395E-4</v>
      </c>
    </row>
    <row r="2608" spans="1:18" ht="11.25" customHeight="1" x14ac:dyDescent="0.25">
      <c r="A2608" s="62" t="s">
        <v>1916</v>
      </c>
      <c r="B2608" s="62" t="str">
        <f>LEFT(Таблица1[[#This Row],[Номер плавки]],7)</f>
        <v>2005640</v>
      </c>
      <c r="C2608" s="62" t="s">
        <v>66</v>
      </c>
      <c r="D2608" s="62" t="s">
        <v>90</v>
      </c>
      <c r="E2608" s="63">
        <v>526</v>
      </c>
      <c r="F2608" s="64">
        <f>(Таблица1[[#This Row],[Предел текучести, Н/мм²]]-SUMIF('Сводный отчет'!$B$7:$B$17,Таблица1[[#This Row],[Профиль / размер]],'Сводный отчет'!$F$7:$F$17))^2</f>
        <v>104.74993938592331</v>
      </c>
      <c r="G2608" s="63">
        <v>637</v>
      </c>
      <c r="H2608" s="64">
        <f>(Таблица1[[#This Row],[Временное сопротивление, Н/мм²]]-SUMIF('Сводный отчет'!$B$7:$B$17,Таблица1[[#This Row],[Профиль / размер]],'Сводный отчет'!$I$7:$I$17))^2</f>
        <v>154.20275959355422</v>
      </c>
      <c r="I2608" s="65">
        <f>Таблица1[[#This Row],[Временное сопротивление, Н/мм²]]/Таблица1[[#This Row],[Предел текучести, Н/мм²]]</f>
        <v>1.2110266159695817</v>
      </c>
      <c r="J2608" s="66">
        <f>(Таблица1[[#This Row],[σв/σт]]-SUMIF('Сводный отчет'!$B$7:$B$17,Таблица1[[#This Row],[Профиль / размер]],'Сводный отчет'!$L$7:$L$17))^2</f>
        <v>6.8090619989142699E-9</v>
      </c>
      <c r="K2608" s="63">
        <v>19.8</v>
      </c>
      <c r="L2608" s="64">
        <f>(Таблица1[[#This Row],[Относительное удлинение, %]]-SUMIF('Сводный отчет'!$B$7:$B$17,Таблица1[[#This Row],[Профиль / размер]],'Сводный отчет'!$O$7:$O$17))^2</f>
        <v>1.4371844761841339</v>
      </c>
      <c r="M2608" s="63">
        <v>10.8</v>
      </c>
      <c r="N260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0.16779215984483239</v>
      </c>
      <c r="O2608" s="67">
        <v>11.1</v>
      </c>
      <c r="P260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0.16226145606030185</v>
      </c>
      <c r="Q2608" s="69">
        <v>8.3000000000000004E-2</v>
      </c>
      <c r="R2608" s="70">
        <f>(Таблица1[[#This Row],[fr]]-SUMIF('Сводный отчет'!$B$7:$B$17,Таблица1[[#This Row],[Профиль / размер]],'Сводный отчет'!$X$7:$X$17))^2</f>
        <v>2.2041482069256015E-7</v>
      </c>
    </row>
    <row r="2609" spans="1:18" ht="11.25" customHeight="1" x14ac:dyDescent="0.25">
      <c r="A2609" s="62" t="s">
        <v>1916</v>
      </c>
      <c r="B2609" s="62" t="str">
        <f>LEFT(Таблица1[[#This Row],[Номер плавки]],7)</f>
        <v>2005640</v>
      </c>
      <c r="C2609" s="62" t="s">
        <v>66</v>
      </c>
      <c r="D2609" s="62" t="s">
        <v>90</v>
      </c>
      <c r="E2609" s="63">
        <v>546</v>
      </c>
      <c r="F2609" s="64">
        <f>(Таблица1[[#This Row],[Предел текучести, Н/мм²]]-SUMIF('Сводный отчет'!$B$7:$B$17,Таблица1[[#This Row],[Профиль / размер]],'Сводный отчет'!$F$7:$F$17))^2</f>
        <v>95.360268024422908</v>
      </c>
      <c r="G2609" s="63">
        <v>650</v>
      </c>
      <c r="H2609" s="64">
        <f>(Таблица1[[#This Row],[Временное сопротивление, Н/мм²]]-SUMIF('Сводный отчет'!$B$7:$B$17,Таблица1[[#This Row],[Профиль / размер]],'Сводный отчет'!$I$7:$I$17))^2</f>
        <v>0.33890982829689448</v>
      </c>
      <c r="I2609" s="65">
        <f>Таблица1[[#This Row],[Временное сопротивление, Н/мм²]]/Таблица1[[#This Row],[Предел текучести, Н/мм²]]</f>
        <v>1.1904761904761905</v>
      </c>
      <c r="J2609" s="66">
        <f>(Таблица1[[#This Row],[σв/σт]]-SUMIF('Сводный отчет'!$B$7:$B$17,Таблица1[[#This Row],[Профиль / размер]],'Сводный отчет'!$L$7:$L$17))^2</f>
        <v>4.2571831761336899E-4</v>
      </c>
      <c r="K2609" s="63">
        <v>21.8</v>
      </c>
      <c r="L2609" s="64">
        <f>(Таблица1[[#This Row],[Относительное удлинение, %]]-SUMIF('Сводный отчет'!$B$7:$B$17,Таблица1[[#This Row],[Профиль / размер]],'Сводный отчет'!$O$7:$O$17))^2</f>
        <v>10.232489640503308</v>
      </c>
      <c r="M2609" s="63">
        <v>10</v>
      </c>
      <c r="N260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0.15239309881196045</v>
      </c>
      <c r="O2609" s="67">
        <v>10.3</v>
      </c>
      <c r="P260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0.15775441380678712</v>
      </c>
      <c r="Q2609" s="69">
        <v>6.6000000000000003E-2</v>
      </c>
      <c r="R2609" s="70">
        <f>(Таблица1[[#This Row],[fr]]-SUMIF('Сводный отчет'!$B$7:$B$17,Таблица1[[#This Row],[Профиль / размер]],'Сводный отчет'!$X$7:$X$17))^2</f>
        <v>3.051828561352472E-4</v>
      </c>
    </row>
    <row r="2610" spans="1:18" ht="11.25" customHeight="1" x14ac:dyDescent="0.25">
      <c r="A2610" s="62" t="s">
        <v>1917</v>
      </c>
      <c r="B2610" s="62" t="str">
        <f>LEFT(Таблица1[[#This Row],[Номер плавки]],7)</f>
        <v>2005639</v>
      </c>
      <c r="C2610" s="62" t="s">
        <v>66</v>
      </c>
      <c r="D2610" s="62" t="s">
        <v>90</v>
      </c>
      <c r="E2610" s="63">
        <v>542</v>
      </c>
      <c r="F2610" s="64">
        <f>(Таблица1[[#This Row],[Предел текучести, Н/мм²]]-SUMIF('Сводный отчет'!$B$7:$B$17,Таблица1[[#This Row],[Профиль / размер]],'Сводный отчет'!$F$7:$F$17))^2</f>
        <v>33.238202296722989</v>
      </c>
      <c r="G2610" s="63">
        <v>649</v>
      </c>
      <c r="H2610" s="64">
        <f>(Таблица1[[#This Row],[Временное сопротивление, Н/мм²]]-SUMIF('Сводный отчет'!$B$7:$B$17,Таблица1[[#This Row],[Профиль / размер]],'Сводный отчет'!$I$7:$I$17))^2</f>
        <v>0.17459057947053505</v>
      </c>
      <c r="I2610" s="65">
        <f>Таблица1[[#This Row],[Временное сопротивление, Н/мм²]]/Таблица1[[#This Row],[Предел текучести, Н/мм²]]</f>
        <v>1.1974169741697418</v>
      </c>
      <c r="J2610" s="66">
        <f>(Таблица1[[#This Row],[σв/σт]]-SUMIF('Сводный отчет'!$B$7:$B$17,Таблица1[[#This Row],[Профиль / размер]],'Сводный отчет'!$L$7:$L$17))^2</f>
        <v>1.874752137134188E-4</v>
      </c>
      <c r="K2610" s="63">
        <v>19.8</v>
      </c>
      <c r="L2610" s="64">
        <f>(Таблица1[[#This Row],[Относительное удлинение, %]]-SUMIF('Сводный отчет'!$B$7:$B$17,Таблица1[[#This Row],[Профиль / размер]],'Сводный отчет'!$O$7:$O$17))^2</f>
        <v>1.4371844761841339</v>
      </c>
      <c r="M2610" s="63">
        <v>11.5</v>
      </c>
      <c r="N261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1.2312663382485942</v>
      </c>
      <c r="O2610" s="67">
        <v>11.8</v>
      </c>
      <c r="P261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1.2162051180321289</v>
      </c>
      <c r="Q2610" s="69">
        <v>9.7000000000000003E-2</v>
      </c>
      <c r="R2610" s="70">
        <f>(Таблица1[[#This Row],[fr]]-SUMIF('Сводный отчет'!$B$7:$B$17,Таблица1[[#This Row],[Профиль / размер]],'Сводный отчет'!$X$7:$X$17))^2</f>
        <v>1.8307487491458872E-4</v>
      </c>
    </row>
    <row r="2611" spans="1:18" ht="11.25" customHeight="1" x14ac:dyDescent="0.25">
      <c r="A2611" s="62" t="s">
        <v>1917</v>
      </c>
      <c r="B2611" s="62" t="str">
        <f>LEFT(Таблица1[[#This Row],[Номер плавки]],7)</f>
        <v>2005639</v>
      </c>
      <c r="C2611" s="62" t="s">
        <v>66</v>
      </c>
      <c r="D2611" s="62" t="s">
        <v>90</v>
      </c>
      <c r="E2611" s="63">
        <v>541</v>
      </c>
      <c r="F2611" s="64">
        <f>(Таблица1[[#This Row],[Предел текучести, Н/мм²]]-SUMIF('Сводный отчет'!$B$7:$B$17,Таблица1[[#This Row],[Профиль / размер]],'Сводный отчет'!$F$7:$F$17))^2</f>
        <v>22.707685864798012</v>
      </c>
      <c r="G2611" s="63">
        <v>648</v>
      </c>
      <c r="H2611" s="64">
        <f>(Таблица1[[#This Row],[Временное сопротивление, Н/мм²]]-SUMIF('Сводный отчет'!$B$7:$B$17,Таблица1[[#This Row],[Профиль / размер]],'Сводный отчет'!$I$7:$I$17))^2</f>
        <v>2.0102713306441755</v>
      </c>
      <c r="I2611" s="65">
        <f>Таблица1[[#This Row],[Временное сопротивление, Н/мм²]]/Таблица1[[#This Row],[Предел текучести, Н/мм²]]</f>
        <v>1.1977818853974123</v>
      </c>
      <c r="J2611" s="66">
        <f>(Таблица1[[#This Row],[σв/σт]]-SUMIF('Сводный отчет'!$B$7:$B$17,Таблица1[[#This Row],[Профиль / размер]],'Сводный отчет'!$L$7:$L$17))^2</f>
        <v>1.7761552893360883E-4</v>
      </c>
      <c r="K2611" s="63">
        <v>23</v>
      </c>
      <c r="L2611" s="64">
        <f>(Таблица1[[#This Row],[Относительное удлинение, %]]-SUMIF('Сводный отчет'!$B$7:$B$17,Таблица1[[#This Row],[Профиль / размер]],'Сводный отчет'!$O$7:$O$17))^2</f>
        <v>19.349672739094807</v>
      </c>
      <c r="M2611" s="63">
        <v>14.2</v>
      </c>
      <c r="N261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14.51323816923453</v>
      </c>
      <c r="O2611" s="67">
        <v>14.5</v>
      </c>
      <c r="P261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14.461416385637738</v>
      </c>
      <c r="Q2611" s="69">
        <v>7.6999999999999999E-2</v>
      </c>
      <c r="R2611" s="70">
        <f>(Таблица1[[#This Row],[fr]]-SUMIF('Сводный отчет'!$B$7:$B$17,Таблица1[[#This Row],[Профиль / размер]],'Сводный отчет'!$X$7:$X$17))^2</f>
        <v>4.1854217637594249E-5</v>
      </c>
    </row>
    <row r="2612" spans="1:18" ht="11.25" customHeight="1" x14ac:dyDescent="0.25">
      <c r="A2612" s="62" t="s">
        <v>1918</v>
      </c>
      <c r="B2612" s="62" t="str">
        <f>LEFT(Таблица1[[#This Row],[Номер плавки]],7)</f>
        <v>2005638</v>
      </c>
      <c r="C2612" s="62" t="s">
        <v>66</v>
      </c>
      <c r="D2612" s="62" t="s">
        <v>90</v>
      </c>
      <c r="E2612" s="63">
        <v>532</v>
      </c>
      <c r="F2612" s="64">
        <f>(Таблица1[[#This Row],[Предел текучести, Н/мм²]]-SUMIF('Сводный отчет'!$B$7:$B$17,Таблица1[[#This Row],[Профиль / размер]],'Сводный отчет'!$F$7:$F$17))^2</f>
        <v>17.933037977473195</v>
      </c>
      <c r="G2612" s="63">
        <v>641</v>
      </c>
      <c r="H2612" s="64">
        <f>(Таблица1[[#This Row],[Временное сопротивление, Н/мм²]]-SUMIF('Сводный отчет'!$B$7:$B$17,Таблица1[[#This Row],[Профиль / размер]],'Сводный отчет'!$I$7:$I$17))^2</f>
        <v>70.860036588859657</v>
      </c>
      <c r="I2612" s="65">
        <f>Таблица1[[#This Row],[Временное сопротивление, Н/мм²]]/Таблица1[[#This Row],[Предел текучести, Н/мм²]]</f>
        <v>1.2048872180451127</v>
      </c>
      <c r="J2612" s="66">
        <f>(Таблица1[[#This Row],[σв/σт]]-SUMIF('Сводный отчет'!$B$7:$B$17,Таблица1[[#This Row],[Профиль / размер]],'Сводный отчет'!$L$7:$L$17))^2</f>
        <v>3.8712225833268913E-5</v>
      </c>
      <c r="K2612" s="63">
        <v>20.7</v>
      </c>
      <c r="L2612" s="64">
        <f>(Таблица1[[#This Row],[Относительное удлинение, %]]-SUMIF('Сводный отчет'!$B$7:$B$17,Таблица1[[#This Row],[Профиль / размер]],'Сводный отчет'!$O$7:$O$17))^2</f>
        <v>4.4050718001277565</v>
      </c>
      <c r="M2612" s="63">
        <v>11.5</v>
      </c>
      <c r="N261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1.2312663382485942</v>
      </c>
      <c r="O2612" s="67">
        <v>11.8</v>
      </c>
      <c r="P261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1.2162051180321289</v>
      </c>
      <c r="Q2612" s="69">
        <v>7.0000000000000007E-2</v>
      </c>
      <c r="R2612" s="70">
        <f>(Таблица1[[#This Row],[fr]]-SUMIF('Сводный отчет'!$B$7:$B$17,Таблица1[[#This Row],[Профиль / размер]],'Сводный отчет'!$X$7:$X$17))^2</f>
        <v>1.81426987590646E-4</v>
      </c>
    </row>
    <row r="2613" spans="1:18" ht="11.25" customHeight="1" x14ac:dyDescent="0.25">
      <c r="A2613" s="62" t="s">
        <v>1918</v>
      </c>
      <c r="B2613" s="62" t="str">
        <f>LEFT(Таблица1[[#This Row],[Номер плавки]],7)</f>
        <v>2005638</v>
      </c>
      <c r="C2613" s="62" t="s">
        <v>66</v>
      </c>
      <c r="D2613" s="62" t="s">
        <v>90</v>
      </c>
      <c r="E2613" s="63">
        <v>527</v>
      </c>
      <c r="F2613" s="64">
        <f>(Таблица1[[#This Row],[Предел текучести, Н/мм²]]-SUMIF('Сводный отчет'!$B$7:$B$17,Таблица1[[#This Row],[Профиль / размер]],'Сводный отчет'!$F$7:$F$17))^2</f>
        <v>85.280455817848292</v>
      </c>
      <c r="G2613" s="63">
        <v>636</v>
      </c>
      <c r="H2613" s="64">
        <f>(Таблица1[[#This Row],[Временное сопротивление, Н/мм²]]-SUMIF('Сводный отчет'!$B$7:$B$17,Таблица1[[#This Row],[Профиль / размер]],'Сводный отчет'!$I$7:$I$17))^2</f>
        <v>180.03844034472786</v>
      </c>
      <c r="I2613" s="65">
        <f>Таблица1[[#This Row],[Временное сопротивление, Н/мм²]]/Таблица1[[#This Row],[Предел текучести, Н/мм²]]</f>
        <v>1.206831119544592</v>
      </c>
      <c r="J2613" s="66">
        <f>(Таблица1[[#This Row],[σв/σт]]-SUMIF('Сводный отчет'!$B$7:$B$17,Таблица1[[#This Row],[Профиль / размер]],'Сводный отчет'!$L$7:$L$17))^2</f>
        <v>1.8301399212261247E-5</v>
      </c>
      <c r="K2613" s="63">
        <v>20.6</v>
      </c>
      <c r="L2613" s="64">
        <f>(Таблица1[[#This Row],[Относительное удлинение, %]]-SUMIF('Сводный отчет'!$B$7:$B$17,Таблица1[[#This Row],[Профиль / размер]],'Сводный отчет'!$O$7:$O$17))^2</f>
        <v>3.9953065419118063</v>
      </c>
      <c r="M2613" s="63">
        <v>11.2</v>
      </c>
      <c r="N261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0.65549169036126631</v>
      </c>
      <c r="O2613" s="67">
        <v>11.5</v>
      </c>
      <c r="P261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0.6445149771870593</v>
      </c>
      <c r="Q2613" s="69">
        <v>8.5999999999999993E-2</v>
      </c>
      <c r="R2613" s="70">
        <f>(Таблица1[[#This Row],[fr]]-SUMIF('Сводный отчет'!$B$7:$B$17,Таблица1[[#This Row],[Профиль / размер]],'Сводный отчет'!$X$7:$X$17))^2</f>
        <v>6.4035134122416921E-6</v>
      </c>
    </row>
    <row r="2614" spans="1:18" ht="11.25" customHeight="1" x14ac:dyDescent="0.25">
      <c r="A2614" s="62" t="s">
        <v>1919</v>
      </c>
      <c r="B2614" s="62" t="str">
        <f>LEFT(Таблица1[[#This Row],[Номер плавки]],7)</f>
        <v>2005637</v>
      </c>
      <c r="C2614" s="62" t="s">
        <v>66</v>
      </c>
      <c r="D2614" s="62" t="s">
        <v>90</v>
      </c>
      <c r="E2614" s="63">
        <v>521</v>
      </c>
      <c r="F2614" s="64">
        <f>(Таблица1[[#This Row],[Предел текучести, Н/мм²]]-SUMIF('Сводный отчет'!$B$7:$B$17,Таблица1[[#This Row],[Профиль / размер]],'Сводный отчет'!$F$7:$F$17))^2</f>
        <v>232.09735722629841</v>
      </c>
      <c r="G2614" s="63">
        <v>630</v>
      </c>
      <c r="H2614" s="64">
        <f>(Таблица1[[#This Row],[Временное сопротивление, Н/мм²]]-SUMIF('Сводный отчет'!$B$7:$B$17,Таблица1[[#This Row],[Профиль / размер]],'Сводный отчет'!$I$7:$I$17))^2</f>
        <v>377.0525248517697</v>
      </c>
      <c r="I2614" s="65">
        <f>Таблица1[[#This Row],[Временное сопротивление, Н/мм²]]/Таблица1[[#This Row],[Предел текучести, Н/мм²]]</f>
        <v>1.2092130518234165</v>
      </c>
      <c r="J2614" s="66">
        <f>(Таблица1[[#This Row],[σв/σт]]-SUMIF('Сводный отчет'!$B$7:$B$17,Таблица1[[#This Row],[Профиль / размер]],'Сводный отчет'!$L$7:$L$17))^2</f>
        <v>3.5951238670238884E-6</v>
      </c>
      <c r="K2614" s="63">
        <v>20.399999999999999</v>
      </c>
      <c r="L2614" s="64">
        <f>(Таблица1[[#This Row],[Относительное удлинение, %]]-SUMIF('Сводный отчет'!$B$7:$B$17,Таблица1[[#This Row],[Профиль / размер]],'Сводный отчет'!$O$7:$O$17))^2</f>
        <v>3.2357760254798786</v>
      </c>
      <c r="M2614" s="63">
        <v>14.2</v>
      </c>
      <c r="N261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14.51323816923453</v>
      </c>
      <c r="O2614" s="67">
        <v>14.5</v>
      </c>
      <c r="P261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14.461416385637738</v>
      </c>
      <c r="Q2614" s="69">
        <v>9.6000000000000002E-2</v>
      </c>
      <c r="R2614" s="70">
        <f>(Таблица1[[#This Row],[fr]]-SUMIF('Сводный отчет'!$B$7:$B$17,Таблица1[[#This Row],[Профиль / размер]],'Сводный отчет'!$X$7:$X$17))^2</f>
        <v>1.5701384205073899E-4</v>
      </c>
    </row>
    <row r="2615" spans="1:18" ht="11.25" customHeight="1" x14ac:dyDescent="0.25">
      <c r="A2615" s="62" t="s">
        <v>1919</v>
      </c>
      <c r="B2615" s="62" t="str">
        <f>LEFT(Таблица1[[#This Row],[Номер плавки]],7)</f>
        <v>2005637</v>
      </c>
      <c r="C2615" s="62" t="s">
        <v>66</v>
      </c>
      <c r="D2615" s="62" t="s">
        <v>90</v>
      </c>
      <c r="E2615" s="63">
        <v>524</v>
      </c>
      <c r="F2615" s="64">
        <f>(Таблица1[[#This Row],[Предел текучести, Н/мм²]]-SUMIF('Сводный отчет'!$B$7:$B$17,Таблица1[[#This Row],[Профиль / размер]],'Сводный отчет'!$F$7:$F$17))^2</f>
        <v>149.68890652207335</v>
      </c>
      <c r="G2615" s="63">
        <v>635</v>
      </c>
      <c r="H2615" s="64">
        <f>(Таблица1[[#This Row],[Временное сопротивление, Н/мм²]]-SUMIF('Сводный отчет'!$B$7:$B$17,Таблица1[[#This Row],[Профиль / размер]],'Сводный отчет'!$I$7:$I$17))^2</f>
        <v>207.8741210959015</v>
      </c>
      <c r="I2615" s="65">
        <f>Таблица1[[#This Row],[Временное сопротивление, Н/мм²]]/Таблица1[[#This Row],[Предел текучести, Н/мм²]]</f>
        <v>1.2118320610687023</v>
      </c>
      <c r="J2615" s="66">
        <f>(Таблица1[[#This Row],[σв/σт]]-SUMIF('Сводный отчет'!$B$7:$B$17,Таблица1[[#This Row],[Профиль / размер]],'Сводный отчет'!$L$7:$L$17))^2</f>
        <v>5.2262497771287633E-7</v>
      </c>
      <c r="K2615" s="63">
        <v>21.6</v>
      </c>
      <c r="L2615" s="64">
        <f>(Таблица1[[#This Row],[Относительное удлинение, %]]-SUMIF('Сводный отчет'!$B$7:$B$17,Таблица1[[#This Row],[Профиль / размер]],'Сводный отчет'!$O$7:$O$17))^2</f>
        <v>8.9929591240713957</v>
      </c>
      <c r="M2615" s="63">
        <v>10.7</v>
      </c>
      <c r="N261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9.5867277215722455E-2</v>
      </c>
      <c r="O2615" s="67">
        <v>11</v>
      </c>
      <c r="P261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9.1698075778612817E-2</v>
      </c>
      <c r="Q2615" s="69">
        <v>7.0999999999999994E-2</v>
      </c>
      <c r="R2615" s="70">
        <f>(Таблица1[[#This Row],[fr]]-SUMIF('Сводный отчет'!$B$7:$B$17,Таблица1[[#This Row],[Профиль / размер]],'Сводный отчет'!$X$7:$X$17))^2</f>
        <v>1.5548802045449607E-4</v>
      </c>
    </row>
    <row r="2616" spans="1:18" ht="11.25" customHeight="1" x14ac:dyDescent="0.25">
      <c r="A2616" s="62" t="s">
        <v>1920</v>
      </c>
      <c r="B2616" s="62" t="str">
        <f>LEFT(Таблица1[[#This Row],[Номер плавки]],7)</f>
        <v>2005636</v>
      </c>
      <c r="C2616" s="62" t="s">
        <v>66</v>
      </c>
      <c r="D2616" s="62" t="s">
        <v>90</v>
      </c>
      <c r="E2616" s="63">
        <v>521</v>
      </c>
      <c r="F2616" s="64">
        <f>(Таблица1[[#This Row],[Предел текучести, Н/мм²]]-SUMIF('Сводный отчет'!$B$7:$B$17,Таблица1[[#This Row],[Профиль / размер]],'Сводный отчет'!$F$7:$F$17))^2</f>
        <v>232.09735722629841</v>
      </c>
      <c r="G2616" s="63">
        <v>628</v>
      </c>
      <c r="H2616" s="64">
        <f>(Таблица1[[#This Row],[Временное сопротивление, Н/мм²]]-SUMIF('Сводный отчет'!$B$7:$B$17,Таблица1[[#This Row],[Профиль / размер]],'Сводный отчет'!$I$7:$I$17))^2</f>
        <v>458.72388635411698</v>
      </c>
      <c r="I2616" s="65">
        <f>Таблица1[[#This Row],[Временное сопротивление, Н/мм²]]/Таблица1[[#This Row],[Предел текучести, Н/мм²]]</f>
        <v>1.2053742802303262</v>
      </c>
      <c r="J2616" s="66">
        <f>(Таблица1[[#This Row],[σв/σт]]-SUMIF('Сводный отчет'!$B$7:$B$17,Таблица1[[#This Row],[Профиль / размер]],'Сводный отчет'!$L$7:$L$17))^2</f>
        <v>3.2888536407278819E-5</v>
      </c>
      <c r="K2616" s="63">
        <v>19.5</v>
      </c>
      <c r="L2616" s="64">
        <f>(Таблица1[[#This Row],[Относительное удлинение, %]]-SUMIF('Сводный отчет'!$B$7:$B$17,Таблица1[[#This Row],[Профиль / размер]],'Сводный отчет'!$O$7:$O$17))^2</f>
        <v>0.80788870153625647</v>
      </c>
      <c r="M2616" s="63">
        <v>7.6</v>
      </c>
      <c r="N261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7.786195915713348</v>
      </c>
      <c r="O2616" s="67">
        <v>7.9</v>
      </c>
      <c r="P261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7.8242332870462423</v>
      </c>
      <c r="Q2616" s="69">
        <v>8.5000000000000006E-2</v>
      </c>
      <c r="R2616" s="70">
        <f>(Таблица1[[#This Row],[fr]]-SUMIF('Сводный отчет'!$B$7:$B$17,Таблица1[[#This Row],[Профиль / размер]],'Сводный отчет'!$X$7:$X$17))^2</f>
        <v>2.3424805483920244E-6</v>
      </c>
    </row>
    <row r="2617" spans="1:18" ht="11.25" customHeight="1" x14ac:dyDescent="0.25">
      <c r="A2617" s="62" t="s">
        <v>1920</v>
      </c>
      <c r="B2617" s="62" t="str">
        <f>LEFT(Таблица1[[#This Row],[Номер плавки]],7)</f>
        <v>2005636</v>
      </c>
      <c r="C2617" s="62" t="s">
        <v>66</v>
      </c>
      <c r="D2617" s="62" t="s">
        <v>90</v>
      </c>
      <c r="E2617" s="63">
        <v>519</v>
      </c>
      <c r="F2617" s="64">
        <f>(Таблица1[[#This Row],[Предел текучести, Н/мм²]]-SUMIF('Сводный отчет'!$B$7:$B$17,Таблица1[[#This Row],[Профиль / размер]],'Сводный отчет'!$F$7:$F$17))^2</f>
        <v>297.03632436244845</v>
      </c>
      <c r="G2617" s="63">
        <v>629</v>
      </c>
      <c r="H2617" s="64">
        <f>(Таблица1[[#This Row],[Временное сопротивление, Н/мм²]]-SUMIF('Сводный отчет'!$B$7:$B$17,Таблица1[[#This Row],[Профиль / размер]],'Сводный отчет'!$I$7:$I$17))^2</f>
        <v>416.88820560294334</v>
      </c>
      <c r="I2617" s="65">
        <f>Таблица1[[#This Row],[Временное сопротивление, Н/мм²]]/Таблица1[[#This Row],[Предел текучести, Н/мм²]]</f>
        <v>1.211946050096339</v>
      </c>
      <c r="J2617" s="66">
        <f>(Таблица1[[#This Row],[σв/σт]]-SUMIF('Сводный отчет'!$B$7:$B$17,Таблица1[[#This Row],[Профиль / размер]],'Сводный отчет'!$L$7:$L$17))^2</f>
        <v>7.0043020900538586E-7</v>
      </c>
      <c r="K2617" s="63">
        <v>19.600000000000001</v>
      </c>
      <c r="L2617" s="64">
        <f>(Таблица1[[#This Row],[Относительное удлинение, %]]-SUMIF('Сводный отчет'!$B$7:$B$17,Таблица1[[#This Row],[Профиль / размер]],'Сводный отчет'!$O$7:$O$17))^2</f>
        <v>0.99765395975221793</v>
      </c>
      <c r="M2617" s="63">
        <v>9.4</v>
      </c>
      <c r="N261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0.98084380303730623</v>
      </c>
      <c r="O2617" s="67">
        <v>9.6999999999999993</v>
      </c>
      <c r="P261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0.99437413211665326</v>
      </c>
      <c r="Q2617" s="69">
        <v>8.3000000000000004E-2</v>
      </c>
      <c r="R2617" s="70">
        <f>(Таблица1[[#This Row],[fr]]-SUMIF('Сводный отчет'!$B$7:$B$17,Таблица1[[#This Row],[Профиль / размер]],'Сводный отчет'!$X$7:$X$17))^2</f>
        <v>2.2041482069256015E-7</v>
      </c>
    </row>
    <row r="2618" spans="1:18" ht="11.25" customHeight="1" x14ac:dyDescent="0.25">
      <c r="A2618" s="62" t="s">
        <v>1921</v>
      </c>
      <c r="B2618" s="62" t="str">
        <f>LEFT(Таблица1[[#This Row],[Номер плавки]],7)</f>
        <v>2005635</v>
      </c>
      <c r="C2618" s="62" t="s">
        <v>66</v>
      </c>
      <c r="D2618" s="62" t="s">
        <v>90</v>
      </c>
      <c r="E2618" s="63">
        <v>522</v>
      </c>
      <c r="F2618" s="64">
        <f>(Таблица1[[#This Row],[Предел текучести, Н/мм²]]-SUMIF('Сводный отчет'!$B$7:$B$17,Таблица1[[#This Row],[Профиль / размер]],'Сводный отчет'!$F$7:$F$17))^2</f>
        <v>202.62787365822339</v>
      </c>
      <c r="G2618" s="63">
        <v>633</v>
      </c>
      <c r="H2618" s="64">
        <f>(Таблица1[[#This Row],[Временное сопротивление, Н/мм²]]-SUMIF('Сводный отчет'!$B$7:$B$17,Таблица1[[#This Row],[Профиль / размер]],'Сводный отчет'!$I$7:$I$17))^2</f>
        <v>269.54548259824878</v>
      </c>
      <c r="I2618" s="65">
        <f>Таблица1[[#This Row],[Временное сопротивление, Н/мм²]]/Таблица1[[#This Row],[Предел текучести, Н/мм²]]</f>
        <v>1.2126436781609196</v>
      </c>
      <c r="J2618" s="66">
        <f>(Таблица1[[#This Row],[σв/σт]]-SUMIF('Сводный отчет'!$B$7:$B$17,Таблица1[[#This Row],[Профиль / размер]],'Сводный отчет'!$L$7:$L$17))^2</f>
        <v>2.3548288194757428E-6</v>
      </c>
      <c r="K2618" s="63">
        <v>18.7</v>
      </c>
      <c r="L2618" s="64">
        <f>(Таблица1[[#This Row],[Относительное удлинение, %]]-SUMIF('Сводный отчет'!$B$7:$B$17,Таблица1[[#This Row],[Профиль / размер]],'Сводный отчет'!$O$7:$O$17))^2</f>
        <v>9.7666358085878018E-3</v>
      </c>
      <c r="M2618" s="63">
        <v>9.6</v>
      </c>
      <c r="N261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0.62469356829552536</v>
      </c>
      <c r="O2618" s="67">
        <v>9.9</v>
      </c>
      <c r="P261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0.63550089268002985</v>
      </c>
      <c r="Q2618" s="69">
        <v>8.3000000000000004E-2</v>
      </c>
      <c r="R2618" s="70">
        <f>(Таблица1[[#This Row],[fr]]-SUMIF('Сводный отчет'!$B$7:$B$17,Таблица1[[#This Row],[Профиль / размер]],'Сводный отчет'!$X$7:$X$17))^2</f>
        <v>2.2041482069256015E-7</v>
      </c>
    </row>
    <row r="2619" spans="1:18" ht="11.25" customHeight="1" x14ac:dyDescent="0.25">
      <c r="A2619" s="62" t="s">
        <v>1921</v>
      </c>
      <c r="B2619" s="62" t="str">
        <f>LEFT(Таблица1[[#This Row],[Номер плавки]],7)</f>
        <v>2005635</v>
      </c>
      <c r="C2619" s="62" t="s">
        <v>66</v>
      </c>
      <c r="D2619" s="62" t="s">
        <v>90</v>
      </c>
      <c r="E2619" s="63">
        <v>535</v>
      </c>
      <c r="F2619" s="64">
        <f>(Таблица1[[#This Row],[Предел текучести, Н/мм²]]-SUMIF('Сводный отчет'!$B$7:$B$17,Таблица1[[#This Row],[Профиль / размер]],'Сводный отчет'!$F$7:$F$17))^2</f>
        <v>1.5245872732481334</v>
      </c>
      <c r="G2619" s="63">
        <v>641</v>
      </c>
      <c r="H2619" s="64">
        <f>(Таблица1[[#This Row],[Временное сопротивление, Н/мм²]]-SUMIF('Сводный отчет'!$B$7:$B$17,Таблица1[[#This Row],[Профиль / размер]],'Сводный отчет'!$I$7:$I$17))^2</f>
        <v>70.860036588859657</v>
      </c>
      <c r="I2619" s="65">
        <f>Таблица1[[#This Row],[Временное сопротивление, Н/мм²]]/Таблица1[[#This Row],[Предел текучести, Н/мм²]]</f>
        <v>1.1981308411214953</v>
      </c>
      <c r="J2619" s="66">
        <f>(Таблица1[[#This Row],[σв/σт]]-SUMIF('Сводный отчет'!$B$7:$B$17,Таблица1[[#This Row],[Профиль / размер]],'Сводный отчет'!$L$7:$L$17))^2</f>
        <v>1.68436060349444E-4</v>
      </c>
      <c r="K2619" s="63">
        <v>19.899999999999999</v>
      </c>
      <c r="L2619" s="64">
        <f>(Таблица1[[#This Row],[Относительное удлинение, %]]-SUMIF('Сводный отчет'!$B$7:$B$17,Таблица1[[#This Row],[Профиль / размер]],'Сводный отчет'!$O$7:$O$17))^2</f>
        <v>1.686949734400087</v>
      </c>
      <c r="M2619" s="63">
        <v>8.5</v>
      </c>
      <c r="N261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3.5735198593753266</v>
      </c>
      <c r="O2619" s="67">
        <v>8.8000000000000007</v>
      </c>
      <c r="P261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3.5993037095814455</v>
      </c>
      <c r="Q2619" s="69">
        <v>7.3999999999999996E-2</v>
      </c>
      <c r="R2619" s="70">
        <f>(Таблица1[[#This Row],[fr]]-SUMIF('Сводный отчет'!$B$7:$B$17,Таблица1[[#This Row],[Профиль / размер]],'Сводный отчет'!$X$7:$X$17))^2</f>
        <v>8.9671119046045146E-5</v>
      </c>
    </row>
    <row r="2620" spans="1:18" ht="11.25" customHeight="1" x14ac:dyDescent="0.25">
      <c r="A2620" s="62" t="s">
        <v>1922</v>
      </c>
      <c r="B2620" s="62" t="str">
        <f>LEFT(Таблица1[[#This Row],[Номер плавки]],7)</f>
        <v>2005647</v>
      </c>
      <c r="C2620" s="62" t="s">
        <v>66</v>
      </c>
      <c r="D2620" s="62" t="s">
        <v>90</v>
      </c>
      <c r="E2620" s="63">
        <v>529</v>
      </c>
      <c r="F2620" s="64">
        <f>(Таблица1[[#This Row],[Предел текучести, Н/мм²]]-SUMIF('Сводный отчет'!$B$7:$B$17,Таблица1[[#This Row],[Профиль / размер]],'Сводный отчет'!$F$7:$F$17))^2</f>
        <v>52.341488681698252</v>
      </c>
      <c r="G2620" s="63">
        <v>641</v>
      </c>
      <c r="H2620" s="64">
        <f>(Таблица1[[#This Row],[Временное сопротивление, Н/мм²]]-SUMIF('Сводный отчет'!$B$7:$B$17,Таблица1[[#This Row],[Профиль / размер]],'Сводный отчет'!$I$7:$I$17))^2</f>
        <v>70.860036588859657</v>
      </c>
      <c r="I2620" s="65">
        <f>Таблица1[[#This Row],[Временное сопротивление, Н/мм²]]/Таблица1[[#This Row],[Предел текучести, Н/мм²]]</f>
        <v>1.2117202268431002</v>
      </c>
      <c r="J2620" s="66">
        <f>(Таблица1[[#This Row],[σв/σт]]-SUMIF('Сводный отчет'!$B$7:$B$17,Таблица1[[#This Row],[Профиль / размер]],'Сводный отчет'!$L$7:$L$17))^2</f>
        <v>3.7343567256042004E-7</v>
      </c>
      <c r="K2620" s="63">
        <v>21.4</v>
      </c>
      <c r="L2620" s="64">
        <f>(Таблица1[[#This Row],[Относительное удлинение, %]]-SUMIF('Сводный отчет'!$B$7:$B$17,Таблица1[[#This Row],[Профиль / размер]],'Сводный отчет'!$O$7:$O$17))^2</f>
        <v>7.833428607639461</v>
      </c>
      <c r="M2620" s="63">
        <v>7.7</v>
      </c>
      <c r="N262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7.2381207983424547</v>
      </c>
      <c r="O2620" s="67">
        <v>8</v>
      </c>
      <c r="P262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7.2747966673279336</v>
      </c>
      <c r="Q2620" s="69">
        <v>6.8000000000000005E-2</v>
      </c>
      <c r="R2620" s="70">
        <f>(Таблица1[[#This Row],[fr]]-SUMIF('Сводный отчет'!$B$7:$B$17,Таблица1[[#This Row],[Профиль / размер]],'Сводный отчет'!$X$7:$X$17))^2</f>
        <v>2.393049218629466E-4</v>
      </c>
    </row>
    <row r="2621" spans="1:18" ht="11.25" customHeight="1" x14ac:dyDescent="0.25">
      <c r="A2621" s="62" t="s">
        <v>1922</v>
      </c>
      <c r="B2621" s="62" t="str">
        <f>LEFT(Таблица1[[#This Row],[Номер плавки]],7)</f>
        <v>2005647</v>
      </c>
      <c r="C2621" s="62" t="s">
        <v>66</v>
      </c>
      <c r="D2621" s="62" t="s">
        <v>90</v>
      </c>
      <c r="E2621" s="63">
        <v>524</v>
      </c>
      <c r="F2621" s="64">
        <f>(Таблица1[[#This Row],[Предел текучести, Н/мм²]]-SUMIF('Сводный отчет'!$B$7:$B$17,Таблица1[[#This Row],[Профиль / размер]],'Сводный отчет'!$F$7:$F$17))^2</f>
        <v>149.68890652207335</v>
      </c>
      <c r="G2621" s="63">
        <v>621</v>
      </c>
      <c r="H2621" s="64">
        <f>(Таблица1[[#This Row],[Временное сопротивление, Н/мм²]]-SUMIF('Сводный отчет'!$B$7:$B$17,Таблица1[[#This Row],[Профиль / размер]],'Сводный отчет'!$I$7:$I$17))^2</f>
        <v>807.57365161233247</v>
      </c>
      <c r="I2621" s="65">
        <f>Таблица1[[#This Row],[Временное сопротивление, Н/мм²]]/Таблица1[[#This Row],[Предел текучести, Н/мм²]]</f>
        <v>1.1851145038167938</v>
      </c>
      <c r="J2621" s="66">
        <f>(Таблица1[[#This Row],[σв/σт]]-SUMIF('Сводный отчет'!$B$7:$B$17,Таблица1[[#This Row],[Профиль / размер]],'Сводный отчет'!$L$7:$L$17))^2</f>
        <v>6.7572074690473629E-4</v>
      </c>
      <c r="K2621" s="63">
        <v>22.6</v>
      </c>
      <c r="L2621" s="64">
        <f>(Таблица1[[#This Row],[Относительное удлинение, %]]-SUMIF('Сводный отчет'!$B$7:$B$17,Таблица1[[#This Row],[Профиль / размер]],'Сводный отчет'!$O$7:$O$17))^2</f>
        <v>15.990611706230984</v>
      </c>
      <c r="M2621" s="63">
        <v>8.9</v>
      </c>
      <c r="N262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2.2212193898917612</v>
      </c>
      <c r="O2621" s="67">
        <v>9.1999999999999993</v>
      </c>
      <c r="P262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2.2415572307082074</v>
      </c>
      <c r="Q2621" s="69">
        <v>7.3999999999999996E-2</v>
      </c>
      <c r="R2621" s="70">
        <f>(Таблица1[[#This Row],[fr]]-SUMIF('Сводный отчет'!$B$7:$B$17,Таблица1[[#This Row],[Профиль / размер]],'Сводный отчет'!$X$7:$X$17))^2</f>
        <v>8.9671119046045146E-5</v>
      </c>
    </row>
    <row r="2622" spans="1:18" ht="11.25" customHeight="1" x14ac:dyDescent="0.25">
      <c r="A2622" s="62" t="s">
        <v>1923</v>
      </c>
      <c r="B2622" s="62" t="str">
        <f>LEFT(Таблица1[[#This Row],[Номер плавки]],7)</f>
        <v>2005634</v>
      </c>
      <c r="C2622" s="62" t="s">
        <v>66</v>
      </c>
      <c r="D2622" s="62" t="s">
        <v>90</v>
      </c>
      <c r="E2622" s="63">
        <v>529</v>
      </c>
      <c r="F2622" s="64">
        <f>(Таблица1[[#This Row],[Предел текучести, Н/мм²]]-SUMIF('Сводный отчет'!$B$7:$B$17,Таблица1[[#This Row],[Профиль / размер]],'Сводный отчет'!$F$7:$F$17))^2</f>
        <v>52.341488681698252</v>
      </c>
      <c r="G2622" s="63">
        <v>637</v>
      </c>
      <c r="H2622" s="64">
        <f>(Таблица1[[#This Row],[Временное сопротивление, Н/мм²]]-SUMIF('Сводный отчет'!$B$7:$B$17,Таблица1[[#This Row],[Профиль / размер]],'Сводный отчет'!$I$7:$I$17))^2</f>
        <v>154.20275959355422</v>
      </c>
      <c r="I2622" s="65">
        <f>Таблица1[[#This Row],[Временное сопротивление, Н/мм²]]/Таблица1[[#This Row],[Предел текучести, Н/мм²]]</f>
        <v>1.2041587901701323</v>
      </c>
      <c r="J2622" s="66">
        <f>(Таблица1[[#This Row],[σв/σт]]-SUMIF('Сводный отчет'!$B$7:$B$17,Таблица1[[#This Row],[Профиль / размер]],'Сводный отчет'!$L$7:$L$17))^2</f>
        <v>4.830726559502948E-5</v>
      </c>
      <c r="K2622" s="63">
        <v>20.399999999999999</v>
      </c>
      <c r="L2622" s="64">
        <f>(Таблица1[[#This Row],[Относительное удлинение, %]]-SUMIF('Сводный отчет'!$B$7:$B$17,Таблица1[[#This Row],[Профиль / размер]],'Сводный отчет'!$O$7:$O$17))^2</f>
        <v>3.2357760254798786</v>
      </c>
      <c r="M2622" s="63">
        <v>7.3</v>
      </c>
      <c r="N262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9.550421267826021</v>
      </c>
      <c r="O2622" s="67">
        <v>7.6</v>
      </c>
      <c r="P262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9.5925431462011783</v>
      </c>
      <c r="Q2622" s="69">
        <v>9.9000000000000005E-2</v>
      </c>
      <c r="R2622" s="70">
        <f>(Таблица1[[#This Row],[fr]]-SUMIF('Сводный отчет'!$B$7:$B$17,Таблица1[[#This Row],[Профиль / размер]],'Сводный отчет'!$X$7:$X$17))^2</f>
        <v>2.4119694064228824E-4</v>
      </c>
    </row>
    <row r="2623" spans="1:18" ht="11.25" customHeight="1" x14ac:dyDescent="0.25">
      <c r="A2623" s="62" t="s">
        <v>1923</v>
      </c>
      <c r="B2623" s="62" t="str">
        <f>LEFT(Таблица1[[#This Row],[Номер плавки]],7)</f>
        <v>2005634</v>
      </c>
      <c r="C2623" s="62" t="s">
        <v>66</v>
      </c>
      <c r="D2623" s="62" t="s">
        <v>90</v>
      </c>
      <c r="E2623" s="63">
        <v>543</v>
      </c>
      <c r="F2623" s="64">
        <f>(Таблица1[[#This Row],[Предел текучести, Н/мм²]]-SUMIF('Сводный отчет'!$B$7:$B$17,Таблица1[[#This Row],[Профиль / размер]],'Сводный отчет'!$F$7:$F$17))^2</f>
        <v>45.768718728647968</v>
      </c>
      <c r="G2623" s="63">
        <v>650</v>
      </c>
      <c r="H2623" s="64">
        <f>(Таблица1[[#This Row],[Временное сопротивление, Н/мм²]]-SUMIF('Сводный отчет'!$B$7:$B$17,Таблица1[[#This Row],[Профиль / размер]],'Сводный отчет'!$I$7:$I$17))^2</f>
        <v>0.33890982829689448</v>
      </c>
      <c r="I2623" s="65">
        <f>Таблица1[[#This Row],[Временное сопротивление, Н/мм²]]/Таблица1[[#This Row],[Предел текучести, Н/мм²]]</f>
        <v>1.1970534069981584</v>
      </c>
      <c r="J2623" s="66">
        <f>(Таблица1[[#This Row],[σв/σт]]-SUMIF('Сводный отчет'!$B$7:$B$17,Таблица1[[#This Row],[Профиль / размер]],'Сводный отчет'!$L$7:$L$17))^2</f>
        <v>1.9756343372669184E-4</v>
      </c>
      <c r="K2623" s="63">
        <v>21.1</v>
      </c>
      <c r="L2623" s="64">
        <f>(Таблица1[[#This Row],[Относительное удлинение, %]]-SUMIF('Сводный отчет'!$B$7:$B$17,Таблица1[[#This Row],[Профиль / размер]],'Сводный отчет'!$O$7:$O$17))^2</f>
        <v>6.2441328329916006</v>
      </c>
      <c r="M2623" s="63">
        <v>10.199999999999999</v>
      </c>
      <c r="N262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3.6242864070178557E-2</v>
      </c>
      <c r="O2623" s="67">
        <v>10.5</v>
      </c>
      <c r="P262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3.8881174370166298E-2</v>
      </c>
      <c r="Q2623" s="69">
        <v>9.1999999999999998E-2</v>
      </c>
      <c r="R2623" s="70">
        <f>(Таблица1[[#This Row],[fr]]-SUMIF('Сводный отчет'!$B$7:$B$17,Таблица1[[#This Row],[Профиль / размер]],'Сводный отчет'!$X$7:$X$17))^2</f>
        <v>7.2769710595340024E-5</v>
      </c>
    </row>
    <row r="2624" spans="1:18" ht="11.25" customHeight="1" x14ac:dyDescent="0.25">
      <c r="A2624" s="62" t="s">
        <v>1924</v>
      </c>
      <c r="B2624" s="62" t="str">
        <f>LEFT(Таблица1[[#This Row],[Номер плавки]],7)</f>
        <v>2074719</v>
      </c>
      <c r="C2624" s="62" t="s">
        <v>66</v>
      </c>
      <c r="D2624" s="62" t="s">
        <v>90</v>
      </c>
      <c r="E2624" s="63">
        <v>551</v>
      </c>
      <c r="F2624" s="64">
        <f>(Таблица1[[#This Row],[Предел текучести, Н/мм²]]-SUMIF('Сводный отчет'!$B$7:$B$17,Таблица1[[#This Row],[Профиль / размер]],'Сводный отчет'!$F$7:$F$17))^2</f>
        <v>218.01285018404781</v>
      </c>
      <c r="G2624" s="63">
        <v>744</v>
      </c>
      <c r="H2624" s="64">
        <f>(Таблица1[[#This Row],[Временное сопротивление, Н/мм²]]-SUMIF('Сводный отчет'!$B$7:$B$17,Таблица1[[#This Row],[Профиль / размер]],'Сводный отчет'!$I$7:$I$17))^2</f>
        <v>8945.7849192179747</v>
      </c>
      <c r="I2624" s="65">
        <f>Таблица1[[#This Row],[Временное сопротивление, Н/мм²]]/Таблица1[[#This Row],[Предел текучести, Н/мм²]]</f>
        <v>1.3502722323049001</v>
      </c>
      <c r="J2624" s="66">
        <f>(Таблица1[[#This Row],[σв/σт]]-SUMIF('Сводный отчет'!$B$7:$B$17,Таблица1[[#This Row],[Профиль / размер]],'Сводный отчет'!$L$7:$L$17))^2</f>
        <v>1.9366368205295578E-2</v>
      </c>
      <c r="K2624" s="63">
        <v>17.8</v>
      </c>
      <c r="L2624" s="64">
        <f>(Таблица1[[#This Row],[Относительное удлинение, %]]-SUMIF('Сводный отчет'!$B$7:$B$17,Таблица1[[#This Row],[Профиль / размер]],'Сводный отчет'!$O$7:$O$17))^2</f>
        <v>0.64187931186495972</v>
      </c>
      <c r="M2624" s="63">
        <v>10.7</v>
      </c>
      <c r="N262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9.5867277215722455E-2</v>
      </c>
      <c r="O2624" s="67">
        <v>11.1</v>
      </c>
      <c r="P262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0.16226145606030185</v>
      </c>
      <c r="Q2624" s="69">
        <v>9.9000000000000005E-2</v>
      </c>
      <c r="R2624" s="70">
        <f>(Таблица1[[#This Row],[fr]]-SUMIF('Сводный отчет'!$B$7:$B$17,Таблица1[[#This Row],[Профиль / размер]],'Сводный отчет'!$X$7:$X$17))^2</f>
        <v>2.4119694064228824E-4</v>
      </c>
    </row>
    <row r="2625" spans="1:18" ht="11.25" customHeight="1" x14ac:dyDescent="0.25">
      <c r="A2625" s="62" t="s">
        <v>1925</v>
      </c>
      <c r="B2625" s="62" t="str">
        <f>LEFT(Таблица1[[#This Row],[Номер плавки]],7)</f>
        <v>2005632</v>
      </c>
      <c r="C2625" s="62" t="s">
        <v>66</v>
      </c>
      <c r="D2625" s="62" t="s">
        <v>90</v>
      </c>
      <c r="E2625" s="63">
        <v>508</v>
      </c>
      <c r="F2625" s="64">
        <f>(Таблица1[[#This Row],[Предел текучести, Н/мм²]]-SUMIF('Сводный отчет'!$B$7:$B$17,Таблица1[[#This Row],[Профиль / размер]],'Сводный отчет'!$F$7:$F$17))^2</f>
        <v>797.20064361127368</v>
      </c>
      <c r="G2625" s="63">
        <v>620</v>
      </c>
      <c r="H2625" s="64">
        <f>(Таблица1[[#This Row],[Временное сопротивление, Н/мм²]]-SUMIF('Сводный отчет'!$B$7:$B$17,Таблица1[[#This Row],[Профиль / размер]],'Сводный отчет'!$I$7:$I$17))^2</f>
        <v>865.40933236350611</v>
      </c>
      <c r="I2625" s="65">
        <f>Таблица1[[#This Row],[Временное сопротивление, Н/мм²]]/Таблица1[[#This Row],[Предел текучести, Н/мм²]]</f>
        <v>1.2204724409448819</v>
      </c>
      <c r="J2625" s="66">
        <f>(Таблица1[[#This Row],[σв/σт]]-SUMIF('Сводный отчет'!$B$7:$B$17,Таблица1[[#This Row],[Профиль / размер]],'Сводный отчет'!$L$7:$L$17))^2</f>
        <v>8.7671535478938488E-5</v>
      </c>
      <c r="K2625" s="63">
        <v>20.3</v>
      </c>
      <c r="L2625" s="64">
        <f>(Таблица1[[#This Row],[Относительное удлинение, %]]-SUMIF('Сводный отчет'!$B$7:$B$17,Таблица1[[#This Row],[Профиль / размер]],'Сводный отчет'!$O$7:$O$17))^2</f>
        <v>2.8860107672639272</v>
      </c>
      <c r="M2625" s="63">
        <v>10.7</v>
      </c>
      <c r="N262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9.5867277215722455E-2</v>
      </c>
      <c r="O2625" s="67">
        <v>11</v>
      </c>
      <c r="P262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9.1698075778612817E-2</v>
      </c>
      <c r="Q2625" s="69">
        <v>8.7999999999999995E-2</v>
      </c>
      <c r="R2625" s="70">
        <f>(Таблица1[[#This Row],[fr]]-SUMIF('Сводный отчет'!$B$7:$B$17,Таблица1[[#This Row],[Профиль / размер]],'Сводный отчет'!$X$7:$X$17))^2</f>
        <v>2.0525579139941123E-5</v>
      </c>
    </row>
    <row r="2626" spans="1:18" ht="11.25" customHeight="1" x14ac:dyDescent="0.25">
      <c r="A2626" s="62" t="s">
        <v>1925</v>
      </c>
      <c r="B2626" s="62" t="str">
        <f>LEFT(Таблица1[[#This Row],[Номер плавки]],7)</f>
        <v>2005632</v>
      </c>
      <c r="C2626" s="62" t="s">
        <v>66</v>
      </c>
      <c r="D2626" s="62" t="s">
        <v>90</v>
      </c>
      <c r="E2626" s="63">
        <v>514</v>
      </c>
      <c r="F2626" s="64">
        <f>(Таблица1[[#This Row],[Предел текучести, Н/мм²]]-SUMIF('Сводный отчет'!$B$7:$B$17,Таблица1[[#This Row],[Профиль / размер]],'Сводный отчет'!$F$7:$F$17))^2</f>
        <v>494.38374220282356</v>
      </c>
      <c r="G2626" s="63">
        <v>623</v>
      </c>
      <c r="H2626" s="64">
        <f>(Таблица1[[#This Row],[Временное сопротивление, Н/мм²]]-SUMIF('Сводный отчет'!$B$7:$B$17,Таблица1[[#This Row],[Профиль / размер]],'Сводный отчет'!$I$7:$I$17))^2</f>
        <v>697.90229010998519</v>
      </c>
      <c r="I2626" s="65">
        <f>Таблица1[[#This Row],[Временное сопротивление, Н/мм²]]/Таблица1[[#This Row],[Предел текучести, Н/мм²]]</f>
        <v>1.2120622568093384</v>
      </c>
      <c r="J2626" s="66">
        <f>(Таблица1[[#This Row],[σв/σт]]-SUMIF('Сводный отчет'!$B$7:$B$17,Таблица1[[#This Row],[Профиль / размер]],'Сводный отчет'!$L$7:$L$17))^2</f>
        <v>9.0844497640882294E-7</v>
      </c>
      <c r="K2626" s="63">
        <v>19.399999999999999</v>
      </c>
      <c r="L2626" s="64">
        <f>(Таблица1[[#This Row],[Относительное удлинение, %]]-SUMIF('Сводный отчет'!$B$7:$B$17,Таблица1[[#This Row],[Профиль / размер]],'Сводный отчет'!$O$7:$O$17))^2</f>
        <v>0.63812344332029569</v>
      </c>
      <c r="M2626" s="63">
        <v>10.199999999999999</v>
      </c>
      <c r="N262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3.6242864070178557E-2</v>
      </c>
      <c r="O2626" s="67">
        <v>10.5</v>
      </c>
      <c r="P262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3.8881174370166298E-2</v>
      </c>
      <c r="Q2626" s="69">
        <v>7.2999999999999995E-2</v>
      </c>
      <c r="R2626" s="70">
        <f>(Таблица1[[#This Row],[fr]]-SUMIF('Сводный отчет'!$B$7:$B$17,Таблица1[[#This Row],[Профиль / размер]],'Сводный отчет'!$X$7:$X$17))^2</f>
        <v>1.0961008618219546E-4</v>
      </c>
    </row>
    <row r="2627" spans="1:18" ht="11.25" customHeight="1" x14ac:dyDescent="0.25">
      <c r="A2627" s="62" t="s">
        <v>1926</v>
      </c>
      <c r="B2627" s="62" t="str">
        <f>LEFT(Таблица1[[#This Row],[Номер плавки]],7)</f>
        <v>2005633</v>
      </c>
      <c r="C2627" s="62" t="s">
        <v>66</v>
      </c>
      <c r="D2627" s="62" t="s">
        <v>90</v>
      </c>
      <c r="E2627" s="63">
        <v>523</v>
      </c>
      <c r="F2627" s="64">
        <f>(Таблица1[[#This Row],[Предел текучести, Н/мм²]]-SUMIF('Сводный отчет'!$B$7:$B$17,Таблица1[[#This Row],[Профиль / размер]],'Сводный отчет'!$F$7:$F$17))^2</f>
        <v>175.15839009014837</v>
      </c>
      <c r="G2627" s="63">
        <v>614</v>
      </c>
      <c r="H2627" s="64">
        <f>(Таблица1[[#This Row],[Временное сопротивление, Н/мм²]]-SUMIF('Сводный отчет'!$B$7:$B$17,Таблица1[[#This Row],[Профиль / размер]],'Сводный отчет'!$I$7:$I$17))^2</f>
        <v>1254.423416870548</v>
      </c>
      <c r="I2627" s="65">
        <f>Таблица1[[#This Row],[Временное сопротивление, Н/мм²]]/Таблица1[[#This Row],[Предел текучести, Н/мм²]]</f>
        <v>1.1739961759082218</v>
      </c>
      <c r="J2627" s="66">
        <f>(Таблица1[[#This Row],[σв/σт]]-SUMIF('Сводный отчет'!$B$7:$B$17,Таблица1[[#This Row],[Профиль / размер]],'Сводный отчет'!$L$7:$L$17))^2</f>
        <v>1.3773715848562041E-3</v>
      </c>
      <c r="K2627" s="63">
        <v>21.7</v>
      </c>
      <c r="L2627" s="64">
        <f>(Таблица1[[#This Row],[Относительное удлинение, %]]-SUMIF('Сводный отчет'!$B$7:$B$17,Таблица1[[#This Row],[Профиль / размер]],'Сводный отчет'!$O$7:$O$17))^2</f>
        <v>9.6027243822873398</v>
      </c>
      <c r="M2627" s="63">
        <v>12</v>
      </c>
      <c r="N262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2.5908907513941388</v>
      </c>
      <c r="O2627" s="67">
        <v>12.3</v>
      </c>
      <c r="P262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2.5690220194405762</v>
      </c>
      <c r="Q2627" s="69">
        <v>9.6000000000000002E-2</v>
      </c>
      <c r="R2627" s="70">
        <f>(Таблица1[[#This Row],[fr]]-SUMIF('Сводный отчет'!$B$7:$B$17,Таблица1[[#This Row],[Профиль / размер]],'Сводный отчет'!$X$7:$X$17))^2</f>
        <v>1.5701384205073899E-4</v>
      </c>
    </row>
    <row r="2628" spans="1:18" ht="11.25" customHeight="1" x14ac:dyDescent="0.25">
      <c r="A2628" s="62" t="s">
        <v>1926</v>
      </c>
      <c r="B2628" s="62" t="str">
        <f>LEFT(Таблица1[[#This Row],[Номер плавки]],7)</f>
        <v>2005633</v>
      </c>
      <c r="C2628" s="62" t="s">
        <v>66</v>
      </c>
      <c r="D2628" s="62" t="s">
        <v>90</v>
      </c>
      <c r="E2628" s="63">
        <v>522</v>
      </c>
      <c r="F2628" s="64">
        <f>(Таблица1[[#This Row],[Предел текучести, Н/мм²]]-SUMIF('Сводный отчет'!$B$7:$B$17,Таблица1[[#This Row],[Профиль / размер]],'Сводный отчет'!$F$7:$F$17))^2</f>
        <v>202.62787365822339</v>
      </c>
      <c r="G2628" s="63">
        <v>613</v>
      </c>
      <c r="H2628" s="64">
        <f>(Таблица1[[#This Row],[Временное сопротивление, Н/мм²]]-SUMIF('Сводный отчет'!$B$7:$B$17,Таблица1[[#This Row],[Профиль / размер]],'Сводный отчет'!$I$7:$I$17))^2</f>
        <v>1326.2590976217216</v>
      </c>
      <c r="I2628" s="65">
        <f>Таблица1[[#This Row],[Временное сопротивление, Н/мм²]]/Таблица1[[#This Row],[Предел текучести, Н/мм²]]</f>
        <v>1.1743295019157087</v>
      </c>
      <c r="J2628" s="66">
        <f>(Таблица1[[#This Row],[σв/σт]]-SUMIF('Сводный отчет'!$B$7:$B$17,Таблица1[[#This Row],[Профиль / размер]],'Сводный отчет'!$L$7:$L$17))^2</f>
        <v>1.3527412634497733E-3</v>
      </c>
      <c r="K2628" s="63">
        <v>20.8</v>
      </c>
      <c r="L2628" s="64">
        <f>(Таблица1[[#This Row],[Относительное удлинение, %]]-SUMIF('Сводный отчет'!$B$7:$B$17,Таблица1[[#This Row],[Профиль / размер]],'Сводный отчет'!$O$7:$O$17))^2</f>
        <v>4.8348370583437212</v>
      </c>
      <c r="M2628" s="63">
        <v>12.2</v>
      </c>
      <c r="N262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3.2747405166523542</v>
      </c>
      <c r="O2628" s="67">
        <v>12.5</v>
      </c>
      <c r="P262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3.2501487800039524</v>
      </c>
      <c r="Q2628" s="69">
        <v>9.0999999999999998E-2</v>
      </c>
      <c r="R2628" s="70">
        <f>(Таблица1[[#This Row],[fr]]-SUMIF('Сводный отчет'!$B$7:$B$17,Таблица1[[#This Row],[Профиль / размер]],'Сводный отчет'!$X$7:$X$17))^2</f>
        <v>5.6708677731490293E-5</v>
      </c>
    </row>
    <row r="2629" spans="1:18" ht="11.25" customHeight="1" x14ac:dyDescent="0.25">
      <c r="A2629" s="62" t="s">
        <v>1927</v>
      </c>
      <c r="B2629" s="62" t="str">
        <f>LEFT(Таблица1[[#This Row],[Номер плавки]],7)</f>
        <v>2005631</v>
      </c>
      <c r="C2629" s="62" t="s">
        <v>66</v>
      </c>
      <c r="D2629" s="62" t="s">
        <v>90</v>
      </c>
      <c r="E2629" s="63">
        <v>514</v>
      </c>
      <c r="F2629" s="64">
        <f>(Таблица1[[#This Row],[Предел текучести, Н/мм²]]-SUMIF('Сводный отчет'!$B$7:$B$17,Таблица1[[#This Row],[Профиль / размер]],'Сводный отчет'!$F$7:$F$17))^2</f>
        <v>494.38374220282356</v>
      </c>
      <c r="G2629" s="63">
        <v>626</v>
      </c>
      <c r="H2629" s="64">
        <f>(Таблица1[[#This Row],[Временное сопротивление, Н/мм²]]-SUMIF('Сводный отчет'!$B$7:$B$17,Таблица1[[#This Row],[Профиль / размер]],'Сводный отчет'!$I$7:$I$17))^2</f>
        <v>548.39524785646427</v>
      </c>
      <c r="I2629" s="65">
        <f>Таблица1[[#This Row],[Временное сопротивление, Н/мм²]]/Таблица1[[#This Row],[Предел текучести, Н/мм²]]</f>
        <v>1.2178988326848248</v>
      </c>
      <c r="J2629" s="66">
        <f>(Таблица1[[#This Row],[σв/σт]]-SUMIF('Сводный отчет'!$B$7:$B$17,Таблица1[[#This Row],[Профиль / размер]],'Сводный отчет'!$L$7:$L$17))^2</f>
        <v>4.6100021671063926E-5</v>
      </c>
      <c r="K2629" s="63">
        <v>20.3</v>
      </c>
      <c r="L2629" s="64">
        <f>(Таблица1[[#This Row],[Относительное удлинение, %]]-SUMIF('Сводный отчет'!$B$7:$B$17,Таблица1[[#This Row],[Профиль / размер]],'Сводный отчет'!$O$7:$O$17))^2</f>
        <v>2.8860107672639272</v>
      </c>
      <c r="M2629" s="63">
        <v>11.6</v>
      </c>
      <c r="N262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1.4631912208777023</v>
      </c>
      <c r="O2629" s="67">
        <v>11.9</v>
      </c>
      <c r="P262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1.4467684983138174</v>
      </c>
      <c r="Q2629" s="69">
        <v>8.6999999999999994E-2</v>
      </c>
      <c r="R2629" s="70">
        <f>(Таблица1[[#This Row],[fr]]-SUMIF('Сводный отчет'!$B$7:$B$17,Таблица1[[#This Row],[Профиль / размер]],'Сводный отчет'!$X$7:$X$17))^2</f>
        <v>1.2464546276091405E-5</v>
      </c>
    </row>
    <row r="2630" spans="1:18" ht="11.25" customHeight="1" x14ac:dyDescent="0.25">
      <c r="A2630" s="62" t="s">
        <v>1927</v>
      </c>
      <c r="B2630" s="62" t="str">
        <f>LEFT(Таблица1[[#This Row],[Номер плавки]],7)</f>
        <v>2005631</v>
      </c>
      <c r="C2630" s="62" t="s">
        <v>66</v>
      </c>
      <c r="D2630" s="62" t="s">
        <v>90</v>
      </c>
      <c r="E2630" s="63">
        <v>521</v>
      </c>
      <c r="F2630" s="64">
        <f>(Таблица1[[#This Row],[Предел текучести, Н/мм²]]-SUMIF('Сводный отчет'!$B$7:$B$17,Таблица1[[#This Row],[Профиль / размер]],'Сводный отчет'!$F$7:$F$17))^2</f>
        <v>232.09735722629841</v>
      </c>
      <c r="G2630" s="63">
        <v>614</v>
      </c>
      <c r="H2630" s="64">
        <f>(Таблица1[[#This Row],[Временное сопротивление, Н/мм²]]-SUMIF('Сводный отчет'!$B$7:$B$17,Таблица1[[#This Row],[Профиль / размер]],'Сводный отчет'!$I$7:$I$17))^2</f>
        <v>1254.423416870548</v>
      </c>
      <c r="I2630" s="65">
        <f>Таблица1[[#This Row],[Временное сопротивление, Н/мм²]]/Таблица1[[#This Row],[Предел текучести, Н/мм²]]</f>
        <v>1.1785028790786949</v>
      </c>
      <c r="J2630" s="66">
        <f>(Таблица1[[#This Row],[σв/σт]]-SUMIF('Сводный отчет'!$B$7:$B$17,Таблица1[[#This Row],[Профиль / размер]],'Сводный отчет'!$L$7:$L$17))^2</f>
        <v>1.0631677954483672E-3</v>
      </c>
      <c r="K2630" s="63">
        <v>21.4</v>
      </c>
      <c r="L2630" s="64">
        <f>(Таблица1[[#This Row],[Относительное удлинение, %]]-SUMIF('Сводный отчет'!$B$7:$B$17,Таблица1[[#This Row],[Профиль / размер]],'Сводный отчет'!$O$7:$O$17))^2</f>
        <v>7.833428607639461</v>
      </c>
      <c r="M2630" s="63">
        <v>11.5</v>
      </c>
      <c r="N263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1.2312663382485942</v>
      </c>
      <c r="O2630" s="67">
        <v>11.8</v>
      </c>
      <c r="P263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1.2162051180321289</v>
      </c>
      <c r="Q2630" s="69">
        <v>7.6999999999999999E-2</v>
      </c>
      <c r="R2630" s="70">
        <f>(Таблица1[[#This Row],[fr]]-SUMIF('Сводный отчет'!$B$7:$B$17,Таблица1[[#This Row],[Профиль / размер]],'Сводный отчет'!$X$7:$X$17))^2</f>
        <v>4.1854217637594249E-5</v>
      </c>
    </row>
    <row r="2631" spans="1:18" ht="11.25" customHeight="1" x14ac:dyDescent="0.25">
      <c r="A2631" s="62" t="s">
        <v>1928</v>
      </c>
      <c r="B2631" s="62" t="str">
        <f>LEFT(Таблица1[[#This Row],[Номер плавки]],7)</f>
        <v>2005625</v>
      </c>
      <c r="C2631" s="62" t="s">
        <v>66</v>
      </c>
      <c r="D2631" s="62" t="s">
        <v>90</v>
      </c>
      <c r="E2631" s="63">
        <v>531</v>
      </c>
      <c r="F2631" s="64">
        <f>(Таблица1[[#This Row],[Предел текучести, Н/мм²]]-SUMIF('Сводный отчет'!$B$7:$B$17,Таблица1[[#This Row],[Профиль / размер]],'Сводный отчет'!$F$7:$F$17))^2</f>
        <v>27.402521545548215</v>
      </c>
      <c r="G2631" s="63">
        <v>643</v>
      </c>
      <c r="H2631" s="64">
        <f>(Таблица1[[#This Row],[Временное сопротивление, Н/мм²]]-SUMIF('Сводный отчет'!$B$7:$B$17,Таблица1[[#This Row],[Профиль / размер]],'Сводный отчет'!$I$7:$I$17))^2</f>
        <v>41.188675086512376</v>
      </c>
      <c r="I2631" s="65">
        <f>Таблица1[[#This Row],[Временное сопротивление, Н/мм²]]/Таблица1[[#This Row],[Предел текучести, Н/мм²]]</f>
        <v>1.2109227871939736</v>
      </c>
      <c r="J2631" s="66">
        <f>(Таблица1[[#This Row],[σв/σт]]-SUMIF('Сводный отчет'!$B$7:$B$17,Таблица1[[#This Row],[Профиль / размер]],'Сводный отчет'!$L$7:$L$17))^2</f>
        <v>3.4724763239791476E-8</v>
      </c>
      <c r="K2631" s="63">
        <v>19.5</v>
      </c>
      <c r="L2631" s="64">
        <f>(Таблица1[[#This Row],[Относительное удлинение, %]]-SUMIF('Сводный отчет'!$B$7:$B$17,Таблица1[[#This Row],[Профиль / размер]],'Сводный отчет'!$O$7:$O$17))^2</f>
        <v>0.80788870153625647</v>
      </c>
      <c r="M2631" s="63">
        <v>10</v>
      </c>
      <c r="N263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0.15239309881196045</v>
      </c>
      <c r="O2631" s="67">
        <v>10.3</v>
      </c>
      <c r="P263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0.15775441380678712</v>
      </c>
      <c r="Q2631" s="69">
        <v>6.7000000000000004E-2</v>
      </c>
      <c r="R2631" s="70">
        <f>(Таблица1[[#This Row],[fr]]-SUMIF('Сводный отчет'!$B$7:$B$17,Таблица1[[#This Row],[Профиль / размер]],'Сводный отчет'!$X$7:$X$17))^2</f>
        <v>2.7124388899909689E-4</v>
      </c>
    </row>
    <row r="2632" spans="1:18" ht="11.25" customHeight="1" x14ac:dyDescent="0.25">
      <c r="A2632" s="62" t="s">
        <v>1928</v>
      </c>
      <c r="B2632" s="62" t="str">
        <f>LEFT(Таблица1[[#This Row],[Номер плавки]],7)</f>
        <v>2005625</v>
      </c>
      <c r="C2632" s="62" t="s">
        <v>66</v>
      </c>
      <c r="D2632" s="62" t="s">
        <v>90</v>
      </c>
      <c r="E2632" s="63">
        <v>537</v>
      </c>
      <c r="F2632" s="64">
        <f>(Таблица1[[#This Row],[Предел текучести, Н/мм²]]-SUMIF('Сводный отчет'!$B$7:$B$17,Таблица1[[#This Row],[Профиль / размер]],'Сводный отчет'!$F$7:$F$17))^2</f>
        <v>0.5856201370980928</v>
      </c>
      <c r="G2632" s="63">
        <v>646</v>
      </c>
      <c r="H2632" s="64">
        <f>(Таблица1[[#This Row],[Временное сопротивление, Н/мм²]]-SUMIF('Сводный отчет'!$B$7:$B$17,Таблица1[[#This Row],[Профиль / размер]],'Сводный отчет'!$I$7:$I$17))^2</f>
        <v>11.681632832991458</v>
      </c>
      <c r="I2632" s="65">
        <f>Таблица1[[#This Row],[Временное сопротивление, Н/мм²]]/Таблица1[[#This Row],[Предел текучести, Н/мм²]]</f>
        <v>1.2029795158286778</v>
      </c>
      <c r="J2632" s="66">
        <f>(Таблица1[[#This Row],[σв/σт]]-SUMIF('Сводный отчет'!$B$7:$B$17,Таблица1[[#This Row],[Профиль / размер]],'Сводный отчет'!$L$7:$L$17))^2</f>
        <v>6.6090675518743006E-5</v>
      </c>
      <c r="K2632" s="63">
        <v>22.6</v>
      </c>
      <c r="L2632" s="64">
        <f>(Таблица1[[#This Row],[Относительное удлинение, %]]-SUMIF('Сводный отчет'!$B$7:$B$17,Таблица1[[#This Row],[Профиль / размер]],'Сводный отчет'!$O$7:$O$17))^2</f>
        <v>15.990611706230984</v>
      </c>
      <c r="M2632" s="63">
        <v>12.3</v>
      </c>
      <c r="N263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3.6466653992814684</v>
      </c>
      <c r="O2632" s="67">
        <v>12.6</v>
      </c>
      <c r="P263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3.6207121602856405</v>
      </c>
      <c r="Q2632" s="69">
        <v>9.0999999999999998E-2</v>
      </c>
      <c r="R2632" s="70">
        <f>(Таблица1[[#This Row],[fr]]-SUMIF('Сводный отчет'!$B$7:$B$17,Таблица1[[#This Row],[Профиль / размер]],'Сводный отчет'!$X$7:$X$17))^2</f>
        <v>5.6708677731490293E-5</v>
      </c>
    </row>
    <row r="2633" spans="1:18" ht="11.25" customHeight="1" x14ac:dyDescent="0.25">
      <c r="A2633" s="62" t="s">
        <v>1929</v>
      </c>
      <c r="B2633" s="62" t="str">
        <f>LEFT(Таблица1[[#This Row],[Номер плавки]],7)</f>
        <v>2005629</v>
      </c>
      <c r="C2633" s="62" t="s">
        <v>66</v>
      </c>
      <c r="D2633" s="62" t="s">
        <v>90</v>
      </c>
      <c r="E2633" s="63">
        <v>536</v>
      </c>
      <c r="F2633" s="64">
        <f>(Таблица1[[#This Row],[Предел текучести, Н/мм²]]-SUMIF('Сводный отчет'!$B$7:$B$17,Таблица1[[#This Row],[Профиль / размер]],'Сводный отчет'!$F$7:$F$17))^2</f>
        <v>5.5103705173113041E-2</v>
      </c>
      <c r="G2633" s="63">
        <v>645</v>
      </c>
      <c r="H2633" s="64">
        <f>(Таблица1[[#This Row],[Временное сопротивление, Н/мм²]]-SUMIF('Сводный отчет'!$B$7:$B$17,Таблица1[[#This Row],[Профиль / размер]],'Сводный отчет'!$I$7:$I$17))^2</f>
        <v>19.517313584165098</v>
      </c>
      <c r="I2633" s="65">
        <f>Таблица1[[#This Row],[Временное сопротивление, Н/мм²]]/Таблица1[[#This Row],[Предел текучести, Н/мм²]]</f>
        <v>1.2033582089552239</v>
      </c>
      <c r="J2633" s="66">
        <f>(Таблица1[[#This Row],[σв/σт]]-SUMIF('Сводный отчет'!$B$7:$B$17,Таблица1[[#This Row],[Профиль / размер]],'Сводный отчет'!$L$7:$L$17))^2</f>
        <v>6.0076823706618544E-5</v>
      </c>
      <c r="K2633" s="63">
        <v>18.100000000000001</v>
      </c>
      <c r="L2633" s="64">
        <f>(Таблица1[[#This Row],[Относительное удлинение, %]]-SUMIF('Сводный отчет'!$B$7:$B$17,Таблица1[[#This Row],[Профиль / размер]],'Сводный отчет'!$O$7:$O$17))^2</f>
        <v>0.2511750865128351</v>
      </c>
      <c r="M2633" s="63">
        <v>10.7</v>
      </c>
      <c r="N263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9.5867277215722455E-2</v>
      </c>
      <c r="O2633" s="67">
        <v>11</v>
      </c>
      <c r="P263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9.1698075778612817E-2</v>
      </c>
      <c r="Q2633" s="69">
        <v>8.6999999999999994E-2</v>
      </c>
      <c r="R2633" s="70">
        <f>(Таблица1[[#This Row],[fr]]-SUMIF('Сводный отчет'!$B$7:$B$17,Таблица1[[#This Row],[Профиль / размер]],'Сводный отчет'!$X$7:$X$17))^2</f>
        <v>1.2464546276091405E-5</v>
      </c>
    </row>
    <row r="2634" spans="1:18" ht="11.25" customHeight="1" x14ac:dyDescent="0.25">
      <c r="A2634" s="62" t="s">
        <v>1929</v>
      </c>
      <c r="B2634" s="62" t="str">
        <f>LEFT(Таблица1[[#This Row],[Номер плавки]],7)</f>
        <v>2005629</v>
      </c>
      <c r="C2634" s="62" t="s">
        <v>66</v>
      </c>
      <c r="D2634" s="62" t="s">
        <v>90</v>
      </c>
      <c r="E2634" s="63">
        <v>540</v>
      </c>
      <c r="F2634" s="64">
        <f>(Таблица1[[#This Row],[Предел текучести, Н/мм²]]-SUMIF('Сводный отчет'!$B$7:$B$17,Таблица1[[#This Row],[Профиль / размер]],'Сводный отчет'!$F$7:$F$17))^2</f>
        <v>14.177169432873033</v>
      </c>
      <c r="G2634" s="63">
        <v>648</v>
      </c>
      <c r="H2634" s="64">
        <f>(Таблица1[[#This Row],[Временное сопротивление, Н/мм²]]-SUMIF('Сводный отчет'!$B$7:$B$17,Таблица1[[#This Row],[Профиль / размер]],'Сводный отчет'!$I$7:$I$17))^2</f>
        <v>2.0102713306441755</v>
      </c>
      <c r="I2634" s="65">
        <f>Таблица1[[#This Row],[Временное сопротивление, Н/мм²]]/Таблица1[[#This Row],[Предел текучести, Н/мм²]]</f>
        <v>1.2</v>
      </c>
      <c r="J2634" s="66">
        <f>(Таблица1[[#This Row],[σв/σт]]-SUMIF('Сводный отчет'!$B$7:$B$17,Таблица1[[#This Row],[Профиль / размер]],'Сводный отчет'!$L$7:$L$17))^2</f>
        <v>1.234128362391935E-4</v>
      </c>
      <c r="K2634" s="63">
        <v>21.6</v>
      </c>
      <c r="L2634" s="64">
        <f>(Таблица1[[#This Row],[Относительное удлинение, %]]-SUMIF('Сводный отчет'!$B$7:$B$17,Таблица1[[#This Row],[Профиль / размер]],'Сводный отчет'!$O$7:$O$17))^2</f>
        <v>8.9929591240713957</v>
      </c>
      <c r="M2634" s="63">
        <v>12.1</v>
      </c>
      <c r="N263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2.9228156340232467</v>
      </c>
      <c r="O2634" s="67">
        <v>12.4</v>
      </c>
      <c r="P263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2.8995853997222643</v>
      </c>
      <c r="Q2634" s="69">
        <v>9.1999999999999998E-2</v>
      </c>
      <c r="R2634" s="70">
        <f>(Таблица1[[#This Row],[fr]]-SUMIF('Сводный отчет'!$B$7:$B$17,Таблица1[[#This Row],[Профиль / размер]],'Сводный отчет'!$X$7:$X$17))^2</f>
        <v>7.2769710595340024E-5</v>
      </c>
    </row>
    <row r="2635" spans="1:18" ht="11.25" customHeight="1" x14ac:dyDescent="0.25">
      <c r="A2635" s="62" t="s">
        <v>1930</v>
      </c>
      <c r="B2635" s="62" t="str">
        <f>LEFT(Таблица1[[#This Row],[Номер плавки]],7)</f>
        <v>2005627</v>
      </c>
      <c r="C2635" s="62" t="s">
        <v>66</v>
      </c>
      <c r="D2635" s="62" t="s">
        <v>90</v>
      </c>
      <c r="E2635" s="63">
        <v>519</v>
      </c>
      <c r="F2635" s="64">
        <f>(Таблица1[[#This Row],[Предел текучести, Н/мм²]]-SUMIF('Сводный отчет'!$B$7:$B$17,Таблица1[[#This Row],[Профиль / размер]],'Сводный отчет'!$F$7:$F$17))^2</f>
        <v>297.03632436244845</v>
      </c>
      <c r="G2635" s="63">
        <v>629</v>
      </c>
      <c r="H2635" s="64">
        <f>(Таблица1[[#This Row],[Временное сопротивление, Н/мм²]]-SUMIF('Сводный отчет'!$B$7:$B$17,Таблица1[[#This Row],[Профиль / размер]],'Сводный отчет'!$I$7:$I$17))^2</f>
        <v>416.88820560294334</v>
      </c>
      <c r="I2635" s="65">
        <f>Таблица1[[#This Row],[Временное сопротивление, Н/мм²]]/Таблица1[[#This Row],[Предел текучести, Н/мм²]]</f>
        <v>1.211946050096339</v>
      </c>
      <c r="J2635" s="66">
        <f>(Таблица1[[#This Row],[σв/σт]]-SUMIF('Сводный отчет'!$B$7:$B$17,Таблица1[[#This Row],[Профиль / размер]],'Сводный отчет'!$L$7:$L$17))^2</f>
        <v>7.0043020900538586E-7</v>
      </c>
      <c r="K2635" s="63">
        <v>20.3</v>
      </c>
      <c r="L2635" s="64">
        <f>(Таблица1[[#This Row],[Относительное удлинение, %]]-SUMIF('Сводный отчет'!$B$7:$B$17,Таблица1[[#This Row],[Профиль / размер]],'Сводный отчет'!$O$7:$O$17))^2</f>
        <v>2.8860107672639272</v>
      </c>
      <c r="M2635" s="63">
        <v>10.7</v>
      </c>
      <c r="N263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9.5867277215722455E-2</v>
      </c>
      <c r="O2635" s="67">
        <v>11</v>
      </c>
      <c r="P263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9.1698075778612817E-2</v>
      </c>
      <c r="Q2635" s="69">
        <v>7.4999999999999997E-2</v>
      </c>
      <c r="R2635" s="70">
        <f>(Таблица1[[#This Row],[fr]]-SUMIF('Сводный отчет'!$B$7:$B$17,Таблица1[[#This Row],[Профиль / размер]],'Сводный отчет'!$X$7:$X$17))^2</f>
        <v>7.1732151909894844E-5</v>
      </c>
    </row>
    <row r="2636" spans="1:18" ht="11.25" customHeight="1" x14ac:dyDescent="0.25">
      <c r="A2636" s="62" t="s">
        <v>1930</v>
      </c>
      <c r="B2636" s="62" t="str">
        <f>LEFT(Таблица1[[#This Row],[Номер плавки]],7)</f>
        <v>2005627</v>
      </c>
      <c r="C2636" s="62" t="s">
        <v>66</v>
      </c>
      <c r="D2636" s="62" t="s">
        <v>90</v>
      </c>
      <c r="E2636" s="63">
        <v>518</v>
      </c>
      <c r="F2636" s="64">
        <f>(Таблица1[[#This Row],[Предел текучести, Н/мм²]]-SUMIF('Сводный отчет'!$B$7:$B$17,Таблица1[[#This Row],[Профиль / размер]],'Сводный отчет'!$F$7:$F$17))^2</f>
        <v>332.50580793052347</v>
      </c>
      <c r="G2636" s="63">
        <v>627</v>
      </c>
      <c r="H2636" s="64">
        <f>(Таблица1[[#This Row],[Временное сопротивление, Н/мм²]]-SUMIF('Сводный отчет'!$B$7:$B$17,Таблица1[[#This Row],[Профиль / размер]],'Сводный отчет'!$I$7:$I$17))^2</f>
        <v>502.55956710529063</v>
      </c>
      <c r="I2636" s="65">
        <f>Таблица1[[#This Row],[Временное сопротивление, Н/мм²]]/Таблица1[[#This Row],[Предел текучести, Н/мм²]]</f>
        <v>1.2104247104247103</v>
      </c>
      <c r="J2636" s="66">
        <f>(Таблица1[[#This Row],[σв/σт]]-SUMIF('Сводный отчет'!$B$7:$B$17,Таблица1[[#This Row],[Профиль / размер]],'Сводный отчет'!$L$7:$L$17))^2</f>
        <v>4.6843427558239711E-7</v>
      </c>
      <c r="K2636" s="63">
        <v>21</v>
      </c>
      <c r="L2636" s="64">
        <f>(Таблица1[[#This Row],[Относительное удлинение, %]]-SUMIF('Сводный отчет'!$B$7:$B$17,Таблица1[[#This Row],[Профиль / размер]],'Сводный отчет'!$O$7:$O$17))^2</f>
        <v>5.7543675747756353</v>
      </c>
      <c r="M2636" s="63">
        <v>12.4</v>
      </c>
      <c r="N263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4.0385902819105759</v>
      </c>
      <c r="O2636" s="67">
        <v>12.7</v>
      </c>
      <c r="P263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4.0112755405673282</v>
      </c>
      <c r="Q2636" s="69">
        <v>9.9000000000000005E-2</v>
      </c>
      <c r="R2636" s="70">
        <f>(Таблица1[[#This Row],[fr]]-SUMIF('Сводный отчет'!$B$7:$B$17,Таблица1[[#This Row],[Профиль / размер]],'Сводный отчет'!$X$7:$X$17))^2</f>
        <v>2.4119694064228824E-4</v>
      </c>
    </row>
    <row r="2637" spans="1:18" ht="11.25" customHeight="1" x14ac:dyDescent="0.25">
      <c r="A2637" s="62" t="s">
        <v>1931</v>
      </c>
      <c r="B2637" s="62" t="str">
        <f>LEFT(Таблица1[[#This Row],[Номер плавки]],7)</f>
        <v>2005626</v>
      </c>
      <c r="C2637" s="62" t="s">
        <v>66</v>
      </c>
      <c r="D2637" s="62" t="s">
        <v>90</v>
      </c>
      <c r="E2637" s="63">
        <v>543</v>
      </c>
      <c r="F2637" s="64">
        <f>(Таблица1[[#This Row],[Предел текучести, Н/мм²]]-SUMIF('Сводный отчет'!$B$7:$B$17,Таблица1[[#This Row],[Профиль / размер]],'Сводный отчет'!$F$7:$F$17))^2</f>
        <v>45.768718728647968</v>
      </c>
      <c r="G2637" s="63">
        <v>647</v>
      </c>
      <c r="H2637" s="64">
        <f>(Таблица1[[#This Row],[Временное сопротивление, Н/мм²]]-SUMIF('Сводный отчет'!$B$7:$B$17,Таблица1[[#This Row],[Профиль / размер]],'Сводный отчет'!$I$7:$I$17))^2</f>
        <v>5.8459520818178161</v>
      </c>
      <c r="I2637" s="65">
        <f>Таблица1[[#This Row],[Временное сопротивление, Н/мм²]]/Таблица1[[#This Row],[Предел текучести, Н/мм²]]</f>
        <v>1.1915285451197053</v>
      </c>
      <c r="J2637" s="66">
        <f>(Таблица1[[#This Row],[σв/σт]]-SUMIF('Сводный отчет'!$B$7:$B$17,Таблица1[[#This Row],[Профиль / размер]],'Сводный отчет'!$L$7:$L$17))^2</f>
        <v>3.8339942213893392E-4</v>
      </c>
      <c r="K2637" s="63">
        <v>21.1</v>
      </c>
      <c r="L2637" s="64">
        <f>(Таблица1[[#This Row],[Относительное удлинение, %]]-SUMIF('Сводный отчет'!$B$7:$B$17,Таблица1[[#This Row],[Профиль / размер]],'Сводный отчет'!$O$7:$O$17))^2</f>
        <v>6.2441328329916006</v>
      </c>
      <c r="M2637" s="63">
        <v>11</v>
      </c>
      <c r="N263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0.37164192510304966</v>
      </c>
      <c r="O2637" s="67">
        <v>11.3</v>
      </c>
      <c r="P263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0.36338821662368159</v>
      </c>
      <c r="Q2637" s="69">
        <v>8.5999999999999993E-2</v>
      </c>
      <c r="R2637" s="70">
        <f>(Таблица1[[#This Row],[fr]]-SUMIF('Сводный отчет'!$B$7:$B$17,Таблица1[[#This Row],[Профиль / размер]],'Сводный отчет'!$X$7:$X$17))^2</f>
        <v>6.4035134122416921E-6</v>
      </c>
    </row>
    <row r="2638" spans="1:18" ht="11.25" customHeight="1" x14ac:dyDescent="0.25">
      <c r="A2638" s="62" t="s">
        <v>1931</v>
      </c>
      <c r="B2638" s="62" t="str">
        <f>LEFT(Таблица1[[#This Row],[Номер плавки]],7)</f>
        <v>2005626</v>
      </c>
      <c r="C2638" s="62" t="s">
        <v>66</v>
      </c>
      <c r="D2638" s="62" t="s">
        <v>90</v>
      </c>
      <c r="E2638" s="63">
        <v>543</v>
      </c>
      <c r="F2638" s="64">
        <f>(Таблица1[[#This Row],[Предел текучести, Н/мм²]]-SUMIF('Сводный отчет'!$B$7:$B$17,Таблица1[[#This Row],[Профиль / размер]],'Сводный отчет'!$F$7:$F$17))^2</f>
        <v>45.768718728647968</v>
      </c>
      <c r="G2638" s="63">
        <v>647</v>
      </c>
      <c r="H2638" s="64">
        <f>(Таблица1[[#This Row],[Временное сопротивление, Н/мм²]]-SUMIF('Сводный отчет'!$B$7:$B$17,Таблица1[[#This Row],[Профиль / размер]],'Сводный отчет'!$I$7:$I$17))^2</f>
        <v>5.8459520818178161</v>
      </c>
      <c r="I2638" s="65">
        <f>Таблица1[[#This Row],[Временное сопротивление, Н/мм²]]/Таблица1[[#This Row],[Предел текучести, Н/мм²]]</f>
        <v>1.1915285451197053</v>
      </c>
      <c r="J2638" s="66">
        <f>(Таблица1[[#This Row],[σв/σт]]-SUMIF('Сводный отчет'!$B$7:$B$17,Таблица1[[#This Row],[Профиль / размер]],'Сводный отчет'!$L$7:$L$17))^2</f>
        <v>3.8339942213893392E-4</v>
      </c>
      <c r="K2638" s="63">
        <v>20.100000000000001</v>
      </c>
      <c r="L2638" s="64">
        <f>(Таблица1[[#This Row],[Относительное удлинение, %]]-SUMIF('Сводный отчет'!$B$7:$B$17,Таблица1[[#This Row],[Профиль / размер]],'Сводный отчет'!$O$7:$O$17))^2</f>
        <v>2.2464802508320121</v>
      </c>
      <c r="M2638" s="63">
        <v>13.1</v>
      </c>
      <c r="N263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7.3420644603143348</v>
      </c>
      <c r="O2638" s="67">
        <v>13.4</v>
      </c>
      <c r="P263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7.305219202539158</v>
      </c>
      <c r="Q2638" s="69">
        <v>8.2000000000000003E-2</v>
      </c>
      <c r="R2638" s="70">
        <f>(Таблица1[[#This Row],[fr]]-SUMIF('Сводный отчет'!$B$7:$B$17,Таблица1[[#This Row],[Профиль / размер]],'Сводный отчет'!$X$7:$X$17))^2</f>
        <v>2.1593819568428332E-6</v>
      </c>
    </row>
    <row r="2639" spans="1:18" ht="11.25" customHeight="1" x14ac:dyDescent="0.25">
      <c r="A2639" s="62" t="s">
        <v>1932</v>
      </c>
      <c r="B2639" s="62" t="str">
        <f>LEFT(Таблица1[[#This Row],[Номер плавки]],7)</f>
        <v>2005630</v>
      </c>
      <c r="C2639" s="62" t="s">
        <v>66</v>
      </c>
      <c r="D2639" s="62" t="s">
        <v>90</v>
      </c>
      <c r="E2639" s="63">
        <v>530</v>
      </c>
      <c r="F2639" s="64">
        <f>(Таблица1[[#This Row],[Предел текучести, Н/мм²]]-SUMIF('Сводный отчет'!$B$7:$B$17,Таблица1[[#This Row],[Профиль / размер]],'Сводный отчет'!$F$7:$F$17))^2</f>
        <v>38.872005113623231</v>
      </c>
      <c r="G2639" s="63">
        <v>635</v>
      </c>
      <c r="H2639" s="64">
        <f>(Таблица1[[#This Row],[Временное сопротивление, Н/мм²]]-SUMIF('Сводный отчет'!$B$7:$B$17,Таблица1[[#This Row],[Профиль / размер]],'Сводный отчет'!$I$7:$I$17))^2</f>
        <v>207.8741210959015</v>
      </c>
      <c r="I2639" s="65">
        <f>Таблица1[[#This Row],[Временное сопротивление, Н/мм²]]/Таблица1[[#This Row],[Предел текучести, Н/мм²]]</f>
        <v>1.1981132075471699</v>
      </c>
      <c r="J2639" s="66">
        <f>(Таблица1[[#This Row],[σв/σт]]-SUMIF('Сводный отчет'!$B$7:$B$17,Таблица1[[#This Row],[Профиль / размер]],'Сводный отчет'!$L$7:$L$17))^2</f>
        <v>1.6889407864166084E-4</v>
      </c>
      <c r="K2639" s="63">
        <v>19</v>
      </c>
      <c r="L2639" s="64">
        <f>(Таблица1[[#This Row],[Относительное удлинение, %]]-SUMIF('Сводный отчет'!$B$7:$B$17,Таблица1[[#This Row],[Профиль / размер]],'Сводный отчет'!$O$7:$O$17))^2</f>
        <v>0.15906241045646363</v>
      </c>
      <c r="M2639" s="63">
        <v>10.1</v>
      </c>
      <c r="N263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8.431798144106957E-2</v>
      </c>
      <c r="O2639" s="67">
        <v>10.4</v>
      </c>
      <c r="P263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8.8317794088476786E-2</v>
      </c>
      <c r="Q2639" s="69">
        <v>7.4999999999999997E-2</v>
      </c>
      <c r="R2639" s="70">
        <f>(Таблица1[[#This Row],[fr]]-SUMIF('Сводный отчет'!$B$7:$B$17,Таблица1[[#This Row],[Профиль / размер]],'Сводный отчет'!$X$7:$X$17))^2</f>
        <v>7.1732151909894844E-5</v>
      </c>
    </row>
    <row r="2640" spans="1:18" ht="11.25" customHeight="1" x14ac:dyDescent="0.25">
      <c r="A2640" s="62" t="s">
        <v>1932</v>
      </c>
      <c r="B2640" s="62" t="str">
        <f>LEFT(Таблица1[[#This Row],[Номер плавки]],7)</f>
        <v>2005630</v>
      </c>
      <c r="C2640" s="62" t="s">
        <v>66</v>
      </c>
      <c r="D2640" s="62" t="s">
        <v>90</v>
      </c>
      <c r="E2640" s="63">
        <v>535</v>
      </c>
      <c r="F2640" s="64">
        <f>(Таблица1[[#This Row],[Предел текучести, Н/мм²]]-SUMIF('Сводный отчет'!$B$7:$B$17,Таблица1[[#This Row],[Профиль / размер]],'Сводный отчет'!$F$7:$F$17))^2</f>
        <v>1.5245872732481334</v>
      </c>
      <c r="G2640" s="63">
        <v>639</v>
      </c>
      <c r="H2640" s="64">
        <f>(Таблица1[[#This Row],[Временное сопротивление, Н/мм²]]-SUMIF('Сводный отчет'!$B$7:$B$17,Таблица1[[#This Row],[Профиль / размер]],'Сводный отчет'!$I$7:$I$17))^2</f>
        <v>108.53139809120694</v>
      </c>
      <c r="I2640" s="65">
        <f>Таблица1[[#This Row],[Временное сопротивление, Н/мм²]]/Таблица1[[#This Row],[Предел текучести, Н/мм²]]</f>
        <v>1.1943925233644861</v>
      </c>
      <c r="J2640" s="66">
        <f>(Таблица1[[#This Row],[σв/σт]]-SUMIF('Сводный отчет'!$B$7:$B$17,Таблица1[[#This Row],[Профиль / размер]],'Сводный отчет'!$L$7:$L$17))^2</f>
        <v>2.7944503804849525E-4</v>
      </c>
      <c r="K2640" s="63">
        <v>16.399999999999999</v>
      </c>
      <c r="L2640" s="64">
        <f>(Таблица1[[#This Row],[Относительное удлинение, %]]-SUMIF('Сводный отчет'!$B$7:$B$17,Таблица1[[#This Row],[Профиль / размер]],'Сводный отчет'!$O$7:$O$17))^2</f>
        <v>4.8451656968415469</v>
      </c>
      <c r="M2640" s="63">
        <v>11.3</v>
      </c>
      <c r="N264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0.82741657299037774</v>
      </c>
      <c r="O2640" s="67">
        <v>11.6</v>
      </c>
      <c r="P264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0.81507835746874802</v>
      </c>
      <c r="Q2640" s="69">
        <v>9.4E-2</v>
      </c>
      <c r="R2640" s="70">
        <f>(Таблица1[[#This Row],[fr]]-SUMIF('Сводный отчет'!$B$7:$B$17,Таблица1[[#This Row],[Профиль / размер]],'Сводный отчет'!$X$7:$X$17))^2</f>
        <v>1.108917763230395E-4</v>
      </c>
    </row>
    <row r="2641" spans="1:18" ht="11.25" customHeight="1" x14ac:dyDescent="0.25">
      <c r="A2641" s="62" t="s">
        <v>1933</v>
      </c>
      <c r="B2641" s="62" t="str">
        <f>LEFT(Таблица1[[#This Row],[Номер плавки]],7)</f>
        <v>2051488</v>
      </c>
      <c r="C2641" s="62" t="s">
        <v>8</v>
      </c>
      <c r="D2641" s="62" t="s">
        <v>9</v>
      </c>
      <c r="E2641" s="63">
        <v>566</v>
      </c>
      <c r="F2641" s="64">
        <f>(Таблица1[[#This Row],[Предел текучести, Н/мм²]]-SUMIF('Сводный отчет'!$B$7:$B$17,Таблица1[[#This Row],[Профиль / размер]],'Сводный отчет'!$F$7:$F$17))^2</f>
        <v>78.64008543965744</v>
      </c>
      <c r="G2641" s="63">
        <v>661</v>
      </c>
      <c r="H2641" s="64">
        <f>(Таблица1[[#This Row],[Временное сопротивление, Н/мм²]]-SUMIF('Сводный отчет'!$B$7:$B$17,Таблица1[[#This Row],[Профиль / размер]],'Сводный отчет'!$I$7:$I$17))^2</f>
        <v>100.81928127843034</v>
      </c>
      <c r="I2641" s="65">
        <f>Таблица1[[#This Row],[Временное сопротивление, Н/мм²]]/Таблица1[[#This Row],[Предел текучести, Н/мм²]]</f>
        <v>1.167844522968198</v>
      </c>
      <c r="J2641" s="66">
        <f>(Таблица1[[#This Row],[σв/σт]]-SUMIF('Сводный отчет'!$B$7:$B$17,Таблица1[[#This Row],[Профиль / размер]],'Сводный отчет'!$L$7:$L$17))^2</f>
        <v>5.5786539471815426E-7</v>
      </c>
      <c r="K2641" s="63">
        <v>25</v>
      </c>
      <c r="L2641" s="64">
        <f>(Таблица1[[#This Row],[Относительное удлинение, %]]-SUMIF('Сводный отчет'!$B$7:$B$17,Таблица1[[#This Row],[Профиль / размер]],'Сводный отчет'!$O$7:$O$17))^2</f>
        <v>3.6623688518827064</v>
      </c>
      <c r="M2641" s="63">
        <v>9.5</v>
      </c>
      <c r="N264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1.5413456746173499</v>
      </c>
      <c r="O2641" s="67">
        <v>9.8000000000000007</v>
      </c>
      <c r="P264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1.3307097666671142</v>
      </c>
      <c r="Q2641" s="69">
        <v>9.2999999999999999E-2</v>
      </c>
      <c r="R2641" s="70">
        <f>(Таблица1[[#This Row],[fr]]-SUMIF('Сводный отчет'!$B$7:$B$17,Таблица1[[#This Row],[Профиль / размер]],'Сводный отчет'!$X$7:$X$17))^2</f>
        <v>1.1317480518967177E-4</v>
      </c>
    </row>
    <row r="2642" spans="1:18" ht="11.25" customHeight="1" x14ac:dyDescent="0.25">
      <c r="A2642" s="62" t="s">
        <v>1933</v>
      </c>
      <c r="B2642" s="62" t="str">
        <f>LEFT(Таблица1[[#This Row],[Номер плавки]],7)</f>
        <v>2051488</v>
      </c>
      <c r="C2642" s="62" t="s">
        <v>8</v>
      </c>
      <c r="D2642" s="62" t="s">
        <v>9</v>
      </c>
      <c r="E2642" s="63">
        <v>571</v>
      </c>
      <c r="F2642" s="64">
        <f>(Таблица1[[#This Row],[Предел текучести, Н/мм²]]-SUMIF('Сводный отчет'!$B$7:$B$17,Таблица1[[#This Row],[Профиль / размер]],'Сводный отчет'!$F$7:$F$17))^2</f>
        <v>192.31933072267586</v>
      </c>
      <c r="G2642" s="63">
        <v>666</v>
      </c>
      <c r="H2642" s="64">
        <f>(Таблица1[[#This Row],[Временное сопротивление, Н/мм²]]-SUMIF('Сводный отчет'!$B$7:$B$17,Таблица1[[#This Row],[Профиль / размер]],'Сводный отчет'!$I$7:$I$17))^2</f>
        <v>226.22808630987683</v>
      </c>
      <c r="I2642" s="65">
        <f>Таблица1[[#This Row],[Временное сопротивление, Н/мм²]]/Таблица1[[#This Row],[Предел текучести, Н/мм²]]</f>
        <v>1.1663747810858143</v>
      </c>
      <c r="J2642" s="66">
        <f>(Таблица1[[#This Row],[σв/σт]]-SUMIF('Сводный отчет'!$B$7:$B$17,Таблица1[[#This Row],[Профиль / размер]],'Сводный отчет'!$L$7:$L$17))^2</f>
        <v>4.9135184025330633E-6</v>
      </c>
      <c r="K2642" s="63">
        <v>21.8</v>
      </c>
      <c r="L2642" s="64">
        <f>(Таблица1[[#This Row],[Относительное удлинение, %]]-SUMIF('Сводный отчет'!$B$7:$B$17,Таблица1[[#This Row],[Профиль / размер]],'Сводный отчет'!$O$7:$O$17))^2</f>
        <v>1.6544862523018427</v>
      </c>
      <c r="M2642" s="63">
        <v>9.4</v>
      </c>
      <c r="N264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1.3030437878248939</v>
      </c>
      <c r="O2642" s="67">
        <v>9.6999999999999993</v>
      </c>
      <c r="P264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1.1099969784071524</v>
      </c>
      <c r="Q2642" s="69">
        <v>8.4000000000000005E-2</v>
      </c>
      <c r="R2642" s="70">
        <f>(Таблица1[[#This Row],[fr]]-SUMIF('Сводный отчет'!$B$7:$B$17,Таблица1[[#This Row],[Профиль / размер]],'Сводный отчет'!$X$7:$X$17))^2</f>
        <v>2.6842391519328601E-6</v>
      </c>
    </row>
    <row r="2643" spans="1:18" ht="11.25" customHeight="1" x14ac:dyDescent="0.25">
      <c r="A2643" s="62" t="s">
        <v>1934</v>
      </c>
      <c r="B2643" s="62" t="str">
        <f>LEFT(Таблица1[[#This Row],[Номер плавки]],7)</f>
        <v>2051488</v>
      </c>
      <c r="C2643" s="62" t="s">
        <v>8</v>
      </c>
      <c r="D2643" s="62" t="s">
        <v>9</v>
      </c>
      <c r="E2643" s="63">
        <v>557</v>
      </c>
      <c r="F2643" s="64">
        <f>(Таблица1[[#This Row],[Предел текучести, Н/мм²]]-SUMIF('Сводный отчет'!$B$7:$B$17,Таблица1[[#This Row],[Профиль / размер]],'Сводный отчет'!$F$7:$F$17))^2</f>
        <v>1.7443930224291002E-2</v>
      </c>
      <c r="G2643" s="63">
        <v>650</v>
      </c>
      <c r="H2643" s="64">
        <f>(Таблица1[[#This Row],[Временное сопротивление, Н/мм²]]-SUMIF('Сводный отчет'!$B$7:$B$17,Таблица1[[#This Row],[Профиль / размер]],'Сводный отчет'!$I$7:$I$17))^2</f>
        <v>0.91991020924806155</v>
      </c>
      <c r="I2643" s="65">
        <f>Таблица1[[#This Row],[Временное сопротивление, Н/мм²]]/Таблица1[[#This Row],[Предел текучести, Н/мм²]]</f>
        <v>1.1669658886894076</v>
      </c>
      <c r="J2643" s="66">
        <f>(Таблица1[[#This Row],[σв/σт]]-SUMIF('Сводный отчет'!$B$7:$B$17,Таблица1[[#This Row],[Профиль / размер]],'Сводный отчет'!$L$7:$L$17))^2</f>
        <v>2.6423742812190597E-6</v>
      </c>
      <c r="K2643" s="63">
        <v>24.2</v>
      </c>
      <c r="L2643" s="64">
        <f>(Таблица1[[#This Row],[Относительное удлинение, %]]-SUMIF('Сводный отчет'!$B$7:$B$17,Таблица1[[#This Row],[Профиль / размер]],'Сводный отчет'!$O$7:$O$17))^2</f>
        <v>1.2403982019874893</v>
      </c>
      <c r="M2643" s="63">
        <v>8.5</v>
      </c>
      <c r="N264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2643" s="67">
        <v>8.8000000000000007</v>
      </c>
      <c r="P264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2643" s="69">
        <v>7.4999999999999997E-2</v>
      </c>
      <c r="R2643" s="70">
        <f>(Таблица1[[#This Row],[fr]]-SUMIF('Сводный отчет'!$B$7:$B$17,Таблица1[[#This Row],[Профиль / размер]],'Сводный отчет'!$X$7:$X$17))^2</f>
        <v>5.4193673114193948E-5</v>
      </c>
    </row>
    <row r="2644" spans="1:18" ht="11.25" customHeight="1" x14ac:dyDescent="0.25">
      <c r="A2644" s="62" t="s">
        <v>1935</v>
      </c>
      <c r="B2644" s="62" t="str">
        <f>LEFT(Таблица1[[#This Row],[Номер плавки]],7)</f>
        <v>2051488</v>
      </c>
      <c r="C2644" s="62" t="s">
        <v>8</v>
      </c>
      <c r="D2644" s="62" t="s">
        <v>9</v>
      </c>
      <c r="E2644" s="63">
        <v>568</v>
      </c>
      <c r="F2644" s="64">
        <f>(Таблица1[[#This Row],[Предел текучести, Н/мм²]]-SUMIF('Сводный отчет'!$B$7:$B$17,Таблица1[[#This Row],[Профиль / размер]],'Сводный отчет'!$F$7:$F$17))^2</f>
        <v>118.11178355286481</v>
      </c>
      <c r="G2644" s="63">
        <v>660</v>
      </c>
      <c r="H2644" s="64">
        <f>(Таблица1[[#This Row],[Временное сопротивление, Н/мм²]]-SUMIF('Сводный отчет'!$B$7:$B$17,Таблица1[[#This Row],[Профиль / размер]],'Сводный отчет'!$I$7:$I$17))^2</f>
        <v>81.73752027214104</v>
      </c>
      <c r="I2644" s="65">
        <f>Таблица1[[#This Row],[Временное сопротивление, Н/мм²]]/Таблица1[[#This Row],[Предел текучести, Н/мм²]]</f>
        <v>1.1619718309859155</v>
      </c>
      <c r="J2644" s="66">
        <f>(Таблица1[[#This Row],[σв/σт]]-SUMIF('Сводный отчет'!$B$7:$B$17,Таблица1[[#This Row],[Профиль / размер]],'Сводный отчет'!$L$7:$L$17))^2</f>
        <v>4.3819049280322216E-5</v>
      </c>
      <c r="K2644" s="63">
        <v>22.4</v>
      </c>
      <c r="L2644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2644" s="63">
        <v>8.1999999999999993</v>
      </c>
      <c r="N264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2644" s="67">
        <v>8.5</v>
      </c>
      <c r="P264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2644" s="69">
        <v>8.6999999999999994E-2</v>
      </c>
      <c r="R2644" s="70">
        <f>(Таблица1[[#This Row],[fr]]-SUMIF('Сводный отчет'!$B$7:$B$17,Таблица1[[#This Row],[Профиль / размер]],'Сводный отчет'!$X$7:$X$17))^2</f>
        <v>2.1514427831179098E-5</v>
      </c>
    </row>
    <row r="2645" spans="1:18" ht="11.25" customHeight="1" x14ac:dyDescent="0.25">
      <c r="A2645" s="62" t="s">
        <v>1936</v>
      </c>
      <c r="B2645" s="62" t="str">
        <f>LEFT(Таблица1[[#This Row],[Номер плавки]],7)</f>
        <v>2051489</v>
      </c>
      <c r="C2645" s="62" t="s">
        <v>8</v>
      </c>
      <c r="D2645" s="62" t="s">
        <v>9</v>
      </c>
      <c r="E2645" s="63">
        <v>564</v>
      </c>
      <c r="F2645" s="64">
        <f>(Таблица1[[#This Row],[Предел текучести, Н/мм²]]-SUMIF('Сводный отчет'!$B$7:$B$17,Таблица1[[#This Row],[Профиль / размер]],'Сводный отчет'!$F$7:$F$17))^2</f>
        <v>47.168387326450073</v>
      </c>
      <c r="G2645" s="63">
        <v>650</v>
      </c>
      <c r="H2645" s="64">
        <f>(Таблица1[[#This Row],[Временное сопротивление, Н/мм²]]-SUMIF('Сводный отчет'!$B$7:$B$17,Таблица1[[#This Row],[Профиль / размер]],'Сводный отчет'!$I$7:$I$17))^2</f>
        <v>0.91991020924806155</v>
      </c>
      <c r="I2645" s="65">
        <f>Таблица1[[#This Row],[Временное сопротивление, Н/мм²]]/Таблица1[[#This Row],[Предел текучести, Н/мм²]]</f>
        <v>1.1524822695035462</v>
      </c>
      <c r="J2645" s="66">
        <f>(Таблица1[[#This Row],[σв/σт]]-SUMIF('Сводный отчет'!$B$7:$B$17,Таблица1[[#This Row],[Профиль / размер]],'Сводный отчет'!$L$7:$L$17))^2</f>
        <v>2.5950495011230657E-4</v>
      </c>
      <c r="K2645" s="63">
        <v>24.8</v>
      </c>
      <c r="L2645" s="64">
        <f>(Таблица1[[#This Row],[Относительное удлинение, %]]-SUMIF('Сводный отчет'!$B$7:$B$17,Таблица1[[#This Row],[Профиль / размер]],'Сводный отчет'!$O$7:$O$17))^2</f>
        <v>2.9368761894089048</v>
      </c>
      <c r="M2645" s="63">
        <v>7.2</v>
      </c>
      <c r="N264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1.1204022783908447</v>
      </c>
      <c r="O2645" s="67">
        <v>7.5</v>
      </c>
      <c r="P264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2645" s="69">
        <v>8.5000000000000006E-2</v>
      </c>
      <c r="R2645" s="70">
        <f>(Таблица1[[#This Row],[fr]]-SUMIF('Сводный отчет'!$B$7:$B$17,Таблица1[[#This Row],[Профиль / размер]],'Сводный отчет'!$X$7:$X$17))^2</f>
        <v>6.960968711681646E-6</v>
      </c>
    </row>
    <row r="2646" spans="1:18" ht="11.25" customHeight="1" x14ac:dyDescent="0.25">
      <c r="A2646" s="62" t="s">
        <v>1937</v>
      </c>
      <c r="B2646" s="62" t="str">
        <f>LEFT(Таблица1[[#This Row],[Номер плавки]],7)</f>
        <v>2051489</v>
      </c>
      <c r="C2646" s="62" t="s">
        <v>8</v>
      </c>
      <c r="D2646" s="62" t="s">
        <v>9</v>
      </c>
      <c r="E2646" s="63">
        <v>572</v>
      </c>
      <c r="F2646" s="64">
        <f>(Таблица1[[#This Row],[Предел текучести, Н/мм²]]-SUMIF('Сводный отчет'!$B$7:$B$17,Таблица1[[#This Row],[Профиль / размер]],'Сводный отчет'!$F$7:$F$17))^2</f>
        <v>221.05517977927954</v>
      </c>
      <c r="G2646" s="63">
        <v>659</v>
      </c>
      <c r="H2646" s="64">
        <f>(Таблица1[[#This Row],[Временное сопротивление, Н/мм²]]-SUMIF('Сводный отчет'!$B$7:$B$17,Таблица1[[#This Row],[Профиль / размер]],'Сводный отчет'!$I$7:$I$17))^2</f>
        <v>64.655759265851742</v>
      </c>
      <c r="I2646" s="65">
        <f>Таблица1[[#This Row],[Временное сопротивление, Н/мм²]]/Таблица1[[#This Row],[Предел текучести, Н/мм²]]</f>
        <v>1.1520979020979021</v>
      </c>
      <c r="J2646" s="66">
        <f>(Таблица1[[#This Row],[σв/σт]]-SUMIF('Сводный отчет'!$B$7:$B$17,Таблица1[[#This Row],[Профиль / размер]],'Сводный отчет'!$L$7:$L$17))^2</f>
        <v>2.7203635844039528E-4</v>
      </c>
      <c r="K2646" s="63">
        <v>26.2</v>
      </c>
      <c r="L2646" s="64">
        <f>(Таблица1[[#This Row],[Относительное удлинение, %]]-SUMIF('Сводный отчет'!$B$7:$B$17,Таблица1[[#This Row],[Профиль / размер]],'Сводный отчет'!$O$7:$O$17))^2</f>
        <v>9.6953248267255248</v>
      </c>
      <c r="M2646" s="63">
        <v>7.5</v>
      </c>
      <c r="N264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0.5753079387682154</v>
      </c>
      <c r="O2646" s="67">
        <v>7.8</v>
      </c>
      <c r="P264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0.71645400146794047</v>
      </c>
      <c r="Q2646" s="69">
        <v>8.4000000000000005E-2</v>
      </c>
      <c r="R2646" s="70">
        <f>(Таблица1[[#This Row],[fr]]-SUMIF('Сводный отчет'!$B$7:$B$17,Таблица1[[#This Row],[Профиль / размер]],'Сводный отчет'!$X$7:$X$17))^2</f>
        <v>2.6842391519328601E-6</v>
      </c>
    </row>
    <row r="2647" spans="1:18" ht="11.25" customHeight="1" x14ac:dyDescent="0.25">
      <c r="A2647" s="62" t="s">
        <v>1938</v>
      </c>
      <c r="B2647" s="62" t="str">
        <f>LEFT(Таблица1[[#This Row],[Номер плавки]],7)</f>
        <v>2051489</v>
      </c>
      <c r="C2647" s="62" t="s">
        <v>8</v>
      </c>
      <c r="D2647" s="62" t="s">
        <v>9</v>
      </c>
      <c r="E2647" s="63">
        <v>590</v>
      </c>
      <c r="F2647" s="64">
        <f>(Таблица1[[#This Row],[Предел текучести, Н/мм²]]-SUMIF('Сводный отчет'!$B$7:$B$17,Таблица1[[#This Row],[Профиль / размер]],'Сводный отчет'!$F$7:$F$17))^2</f>
        <v>1080.3004627981459</v>
      </c>
      <c r="G2647" s="63">
        <v>680</v>
      </c>
      <c r="H2647" s="64">
        <f>(Таблица1[[#This Row],[Временное сопротивление, Н/мм²]]-SUMIF('Сводный отчет'!$B$7:$B$17,Таблица1[[#This Row],[Профиль / размер]],'Сводный отчет'!$I$7:$I$17))^2</f>
        <v>843.37274039792703</v>
      </c>
      <c r="I2647" s="65">
        <f>Таблица1[[#This Row],[Временное сопротивление, Н/мм²]]/Таблица1[[#This Row],[Предел текучести, Н/мм²]]</f>
        <v>1.152542372881356</v>
      </c>
      <c r="J2647" s="66">
        <f>(Таблица1[[#This Row],[σв/σт]]-SUMIF('Сводный отчет'!$B$7:$B$17,Таблица1[[#This Row],[Профиль / размер]],'Сводный отчет'!$L$7:$L$17))^2</f>
        <v>2.5757213298906851E-4</v>
      </c>
      <c r="K2647" s="63">
        <v>22.6</v>
      </c>
      <c r="L2647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2647" s="63">
        <v>5.9</v>
      </c>
      <c r="N264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5.562477750088906</v>
      </c>
      <c r="O2647" s="67">
        <v>7.2</v>
      </c>
      <c r="P264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2.0921772719081879</v>
      </c>
      <c r="Q2647" s="69">
        <v>7.2999999999999995E-2</v>
      </c>
      <c r="R2647" s="70">
        <f>(Таблица1[[#This Row],[fr]]-SUMIF('Сводный отчет'!$B$7:$B$17,Таблица1[[#This Row],[Профиль / размер]],'Сводный отчет'!$X$7:$X$17))^2</f>
        <v>8.7640213994696456E-5</v>
      </c>
    </row>
    <row r="2648" spans="1:18" ht="11.25" customHeight="1" x14ac:dyDescent="0.25">
      <c r="A2648" s="62" t="s">
        <v>1939</v>
      </c>
      <c r="B2648" s="62" t="str">
        <f>LEFT(Таблица1[[#This Row],[Номер плавки]],7)</f>
        <v>2051490</v>
      </c>
      <c r="C2648" s="62" t="s">
        <v>8</v>
      </c>
      <c r="D2648" s="62" t="s">
        <v>9</v>
      </c>
      <c r="E2648" s="63">
        <v>539</v>
      </c>
      <c r="F2648" s="64">
        <f>(Таблица1[[#This Row],[Предел текучести, Н/мм²]]-SUMIF('Сводный отчет'!$B$7:$B$17,Таблица1[[#This Row],[Профиль / размер]],'Сводный отчет'!$F$7:$F$17))^2</f>
        <v>328.77216091135801</v>
      </c>
      <c r="G2648" s="63">
        <v>637</v>
      </c>
      <c r="H2648" s="64">
        <f>(Таблица1[[#This Row],[Временное сопротивление, Н/мм²]]-SUMIF('Сводный отчет'!$B$7:$B$17,Таблица1[[#This Row],[Профиль / размер]],'Сводный отчет'!$I$7:$I$17))^2</f>
        <v>194.85701712748718</v>
      </c>
      <c r="I2648" s="65">
        <f>Таблица1[[#This Row],[Временное сопротивление, Н/мм²]]/Таблица1[[#This Row],[Предел текучести, Н/мм²]]</f>
        <v>1.1818181818181819</v>
      </c>
      <c r="J2648" s="66">
        <f>(Таблица1[[#This Row],[σв/σт]]-SUMIF('Сводный отчет'!$B$7:$B$17,Таблица1[[#This Row],[Профиль / размер]],'Сводный отчет'!$L$7:$L$17))^2</f>
        <v>1.7494704723505685E-4</v>
      </c>
      <c r="K2648" s="63">
        <v>23.4</v>
      </c>
      <c r="L2648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2648" s="63">
        <v>5.0999999999999996</v>
      </c>
      <c r="N264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9.9760626557492564</v>
      </c>
      <c r="O2648" s="67">
        <v>7.4</v>
      </c>
      <c r="P264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1.5536028484281048</v>
      </c>
      <c r="Q2648" s="69">
        <v>7.0999999999999994E-2</v>
      </c>
      <c r="R2648" s="70">
        <f>(Таблица1[[#This Row],[fr]]-SUMIF('Сводный отчет'!$B$7:$B$17,Таблица1[[#This Row],[Профиль / размер]],'Сводный отчет'!$X$7:$X$17))^2</f>
        <v>1.2908675487519896E-4</v>
      </c>
    </row>
    <row r="2649" spans="1:18" ht="11.25" customHeight="1" x14ac:dyDescent="0.25">
      <c r="A2649" s="62" t="s">
        <v>1940</v>
      </c>
      <c r="B2649" s="62" t="str">
        <f>LEFT(Таблица1[[#This Row],[Номер плавки]],7)</f>
        <v>2051490</v>
      </c>
      <c r="C2649" s="62" t="s">
        <v>8</v>
      </c>
      <c r="D2649" s="62" t="s">
        <v>9</v>
      </c>
      <c r="E2649" s="63">
        <v>545</v>
      </c>
      <c r="F2649" s="64">
        <f>(Таблица1[[#This Row],[Предел текучести, Н/мм²]]-SUMIF('Сводный отчет'!$B$7:$B$17,Таблица1[[#This Row],[Профиль / размер]],'Сводный отчет'!$F$7:$F$17))^2</f>
        <v>147.18725525098009</v>
      </c>
      <c r="G2649" s="63">
        <v>630</v>
      </c>
      <c r="H2649" s="64">
        <f>(Таблица1[[#This Row],[Временное сопротивление, Н/мм²]]-SUMIF('Сводный отчет'!$B$7:$B$17,Таблица1[[#This Row],[Профиль / размер]],'Сводный отчет'!$I$7:$I$17))^2</f>
        <v>439.28469008346212</v>
      </c>
      <c r="I2649" s="65">
        <f>Таблица1[[#This Row],[Временное сопротивление, Н/мм²]]/Таблица1[[#This Row],[Предел текучести, Н/мм²]]</f>
        <v>1.1559633027522935</v>
      </c>
      <c r="J2649" s="66">
        <f>(Таблица1[[#This Row],[σв/σт]]-SUMIF('Сводный отчет'!$B$7:$B$17,Таблица1[[#This Row],[Профиль / размер]],'Сводный отчет'!$L$7:$L$17))^2</f>
        <v>1.594695179915089E-4</v>
      </c>
      <c r="K2649" s="63">
        <v>22.6</v>
      </c>
      <c r="L2649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2649" s="63">
        <v>7</v>
      </c>
      <c r="N264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1.5837985048059318</v>
      </c>
      <c r="O2649" s="67">
        <v>7.3</v>
      </c>
      <c r="P264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1.8128900601681475</v>
      </c>
      <c r="Q2649" s="69">
        <v>9.9000000000000005E-2</v>
      </c>
      <c r="R2649" s="70">
        <f>(Таблица1[[#This Row],[fr]]-SUMIF('Сводный отчет'!$B$7:$B$17,Таблица1[[#This Row],[Профиль / размер]],'Сводный отчет'!$X$7:$X$17))^2</f>
        <v>2.7683518254816453E-4</v>
      </c>
    </row>
    <row r="2650" spans="1:18" ht="11.25" customHeight="1" x14ac:dyDescent="0.25">
      <c r="A2650" s="62" t="s">
        <v>1941</v>
      </c>
      <c r="B2650" s="62" t="str">
        <f>LEFT(Таблица1[[#This Row],[Номер плавки]],7)</f>
        <v>2051490</v>
      </c>
      <c r="C2650" s="62" t="s">
        <v>8</v>
      </c>
      <c r="D2650" s="62" t="s">
        <v>9</v>
      </c>
      <c r="E2650" s="63">
        <v>535</v>
      </c>
      <c r="F2650" s="64">
        <f>(Таблица1[[#This Row],[Предел текучести, Н/мм²]]-SUMIF('Сводный отчет'!$B$7:$B$17,Таблица1[[#This Row],[Профиль / размер]],'Сводный отчет'!$F$7:$F$17))^2</f>
        <v>489.82876468494328</v>
      </c>
      <c r="G2650" s="63">
        <v>625</v>
      </c>
      <c r="H2650" s="64">
        <f>(Таблица1[[#This Row],[Временное сопротивление, Н/мм²]]-SUMIF('Сводный отчет'!$B$7:$B$17,Таблица1[[#This Row],[Профиль / размер]],'Сводный отчет'!$I$7:$I$17))^2</f>
        <v>673.87588505201563</v>
      </c>
      <c r="I2650" s="65">
        <f>Таблица1[[#This Row],[Временное сопротивление, Н/мм²]]/Таблица1[[#This Row],[Предел текучести, Н/мм²]]</f>
        <v>1.1682242990654206</v>
      </c>
      <c r="J2650" s="66">
        <f>(Таблица1[[#This Row],[σв/σт]]-SUMIF('Сводный отчет'!$B$7:$B$17,Таблица1[[#This Row],[Профиль / размер]],'Сводный отчет'!$L$7:$L$17))^2</f>
        <v>1.3478280336176568E-7</v>
      </c>
      <c r="K2650" s="63">
        <v>25</v>
      </c>
      <c r="L2650" s="64">
        <f>(Таблица1[[#This Row],[Относительное удлинение, %]]-SUMIF('Сводный отчет'!$B$7:$B$17,Таблица1[[#This Row],[Профиль / размер]],'Сводный отчет'!$O$7:$O$17))^2</f>
        <v>3.6623688518827064</v>
      </c>
      <c r="M2650" s="63">
        <v>7.8</v>
      </c>
      <c r="N265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0.21021359914558571</v>
      </c>
      <c r="O2650" s="67">
        <v>8.1</v>
      </c>
      <c r="P265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0.29859236624781638</v>
      </c>
      <c r="Q2650" s="69">
        <v>8.5999999999999993E-2</v>
      </c>
      <c r="R2650" s="70">
        <f>(Таблица1[[#This Row],[fr]]-SUMIF('Сводный отчет'!$B$7:$B$17,Таблица1[[#This Row],[Профиль / размер]],'Сводный отчет'!$X$7:$X$17))^2</f>
        <v>1.3237698271430334E-5</v>
      </c>
    </row>
    <row r="2651" spans="1:18" ht="11.25" customHeight="1" x14ac:dyDescent="0.25">
      <c r="A2651" s="62" t="s">
        <v>1942</v>
      </c>
      <c r="B2651" s="62" t="str">
        <f>LEFT(Таблица1[[#This Row],[Номер плавки]],7)</f>
        <v>2051491</v>
      </c>
      <c r="C2651" s="62" t="s">
        <v>8</v>
      </c>
      <c r="D2651" s="62" t="s">
        <v>9</v>
      </c>
      <c r="E2651" s="63">
        <v>543</v>
      </c>
      <c r="F2651" s="64">
        <f>(Таблица1[[#This Row],[Предел текучести, Н/мм²]]-SUMIF('Сводный отчет'!$B$7:$B$17,Таблица1[[#This Row],[Профиль / размер]],'Сводный отчет'!$F$7:$F$17))^2</f>
        <v>199.71555713777272</v>
      </c>
      <c r="G2651" s="63">
        <v>633</v>
      </c>
      <c r="H2651" s="64">
        <f>(Таблица1[[#This Row],[Временное сопротивление, Н/мм²]]-SUMIF('Сводный отчет'!$B$7:$B$17,Таблица1[[#This Row],[Профиль / размер]],'Сводный отчет'!$I$7:$I$17))^2</f>
        <v>322.52997310233002</v>
      </c>
      <c r="I2651" s="65">
        <f>Таблица1[[#This Row],[Временное сопротивление, Н/мм²]]/Таблица1[[#This Row],[Предел текучести, Н/мм²]]</f>
        <v>1.1657458563535912</v>
      </c>
      <c r="J2651" s="66">
        <f>(Таблица1[[#This Row],[σв/σт]]-SUMIF('Сводный отчет'!$B$7:$B$17,Таблица1[[#This Row],[Профиль / размер]],'Сводный отчет'!$L$7:$L$17))^2</f>
        <v>8.0972713969508575E-6</v>
      </c>
      <c r="K2651" s="63">
        <v>25.2</v>
      </c>
      <c r="L2651" s="64">
        <f>(Таблица1[[#This Row],[Относительное удлинение, %]]-SUMIF('Сводный отчет'!$B$7:$B$17,Таблица1[[#This Row],[Профиль / размер]],'Сводный отчет'!$O$7:$O$17))^2</f>
        <v>4.4678615143565077</v>
      </c>
      <c r="M2651" s="63">
        <v>6.8</v>
      </c>
      <c r="N265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2.1271947312210187</v>
      </c>
      <c r="O2651" s="67">
        <v>7.1</v>
      </c>
      <c r="P265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2.3914644836482308</v>
      </c>
      <c r="Q2651" s="69">
        <v>9.4E-2</v>
      </c>
      <c r="R2651" s="70">
        <f>(Таблица1[[#This Row],[fr]]-SUMIF('Сводный отчет'!$B$7:$B$17,Таблица1[[#This Row],[Профиль / размер]],'Сводный отчет'!$X$7:$X$17))^2</f>
        <v>1.3545153474942055E-4</v>
      </c>
    </row>
    <row r="2652" spans="1:18" ht="11.25" customHeight="1" x14ac:dyDescent="0.25">
      <c r="A2652" s="62" t="s">
        <v>1943</v>
      </c>
      <c r="B2652" s="62" t="str">
        <f>LEFT(Таблица1[[#This Row],[Номер плавки]],7)</f>
        <v>2051491</v>
      </c>
      <c r="C2652" s="62" t="s">
        <v>8</v>
      </c>
      <c r="D2652" s="62" t="s">
        <v>9</v>
      </c>
      <c r="E2652" s="63">
        <v>555</v>
      </c>
      <c r="F2652" s="64">
        <f>(Таблица1[[#This Row],[Предел текучести, Н/мм²]]-SUMIF('Сводный отчет'!$B$7:$B$17,Таблица1[[#This Row],[Профиль / размер]],'Сводный отчет'!$F$7:$F$17))^2</f>
        <v>4.5457458170169236</v>
      </c>
      <c r="G2652" s="63">
        <v>642</v>
      </c>
      <c r="H2652" s="64">
        <f>(Таблица1[[#This Row],[Временное сопротивление, Н/мм²]]-SUMIF('Сводный отчет'!$B$7:$B$17,Таблица1[[#This Row],[Профиль / размер]],'Сводный отчет'!$I$7:$I$17))^2</f>
        <v>80.265822158933673</v>
      </c>
      <c r="I2652" s="65">
        <f>Таблица1[[#This Row],[Временное сопротивление, Н/мм²]]/Таблица1[[#This Row],[Предел текучести, Н/мм²]]</f>
        <v>1.1567567567567567</v>
      </c>
      <c r="J2652" s="66">
        <f>(Таблица1[[#This Row],[σв/σт]]-SUMIF('Сводный отчет'!$B$7:$B$17,Таблица1[[#This Row],[Профиль / размер]],'Сводный отчет'!$L$7:$L$17))^2</f>
        <v>1.4005941599514235E-4</v>
      </c>
      <c r="K2652" s="63">
        <v>22</v>
      </c>
      <c r="L2652" s="64">
        <f>(Таблица1[[#This Row],[Относительное удлинение, %]]-SUMIF('Сводный отчет'!$B$7:$B$17,Таблица1[[#This Row],[Профиль / размер]],'Сводный отчет'!$O$7:$O$17))^2</f>
        <v>1.1799789147756483</v>
      </c>
      <c r="M2652" s="63">
        <v>7.4</v>
      </c>
      <c r="N265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0.73700605197575808</v>
      </c>
      <c r="O2652" s="67">
        <v>7.7</v>
      </c>
      <c r="P265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2652" s="69">
        <v>9.8000000000000004E-2</v>
      </c>
      <c r="R2652" s="70">
        <f>(Таблица1[[#This Row],[fr]]-SUMIF('Сводный отчет'!$B$7:$B$17,Таблица1[[#This Row],[Профиль / размер]],'Сводный отчет'!$X$7:$X$17))^2</f>
        <v>2.4455845298841574E-4</v>
      </c>
    </row>
    <row r="2653" spans="1:18" ht="11.25" customHeight="1" x14ac:dyDescent="0.25">
      <c r="A2653" s="62" t="s">
        <v>1944</v>
      </c>
      <c r="B2653" s="62" t="str">
        <f>LEFT(Таблица1[[#This Row],[Номер плавки]],7)</f>
        <v>2051491</v>
      </c>
      <c r="C2653" s="62" t="s">
        <v>8</v>
      </c>
      <c r="D2653" s="62" t="s">
        <v>9</v>
      </c>
      <c r="E2653" s="63">
        <v>530</v>
      </c>
      <c r="F2653" s="64">
        <f>(Таблица1[[#This Row],[Предел текучести, Н/мм²]]-SUMIF('Сводный отчет'!$B$7:$B$17,Таблица1[[#This Row],[Профиль / размер]],'Сводный отчет'!$F$7:$F$17))^2</f>
        <v>736.14951940192486</v>
      </c>
      <c r="G2653" s="63">
        <v>618</v>
      </c>
      <c r="H2653" s="64">
        <f>(Таблица1[[#This Row],[Временное сопротивление, Н/мм²]]-SUMIF('Сводный отчет'!$B$7:$B$17,Таблица1[[#This Row],[Профиль / размер]],'Сводный отчет'!$I$7:$I$17))^2</f>
        <v>1086.3035580079904</v>
      </c>
      <c r="I2653" s="65">
        <f>Таблица1[[#This Row],[Временное сопротивление, Н/мм²]]/Таблица1[[#This Row],[Предел текучести, Н/мм²]]</f>
        <v>1.1660377358490566</v>
      </c>
      <c r="J2653" s="66">
        <f>(Таблица1[[#This Row],[σв/σт]]-SUMIF('Сводный отчет'!$B$7:$B$17,Таблица1[[#This Row],[Профиль / размер]],'Сводный отчет'!$L$7:$L$17))^2</f>
        <v>6.5213376806627389E-6</v>
      </c>
      <c r="K2653" s="63">
        <v>26.6</v>
      </c>
      <c r="L2653" s="64">
        <f>(Таблица1[[#This Row],[Относительное удлинение, %]]-SUMIF('Сводный отчет'!$B$7:$B$17,Таблица1[[#This Row],[Профиль / размер]],'Сводный отчет'!$O$7:$O$17))^2</f>
        <v>12.346310151673148</v>
      </c>
      <c r="M2653" s="63">
        <v>8.1999999999999993</v>
      </c>
      <c r="N265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2653" s="67">
        <v>8.5</v>
      </c>
      <c r="P265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2653" s="69">
        <v>7.6999999999999999E-2</v>
      </c>
      <c r="R2653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2654" spans="1:18" ht="11.25" customHeight="1" x14ac:dyDescent="0.25">
      <c r="A2654" s="62" t="s">
        <v>1945</v>
      </c>
      <c r="B2654" s="62" t="str">
        <f>LEFT(Таблица1[[#This Row],[Номер плавки]],7)</f>
        <v>2051492</v>
      </c>
      <c r="C2654" s="62" t="s">
        <v>8</v>
      </c>
      <c r="D2654" s="62" t="s">
        <v>9</v>
      </c>
      <c r="E2654" s="63">
        <v>532</v>
      </c>
      <c r="F2654" s="64">
        <f>(Таблица1[[#This Row],[Предел текучести, Н/мм²]]-SUMIF('Сводный отчет'!$B$7:$B$17,Таблица1[[#This Row],[Профиль / размер]],'Сводный отчет'!$F$7:$F$17))^2</f>
        <v>631.62121751513223</v>
      </c>
      <c r="G2654" s="63">
        <v>617</v>
      </c>
      <c r="H2654" s="64">
        <f>(Таблица1[[#This Row],[Временное сопротивление, Н/мм²]]-SUMIF('Сводный отчет'!$B$7:$B$17,Таблица1[[#This Row],[Профиль / размер]],'Сводный отчет'!$I$7:$I$17))^2</f>
        <v>1153.2217970017011</v>
      </c>
      <c r="I2654" s="65">
        <f>Таблица1[[#This Row],[Временное сопротивление, Н/мм²]]/Таблица1[[#This Row],[Предел текучести, Н/мм²]]</f>
        <v>1.1597744360902256</v>
      </c>
      <c r="J2654" s="66">
        <f>(Таблица1[[#This Row],[σв/σт]]-SUMIF('Сводный отчет'!$B$7:$B$17,Таблица1[[#This Row],[Профиль / размер]],'Сводный отчет'!$L$7:$L$17))^2</f>
        <v>7.7739325893474921E-5</v>
      </c>
      <c r="K2654" s="63">
        <v>24.6</v>
      </c>
      <c r="L2654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2654" s="63">
        <v>6.2</v>
      </c>
      <c r="N265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4.2373834104662773</v>
      </c>
      <c r="O2654" s="67">
        <v>7.5</v>
      </c>
      <c r="P265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2654" s="69">
        <v>8.5000000000000006E-2</v>
      </c>
      <c r="R2654" s="70">
        <f>(Таблица1[[#This Row],[fr]]-SUMIF('Сводный отчет'!$B$7:$B$17,Таблица1[[#This Row],[Профиль / размер]],'Сводный отчет'!$X$7:$X$17))^2</f>
        <v>6.960968711681646E-6</v>
      </c>
    </row>
    <row r="2655" spans="1:18" ht="11.25" customHeight="1" x14ac:dyDescent="0.25">
      <c r="A2655" s="62" t="s">
        <v>1946</v>
      </c>
      <c r="B2655" s="62" t="str">
        <f>LEFT(Таблица1[[#This Row],[Номер плавки]],7)</f>
        <v>2051492</v>
      </c>
      <c r="C2655" s="62" t="s">
        <v>8</v>
      </c>
      <c r="D2655" s="62" t="s">
        <v>9</v>
      </c>
      <c r="E2655" s="63">
        <v>540</v>
      </c>
      <c r="F2655" s="64">
        <f>(Таблица1[[#This Row],[Предел текучести, Н/мм²]]-SUMIF('Сводный отчет'!$B$7:$B$17,Таблица1[[#This Row],[Профиль / размер]],'Сводный отчет'!$F$7:$F$17))^2</f>
        <v>293.5080099679617</v>
      </c>
      <c r="G2655" s="63">
        <v>626</v>
      </c>
      <c r="H2655" s="64">
        <f>(Таблица1[[#This Row],[Временное сопротивление, Н/мм²]]-SUMIF('Сводный отчет'!$B$7:$B$17,Таблица1[[#This Row],[Профиль / размер]],'Сводный отчет'!$I$7:$I$17))^2</f>
        <v>622.95764605830493</v>
      </c>
      <c r="I2655" s="65">
        <f>Таблица1[[#This Row],[Временное сопротивление, Н/мм²]]/Таблица1[[#This Row],[Предел текучести, Н/мм²]]</f>
        <v>1.1592592592592592</v>
      </c>
      <c r="J2655" s="66">
        <f>(Таблица1[[#This Row],[σв/σт]]-SUMIF('Сводный отчет'!$B$7:$B$17,Таблица1[[#This Row],[Профиль / размер]],'Сводный отчет'!$L$7:$L$17))^2</f>
        <v>8.7089351767589808E-5</v>
      </c>
      <c r="K2655" s="63">
        <v>26</v>
      </c>
      <c r="L2655" s="64">
        <f>(Таблица1[[#This Row],[Относительное удлинение, %]]-SUMIF('Сводный отчет'!$B$7:$B$17,Таблица1[[#This Row],[Профиль / размер]],'Сводный отчет'!$O$7:$O$17))^2</f>
        <v>8.4898321642517249</v>
      </c>
      <c r="M2655" s="63">
        <v>7.1</v>
      </c>
      <c r="N265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1.3421003915983893</v>
      </c>
      <c r="O2655" s="67">
        <v>7.4</v>
      </c>
      <c r="P265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1.5536028484281048</v>
      </c>
      <c r="Q2655" s="69">
        <v>6.9000000000000006E-2</v>
      </c>
      <c r="R2655" s="70">
        <f>(Таблица1[[#This Row],[fr]]-SUMIF('Сводный отчет'!$B$7:$B$17,Таблица1[[#This Row],[Профиль / размер]],'Сводный отчет'!$X$7:$X$17))^2</f>
        <v>1.7853329575570113E-4</v>
      </c>
    </row>
    <row r="2656" spans="1:18" ht="11.25" customHeight="1" x14ac:dyDescent="0.25">
      <c r="A2656" s="62" t="s">
        <v>1947</v>
      </c>
      <c r="B2656" s="62" t="str">
        <f>LEFT(Таблица1[[#This Row],[Номер плавки]],7)</f>
        <v>2051493</v>
      </c>
      <c r="C2656" s="62" t="s">
        <v>8</v>
      </c>
      <c r="D2656" s="62" t="s">
        <v>9</v>
      </c>
      <c r="E2656" s="63">
        <v>552</v>
      </c>
      <c r="F2656" s="64">
        <f>(Таблица1[[#This Row],[Предел текучести, Н/мм²]]-SUMIF('Сводный отчет'!$B$7:$B$17,Таблица1[[#This Row],[Профиль / размер]],'Сводный отчет'!$F$7:$F$17))^2</f>
        <v>26.338198647205875</v>
      </c>
      <c r="G2656" s="63">
        <v>637</v>
      </c>
      <c r="H2656" s="64">
        <f>(Таблица1[[#This Row],[Временное сопротивление, Н/мм²]]-SUMIF('Сводный отчет'!$B$7:$B$17,Таблица1[[#This Row],[Профиль / размер]],'Сводный отчет'!$I$7:$I$17))^2</f>
        <v>194.85701712748718</v>
      </c>
      <c r="I2656" s="65">
        <f>Таблица1[[#This Row],[Временное сопротивление, Н/мм²]]/Таблица1[[#This Row],[Предел текучести, Н/мм²]]</f>
        <v>1.1539855072463767</v>
      </c>
      <c r="J2656" s="66">
        <f>(Таблица1[[#This Row],[σв/σт]]-SUMIF('Сводный отчет'!$B$7:$B$17,Таблица1[[#This Row],[Профиль / размер]],'Сводный отчет'!$L$7:$L$17))^2</f>
        <v>2.1333288719504703E-4</v>
      </c>
      <c r="K2656" s="63">
        <v>23.4</v>
      </c>
      <c r="L2656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2656" s="63">
        <v>7.2</v>
      </c>
      <c r="N265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1.1204022783908447</v>
      </c>
      <c r="O2656" s="67">
        <v>7.5</v>
      </c>
      <c r="P265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2656" s="69">
        <v>8.5999999999999993E-2</v>
      </c>
      <c r="R2656" s="70">
        <f>(Таблица1[[#This Row],[fr]]-SUMIF('Сводный отчет'!$B$7:$B$17,Таблица1[[#This Row],[Профиль / размер]],'Сводный отчет'!$X$7:$X$17))^2</f>
        <v>1.3237698271430334E-5</v>
      </c>
    </row>
    <row r="2657" spans="1:18" ht="11.25" customHeight="1" x14ac:dyDescent="0.25">
      <c r="A2657" s="62" t="s">
        <v>1948</v>
      </c>
      <c r="B2657" s="62" t="str">
        <f>LEFT(Таблица1[[#This Row],[Номер плавки]],7)</f>
        <v>2051493</v>
      </c>
      <c r="C2657" s="62" t="s">
        <v>8</v>
      </c>
      <c r="D2657" s="62" t="s">
        <v>9</v>
      </c>
      <c r="E2657" s="63">
        <v>562</v>
      </c>
      <c r="F2657" s="64">
        <f>(Таблица1[[#This Row],[Предел текучести, Н/мм²]]-SUMIF('Сводный отчет'!$B$7:$B$17,Таблица1[[#This Row],[Профиль / размер]],'Сводный отчет'!$F$7:$F$17))^2</f>
        <v>23.69668921324271</v>
      </c>
      <c r="G2657" s="63">
        <v>650</v>
      </c>
      <c r="H2657" s="64">
        <f>(Таблица1[[#This Row],[Временное сопротивление, Н/мм²]]-SUMIF('Сводный отчет'!$B$7:$B$17,Таблица1[[#This Row],[Профиль / размер]],'Сводный отчет'!$I$7:$I$17))^2</f>
        <v>0.91991020924806155</v>
      </c>
      <c r="I2657" s="65">
        <f>Таблица1[[#This Row],[Временное сопротивление, Н/мм²]]/Таблица1[[#This Row],[Предел текучести, Н/мм²]]</f>
        <v>1.1565836298932384</v>
      </c>
      <c r="J2657" s="66">
        <f>(Таблица1[[#This Row],[σв/σт]]-SUMIF('Сводный отчет'!$B$7:$B$17,Таблица1[[#This Row],[Профиль / размер]],'Сводный отчет'!$L$7:$L$17))^2</f>
        <v>1.4418718753081945E-4</v>
      </c>
      <c r="K2657" s="63">
        <v>22</v>
      </c>
      <c r="L2657" s="64">
        <f>(Таблица1[[#This Row],[Относительное удлинение, %]]-SUMIF('Сводный отчет'!$B$7:$B$17,Таблица1[[#This Row],[Профиль / размер]],'Сводный отчет'!$O$7:$O$17))^2</f>
        <v>1.1799789147756483</v>
      </c>
      <c r="M2657" s="63">
        <v>7.5</v>
      </c>
      <c r="N265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0.5753079387682154</v>
      </c>
      <c r="O2657" s="67">
        <v>7.8</v>
      </c>
      <c r="P265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0.71645400146794047</v>
      </c>
      <c r="Q2657" s="69">
        <v>6.9000000000000006E-2</v>
      </c>
      <c r="R2657" s="70">
        <f>(Таблица1[[#This Row],[fr]]-SUMIF('Сводный отчет'!$B$7:$B$17,Таблица1[[#This Row],[Профиль / размер]],'Сводный отчет'!$X$7:$X$17))^2</f>
        <v>1.7853329575570113E-4</v>
      </c>
    </row>
    <row r="2658" spans="1:18" ht="11.25" customHeight="1" x14ac:dyDescent="0.25">
      <c r="A2658" s="62" t="s">
        <v>1949</v>
      </c>
      <c r="B2658" s="62" t="str">
        <f>LEFT(Таблица1[[#This Row],[Номер плавки]],7)</f>
        <v>2051493</v>
      </c>
      <c r="C2658" s="62" t="s">
        <v>8</v>
      </c>
      <c r="D2658" s="62" t="s">
        <v>9</v>
      </c>
      <c r="E2658" s="63">
        <v>566</v>
      </c>
      <c r="F2658" s="64">
        <f>(Таблица1[[#This Row],[Предел текучести, Н/мм²]]-SUMIF('Сводный отчет'!$B$7:$B$17,Таблица1[[#This Row],[Профиль / размер]],'Сводный отчет'!$F$7:$F$17))^2</f>
        <v>78.64008543965744</v>
      </c>
      <c r="G2658" s="63">
        <v>653</v>
      </c>
      <c r="H2658" s="64">
        <f>(Таблица1[[#This Row],[Временное сопротивление, Н/мм²]]-SUMIF('Сводный отчет'!$B$7:$B$17,Таблица1[[#This Row],[Профиль / размер]],'Сводный отчет'!$I$7:$I$17))^2</f>
        <v>4.1651932281159558</v>
      </c>
      <c r="I2658" s="65">
        <f>Таблица1[[#This Row],[Временное сопротивление, Н/мм²]]/Таблица1[[#This Row],[Предел текучести, Н/мм²]]</f>
        <v>1.1537102473498233</v>
      </c>
      <c r="J2658" s="66">
        <f>(Таблица1[[#This Row],[σв/σт]]-SUMIF('Сводный отчет'!$B$7:$B$17,Таблица1[[#This Row],[Профиль / размер]],'Сводный отчет'!$L$7:$L$17))^2</f>
        <v>2.2144950303888458E-4</v>
      </c>
      <c r="K2658" s="63">
        <v>22.8</v>
      </c>
      <c r="L2658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2658" s="63">
        <v>8.3000000000000007</v>
      </c>
      <c r="N265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1.7230331078692453E-3</v>
      </c>
      <c r="O2658" s="67">
        <v>8.6</v>
      </c>
      <c r="P265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2.1563075476090966E-3</v>
      </c>
      <c r="Q2658" s="69">
        <v>0.1</v>
      </c>
      <c r="R2658" s="70">
        <f>(Таблица1[[#This Row],[fr]]-SUMIF('Сводный отчет'!$B$7:$B$17,Таблица1[[#This Row],[Профиль / размер]],'Сводный отчет'!$X$7:$X$17))^2</f>
        <v>3.1111191210791338E-4</v>
      </c>
    </row>
    <row r="2659" spans="1:18" ht="11.25" customHeight="1" x14ac:dyDescent="0.25">
      <c r="A2659" s="62" t="s">
        <v>1950</v>
      </c>
      <c r="B2659" s="62" t="str">
        <f>LEFT(Таблица1[[#This Row],[Номер плавки]],7)</f>
        <v>2051496</v>
      </c>
      <c r="C2659" s="62" t="s">
        <v>8</v>
      </c>
      <c r="D2659" s="62" t="s">
        <v>9</v>
      </c>
      <c r="E2659" s="63">
        <v>558</v>
      </c>
      <c r="F2659" s="64">
        <f>(Таблица1[[#This Row],[Предел текучести, Н/мм²]]-SUMIF('Сводный отчет'!$B$7:$B$17,Таблица1[[#This Row],[Профиль / размер]],'Сводный отчет'!$F$7:$F$17))^2</f>
        <v>0.75329298682797452</v>
      </c>
      <c r="G2659" s="63">
        <v>648</v>
      </c>
      <c r="H2659" s="64">
        <f>(Таблица1[[#This Row],[Временное сопротивление, Н/мм²]]-SUMIF('Сводный отчет'!$B$7:$B$17,Таблица1[[#This Row],[Профиль / размер]],'Сводный отчет'!$I$7:$I$17))^2</f>
        <v>8.7563881966694659</v>
      </c>
      <c r="I2659" s="65">
        <f>Таблица1[[#This Row],[Временное сопротивление, Н/мм²]]/Таблица1[[#This Row],[Предел текучести, Н/мм²]]</f>
        <v>1.1612903225806452</v>
      </c>
      <c r="J2659" s="66">
        <f>(Таблица1[[#This Row],[σв/σт]]-SUMIF('Сводный отчет'!$B$7:$B$17,Таблица1[[#This Row],[Профиль / размер]],'Сводный отчет'!$L$7:$L$17))^2</f>
        <v>5.3306123415794986E-5</v>
      </c>
      <c r="K2659" s="63">
        <v>24.1</v>
      </c>
      <c r="L2659" s="64">
        <f>(Таблица1[[#This Row],[Относительное удлинение, %]]-SUMIF('Сводный отчет'!$B$7:$B$17,Таблица1[[#This Row],[Профиль / размер]],'Сводный отчет'!$O$7:$O$17))^2</f>
        <v>1.0276518707505919</v>
      </c>
      <c r="M2659" s="63">
        <v>9.4</v>
      </c>
      <c r="N265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1.3030437878248939</v>
      </c>
      <c r="O2659" s="67">
        <v>9.6999999999999993</v>
      </c>
      <c r="P265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1.1099969784071524</v>
      </c>
      <c r="Q2659" s="69">
        <v>9.4E-2</v>
      </c>
      <c r="R2659" s="70">
        <f>(Таблица1[[#This Row],[fr]]-SUMIF('Сводный отчет'!$B$7:$B$17,Таблица1[[#This Row],[Профиль / размер]],'Сводный отчет'!$X$7:$X$17))^2</f>
        <v>1.3545153474942055E-4</v>
      </c>
    </row>
    <row r="2660" spans="1:18" ht="11.25" customHeight="1" x14ac:dyDescent="0.25">
      <c r="A2660" s="62" t="s">
        <v>1951</v>
      </c>
      <c r="B2660" s="62" t="str">
        <f>LEFT(Таблица1[[#This Row],[Номер плавки]],7)</f>
        <v>2051496</v>
      </c>
      <c r="C2660" s="62" t="s">
        <v>8</v>
      </c>
      <c r="D2660" s="62" t="s">
        <v>9</v>
      </c>
      <c r="E2660" s="63">
        <v>555</v>
      </c>
      <c r="F2660" s="64">
        <f>(Таблица1[[#This Row],[Предел текучести, Н/мм²]]-SUMIF('Сводный отчет'!$B$7:$B$17,Таблица1[[#This Row],[Профиль / размер]],'Сводный отчет'!$F$7:$F$17))^2</f>
        <v>4.5457458170169236</v>
      </c>
      <c r="G2660" s="63">
        <v>644</v>
      </c>
      <c r="H2660" s="64">
        <f>(Таблица1[[#This Row],[Временное сопротивление, Н/мм²]]-SUMIF('Сводный отчет'!$B$7:$B$17,Таблица1[[#This Row],[Профиль / размер]],'Сводный отчет'!$I$7:$I$17))^2</f>
        <v>48.42934417151227</v>
      </c>
      <c r="I2660" s="65">
        <f>Таблица1[[#This Row],[Временное сопротивление, Н/мм²]]/Таблица1[[#This Row],[Предел текучести, Н/мм²]]</f>
        <v>1.1603603603603603</v>
      </c>
      <c r="J2660" s="66">
        <f>(Таблица1[[#This Row],[σв/σт]]-SUMIF('Сводный отчет'!$B$7:$B$17,Таблица1[[#This Row],[Профиль / размер]],'Сводный отчет'!$L$7:$L$17))^2</f>
        <v>6.7750455403327089E-5</v>
      </c>
      <c r="K2660" s="63">
        <v>26.1</v>
      </c>
      <c r="L2660" s="64">
        <f>(Таблица1[[#This Row],[Относительное удлинение, %]]-SUMIF('Сводный отчет'!$B$7:$B$17,Таблица1[[#This Row],[Профиль / размер]],'Сводный отчет'!$O$7:$O$17))^2</f>
        <v>9.0825784954886366</v>
      </c>
      <c r="M2660" s="63">
        <v>9.6</v>
      </c>
      <c r="N266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1.7996475614098058</v>
      </c>
      <c r="O2660" s="67">
        <v>9.9</v>
      </c>
      <c r="P266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1.5714225549270719</v>
      </c>
      <c r="Q2660" s="69">
        <v>8.8999999999999996E-2</v>
      </c>
      <c r="R2660" s="70">
        <f>(Таблица1[[#This Row],[fr]]-SUMIF('Сводный отчет'!$B$7:$B$17,Таблица1[[#This Row],[Профиль / размер]],'Сводный отчет'!$X$7:$X$17))^2</f>
        <v>4.4067886950676638E-5</v>
      </c>
    </row>
    <row r="2661" spans="1:18" ht="11.25" customHeight="1" x14ac:dyDescent="0.25">
      <c r="A2661" s="62" t="s">
        <v>1952</v>
      </c>
      <c r="B2661" s="62" t="str">
        <f>LEFT(Таблица1[[#This Row],[Номер плавки]],7)</f>
        <v>2051497</v>
      </c>
      <c r="C2661" s="62" t="s">
        <v>8</v>
      </c>
      <c r="D2661" s="62" t="s">
        <v>9</v>
      </c>
      <c r="E2661" s="63">
        <v>545</v>
      </c>
      <c r="F2661" s="64">
        <f>(Таблица1[[#This Row],[Предел текучести, Н/мм²]]-SUMIF('Сводный отчет'!$B$7:$B$17,Таблица1[[#This Row],[Профиль / размер]],'Сводный отчет'!$F$7:$F$17))^2</f>
        <v>147.18725525098009</v>
      </c>
      <c r="G2661" s="63">
        <v>643</v>
      </c>
      <c r="H2661" s="64">
        <f>(Таблица1[[#This Row],[Временное сопротивление, Н/мм²]]-SUMIF('Сводный отчет'!$B$7:$B$17,Таблица1[[#This Row],[Профиль / размер]],'Сводный отчет'!$I$7:$I$17))^2</f>
        <v>63.347583165222972</v>
      </c>
      <c r="I2661" s="65">
        <f>Таблица1[[#This Row],[Временное сопротивление, Н/мм²]]/Таблица1[[#This Row],[Предел текучести, Н/мм²]]</f>
        <v>1.1798165137614678</v>
      </c>
      <c r="J2661" s="66">
        <f>(Таблица1[[#This Row],[σв/σт]]-SUMIF('Сводный отчет'!$B$7:$B$17,Таблица1[[#This Row],[Профиль / размер]],'Сводный отчет'!$L$7:$L$17))^2</f>
        <v>1.2600257637939905E-4</v>
      </c>
      <c r="K2661" s="63">
        <v>26.4</v>
      </c>
      <c r="L2661" s="64">
        <f>(Таблица1[[#This Row],[Относительное удлинение, %]]-SUMIF('Сводный отчет'!$B$7:$B$17,Таблица1[[#This Row],[Профиль / размер]],'Сводный отчет'!$O$7:$O$17))^2</f>
        <v>10.980817489199325</v>
      </c>
      <c r="M2661" s="63">
        <v>9.6999999999999993</v>
      </c>
      <c r="N266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2.0779494482022614</v>
      </c>
      <c r="O2661" s="67">
        <v>10</v>
      </c>
      <c r="P266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1.8321353431870298</v>
      </c>
      <c r="Q2661" s="69">
        <v>8.6999999999999994E-2</v>
      </c>
      <c r="R2661" s="70">
        <f>(Таблица1[[#This Row],[fr]]-SUMIF('Сводный отчет'!$B$7:$B$17,Таблица1[[#This Row],[Профиль / размер]],'Сводный отчет'!$X$7:$X$17))^2</f>
        <v>2.1514427831179098E-5</v>
      </c>
    </row>
    <row r="2662" spans="1:18" ht="11.25" customHeight="1" x14ac:dyDescent="0.25">
      <c r="A2662" s="62" t="s">
        <v>1953</v>
      </c>
      <c r="B2662" s="62" t="str">
        <f>LEFT(Таблица1[[#This Row],[Номер плавки]],7)</f>
        <v>2051497</v>
      </c>
      <c r="C2662" s="62" t="s">
        <v>8</v>
      </c>
      <c r="D2662" s="62" t="s">
        <v>9</v>
      </c>
      <c r="E2662" s="63">
        <v>533</v>
      </c>
      <c r="F2662" s="64">
        <f>(Таблица1[[#This Row],[Предел текучести, Н/мм²]]-SUMIF('Сводный отчет'!$B$7:$B$17,Таблица1[[#This Row],[Профиль / размер]],'Сводный отчет'!$F$7:$F$17))^2</f>
        <v>582.35706657173591</v>
      </c>
      <c r="G2662" s="63">
        <v>630</v>
      </c>
      <c r="H2662" s="64">
        <f>(Таблица1[[#This Row],[Временное сопротивление, Н/мм²]]-SUMIF('Сводный отчет'!$B$7:$B$17,Таблица1[[#This Row],[Профиль / размер]],'Сводный отчет'!$I$7:$I$17))^2</f>
        <v>439.28469008346212</v>
      </c>
      <c r="I2662" s="65">
        <f>Таблица1[[#This Row],[Временное сопротивление, Н/мм²]]/Таблица1[[#This Row],[Предел текучести, Н/мм²]]</f>
        <v>1.1819887429643527</v>
      </c>
      <c r="J2662" s="66">
        <f>(Таблица1[[#This Row],[σв/σт]]-SUMIF('Сводный отчет'!$B$7:$B$17,Таблица1[[#This Row],[Профиль / размер]],'Сводный отчет'!$L$7:$L$17))^2</f>
        <v>1.7948807931781024E-4</v>
      </c>
      <c r="K2662" s="63">
        <v>24.6</v>
      </c>
      <c r="L2662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2662" s="63">
        <v>9.9</v>
      </c>
      <c r="N266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2.6945532217871779</v>
      </c>
      <c r="O2662" s="67">
        <v>10.199999999999999</v>
      </c>
      <c r="P266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2.4135609197069448</v>
      </c>
      <c r="Q2662" s="69">
        <v>7.2999999999999995E-2</v>
      </c>
      <c r="R2662" s="70">
        <f>(Таблица1[[#This Row],[fr]]-SUMIF('Сводный отчет'!$B$7:$B$17,Таблица1[[#This Row],[Профиль / размер]],'Сводный отчет'!$X$7:$X$17))^2</f>
        <v>8.7640213994696456E-5</v>
      </c>
    </row>
    <row r="2663" spans="1:18" ht="11.25" customHeight="1" x14ac:dyDescent="0.25">
      <c r="A2663" s="62" t="s">
        <v>1954</v>
      </c>
      <c r="B2663" s="62" t="str">
        <f>LEFT(Таблица1[[#This Row],[Номер плавки]],7)</f>
        <v>2051497</v>
      </c>
      <c r="C2663" s="62" t="s">
        <v>8</v>
      </c>
      <c r="D2663" s="62" t="s">
        <v>9</v>
      </c>
      <c r="E2663" s="63">
        <v>512</v>
      </c>
      <c r="F2663" s="64">
        <f>(Таблица1[[#This Row],[Предел текучести, Н/мм²]]-SUMIF('Сводный отчет'!$B$7:$B$17,Таблица1[[#This Row],[Профиль / размер]],'Сводный отчет'!$F$7:$F$17))^2</f>
        <v>2036.9042363830586</v>
      </c>
      <c r="G2663" s="63">
        <v>609</v>
      </c>
      <c r="H2663" s="64">
        <f>(Таблица1[[#This Row],[Временное сопротивление, Н/мм²]]-SUMIF('Сводный отчет'!$B$7:$B$17,Таблица1[[#This Row],[Профиль / размер]],'Сводный отчет'!$I$7:$I$17))^2</f>
        <v>1760.5677089513867</v>
      </c>
      <c r="I2663" s="65">
        <f>Таблица1[[#This Row],[Временное сопротивление, Н/мм²]]/Таблица1[[#This Row],[Предел текучести, Н/мм²]]</f>
        <v>1.189453125</v>
      </c>
      <c r="J2663" s="66">
        <f>(Таблица1[[#This Row],[σв/σт]]-SUMIF('Сводный отчет'!$B$7:$B$17,Таблица1[[#This Row],[Профиль / размер]],'Сводный отчет'!$L$7:$L$17))^2</f>
        <v>4.3521045009086904E-4</v>
      </c>
      <c r="K2663" s="63">
        <v>25.8</v>
      </c>
      <c r="L2663" s="64">
        <f>(Таблица1[[#This Row],[Относительное удлинение, %]]-SUMIF('Сводный отчет'!$B$7:$B$17,Таблица1[[#This Row],[Профиль / размер]],'Сводный отчет'!$O$7:$O$17))^2</f>
        <v>7.3643395017779261</v>
      </c>
      <c r="M2663" s="63">
        <v>10.1</v>
      </c>
      <c r="N266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3.3911569953720888</v>
      </c>
      <c r="O2663" s="67">
        <v>10.4</v>
      </c>
      <c r="P266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3.0749864962268654</v>
      </c>
      <c r="Q2663" s="69">
        <v>8.6999999999999994E-2</v>
      </c>
      <c r="R2663" s="70">
        <f>(Таблица1[[#This Row],[fr]]-SUMIF('Сводный отчет'!$B$7:$B$17,Таблица1[[#This Row],[Профиль / размер]],'Сводный отчет'!$X$7:$X$17))^2</f>
        <v>2.1514427831179098E-5</v>
      </c>
    </row>
    <row r="2664" spans="1:18" ht="11.25" customHeight="1" x14ac:dyDescent="0.25">
      <c r="A2664" s="62" t="s">
        <v>1955</v>
      </c>
      <c r="B2664" s="62" t="str">
        <f>LEFT(Таблица1[[#This Row],[Номер плавки]],7)</f>
        <v>2051498</v>
      </c>
      <c r="C2664" s="62" t="s">
        <v>8</v>
      </c>
      <c r="D2664" s="62" t="s">
        <v>9</v>
      </c>
      <c r="E2664" s="63">
        <v>569</v>
      </c>
      <c r="F2664" s="64">
        <f>(Таблица1[[#This Row],[Предел текучести, Н/мм²]]-SUMIF('Сводный отчет'!$B$7:$B$17,Таблица1[[#This Row],[Профиль / размер]],'Сводный отчет'!$F$7:$F$17))^2</f>
        <v>140.84763260946849</v>
      </c>
      <c r="G2664" s="63">
        <v>660</v>
      </c>
      <c r="H2664" s="64">
        <f>(Таблица1[[#This Row],[Временное сопротивление, Н/мм²]]-SUMIF('Сводный отчет'!$B$7:$B$17,Таблица1[[#This Row],[Профиль / размер]],'Сводный отчет'!$I$7:$I$17))^2</f>
        <v>81.73752027214104</v>
      </c>
      <c r="I2664" s="65">
        <f>Таблица1[[#This Row],[Временное сопротивление, Н/мм²]]/Таблица1[[#This Row],[Предел текучести, Н/мм²]]</f>
        <v>1.1599297012302285</v>
      </c>
      <c r="J2664" s="66">
        <f>(Таблица1[[#This Row],[σв/σт]]-SUMIF('Сводный отчет'!$B$7:$B$17,Таблица1[[#This Row],[Профиль / размер]],'Сводный отчет'!$L$7:$L$17))^2</f>
        <v>7.5025490550628866E-5</v>
      </c>
      <c r="K2664" s="63">
        <v>25.6</v>
      </c>
      <c r="L2664" s="64">
        <f>(Таблица1[[#This Row],[Относительное удлинение, %]]-SUMIF('Сводный отчет'!$B$7:$B$17,Таблица1[[#This Row],[Профиль / размер]],'Сводный отчет'!$O$7:$O$17))^2</f>
        <v>6.3188468393041255</v>
      </c>
      <c r="M2664" s="63">
        <v>9.6</v>
      </c>
      <c r="N266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1.7996475614098058</v>
      </c>
      <c r="O2664" s="67">
        <v>9.9</v>
      </c>
      <c r="P266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1.5714225549270719</v>
      </c>
      <c r="Q2664" s="69">
        <v>7.0999999999999994E-2</v>
      </c>
      <c r="R2664" s="70">
        <f>(Таблица1[[#This Row],[fr]]-SUMIF('Сводный отчет'!$B$7:$B$17,Таблица1[[#This Row],[Профиль / размер]],'Сводный отчет'!$X$7:$X$17))^2</f>
        <v>1.2908675487519896E-4</v>
      </c>
    </row>
    <row r="2665" spans="1:18" ht="11.25" customHeight="1" x14ac:dyDescent="0.25">
      <c r="A2665" s="62" t="s">
        <v>1956</v>
      </c>
      <c r="B2665" s="62" t="str">
        <f>LEFT(Таблица1[[#This Row],[Номер плавки]],7)</f>
        <v>2051498</v>
      </c>
      <c r="C2665" s="62" t="s">
        <v>8</v>
      </c>
      <c r="D2665" s="62" t="s">
        <v>9</v>
      </c>
      <c r="E2665" s="63">
        <v>561</v>
      </c>
      <c r="F2665" s="64">
        <f>(Таблица1[[#This Row],[Предел текучести, Н/мм²]]-SUMIF('Сводный отчет'!$B$7:$B$17,Таблица1[[#This Row],[Профиль / размер]],'Сводный отчет'!$F$7:$F$17))^2</f>
        <v>14.960840156639025</v>
      </c>
      <c r="G2665" s="63">
        <v>651</v>
      </c>
      <c r="H2665" s="64">
        <f>(Таблица1[[#This Row],[Временное сопротивление, Н/мм²]]-SUMIF('Сводный отчет'!$B$7:$B$17,Таблица1[[#This Row],[Профиль / размер]],'Сводный отчет'!$I$7:$I$17))^2</f>
        <v>1.6712155373596635E-3</v>
      </c>
      <c r="I2665" s="65">
        <f>Таблица1[[#This Row],[Временное сопротивление, Н/мм²]]/Таблица1[[#This Row],[Предел текучести, Н/мм²]]</f>
        <v>1.160427807486631</v>
      </c>
      <c r="J2665" s="66">
        <f>(Таблица1[[#This Row],[σв/σт]]-SUMIF('Сводный отчет'!$B$7:$B$17,Таблица1[[#This Row],[Профиль / размер]],'Сводный отчет'!$L$7:$L$17))^2</f>
        <v>6.6644680957688682E-5</v>
      </c>
      <c r="K2665" s="63">
        <v>27.2</v>
      </c>
      <c r="L2665" s="64">
        <f>(Таблица1[[#This Row],[Относительное удлинение, %]]-SUMIF('Сводный отчет'!$B$7:$B$17,Таблица1[[#This Row],[Профиль / размер]],'Сводный отчет'!$O$7:$O$17))^2</f>
        <v>16.922788139094543</v>
      </c>
      <c r="M2665" s="63">
        <v>8.1999999999999993</v>
      </c>
      <c r="N266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2665" s="67">
        <v>8.5</v>
      </c>
      <c r="P266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2665" s="69">
        <v>6.5000000000000002E-2</v>
      </c>
      <c r="R2665" s="70">
        <f>(Таблица1[[#This Row],[fr]]-SUMIF('Сводный отчет'!$B$7:$B$17,Таблица1[[#This Row],[Профиль / размер]],'Сводный отчет'!$X$7:$X$17))^2</f>
        <v>3.0142637751670614E-4</v>
      </c>
    </row>
    <row r="2666" spans="1:18" ht="11.25" customHeight="1" x14ac:dyDescent="0.25">
      <c r="A2666" s="62" t="s">
        <v>1957</v>
      </c>
      <c r="B2666" s="62" t="str">
        <f>LEFT(Таблица1[[#This Row],[Номер плавки]],7)</f>
        <v>2051498</v>
      </c>
      <c r="C2666" s="62" t="s">
        <v>8</v>
      </c>
      <c r="D2666" s="62" t="s">
        <v>9</v>
      </c>
      <c r="E2666" s="63">
        <v>572</v>
      </c>
      <c r="F2666" s="64">
        <f>(Таблица1[[#This Row],[Предел текучести, Н/мм²]]-SUMIF('Сводный отчет'!$B$7:$B$17,Таблица1[[#This Row],[Профиль / размер]],'Сводный отчет'!$F$7:$F$17))^2</f>
        <v>221.05517977927954</v>
      </c>
      <c r="G2666" s="63">
        <v>660</v>
      </c>
      <c r="H2666" s="64">
        <f>(Таблица1[[#This Row],[Временное сопротивление, Н/мм²]]-SUMIF('Сводный отчет'!$B$7:$B$17,Таблица1[[#This Row],[Профиль / размер]],'Сводный отчет'!$I$7:$I$17))^2</f>
        <v>81.73752027214104</v>
      </c>
      <c r="I2666" s="65">
        <f>Таблица1[[#This Row],[Временное сопротивление, Н/мм²]]/Таблица1[[#This Row],[Предел текучести, Н/мм²]]</f>
        <v>1.1538461538461537</v>
      </c>
      <c r="J2666" s="66">
        <f>(Таблица1[[#This Row],[σв/σт]]-SUMIF('Сводный отчет'!$B$7:$B$17,Таблица1[[#This Row],[Профиль / размер]],'Сводный отчет'!$L$7:$L$17))^2</f>
        <v>2.1742307568289784E-4</v>
      </c>
      <c r="K2666" s="63">
        <v>26.4</v>
      </c>
      <c r="L2666" s="64">
        <f>(Таблица1[[#This Row],[Относительное удлинение, %]]-SUMIF('Сводный отчет'!$B$7:$B$17,Таблица1[[#This Row],[Профиль / размер]],'Сводный отчет'!$O$7:$O$17))^2</f>
        <v>10.980817489199325</v>
      </c>
      <c r="M2666" s="63">
        <v>9.1</v>
      </c>
      <c r="N266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0.70813812744752236</v>
      </c>
      <c r="O2666" s="67">
        <v>9.4</v>
      </c>
      <c r="P266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0.56785861362727852</v>
      </c>
      <c r="Q2666" s="69">
        <v>9.7000000000000003E-2</v>
      </c>
      <c r="R2666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2667" spans="1:18" ht="11.25" customHeight="1" x14ac:dyDescent="0.25">
      <c r="A2667" s="62" t="s">
        <v>1958</v>
      </c>
      <c r="B2667" s="62" t="str">
        <f>LEFT(Таблица1[[#This Row],[Номер плавки]],7)</f>
        <v>2051499</v>
      </c>
      <c r="C2667" s="62" t="s">
        <v>8</v>
      </c>
      <c r="D2667" s="62" t="s">
        <v>9</v>
      </c>
      <c r="E2667" s="63">
        <v>584</v>
      </c>
      <c r="F2667" s="64">
        <f>(Таблица1[[#This Row],[Предел текучести, Н/мм²]]-SUMIF('Сводный отчет'!$B$7:$B$17,Таблица1[[#This Row],[Профиль / размер]],'Сводный отчет'!$F$7:$F$17))^2</f>
        <v>721.88536845852377</v>
      </c>
      <c r="G2667" s="63">
        <v>673</v>
      </c>
      <c r="H2667" s="64">
        <f>(Таблица1[[#This Row],[Временное сопротивление, Н/мм²]]-SUMIF('Сводный отчет'!$B$7:$B$17,Таблица1[[#This Row],[Профиль / размер]],'Сводный отчет'!$I$7:$I$17))^2</f>
        <v>485.80041335390194</v>
      </c>
      <c r="I2667" s="65">
        <f>Таблица1[[#This Row],[Временное сопротивление, Н/мм²]]/Таблица1[[#This Row],[Предел текучести, Н/мм²]]</f>
        <v>1.1523972602739727</v>
      </c>
      <c r="J2667" s="66">
        <f>(Таблица1[[#This Row],[σв/σт]]-SUMIF('Сводный отчет'!$B$7:$B$17,Таблица1[[#This Row],[Профиль / размер]],'Сводный отчет'!$L$7:$L$17))^2</f>
        <v>2.6225103079003222E-4</v>
      </c>
      <c r="K2667" s="63">
        <v>21.6</v>
      </c>
      <c r="L2667" s="64">
        <f>(Таблица1[[#This Row],[Относительное удлинение, %]]-SUMIF('Сводный отчет'!$B$7:$B$17,Таблица1[[#This Row],[Профиль / размер]],'Сводный отчет'!$O$7:$O$17))^2</f>
        <v>2.2089935898280362</v>
      </c>
      <c r="M2667" s="63">
        <v>8.3000000000000007</v>
      </c>
      <c r="N266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1.7230331078692453E-3</v>
      </c>
      <c r="O2667" s="67">
        <v>8.6</v>
      </c>
      <c r="P266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2.1563075476090966E-3</v>
      </c>
      <c r="Q2667" s="69">
        <v>9.2999999999999999E-2</v>
      </c>
      <c r="R2667" s="70">
        <f>(Таблица1[[#This Row],[fr]]-SUMIF('Сводный отчет'!$B$7:$B$17,Таблица1[[#This Row],[Профиль / размер]],'Сводный отчет'!$X$7:$X$17))^2</f>
        <v>1.1317480518967177E-4</v>
      </c>
    </row>
    <row r="2668" spans="1:18" ht="11.25" customHeight="1" x14ac:dyDescent="0.25">
      <c r="A2668" s="62" t="s">
        <v>1959</v>
      </c>
      <c r="B2668" s="62" t="str">
        <f>LEFT(Таблица1[[#This Row],[Номер плавки]],7)</f>
        <v>2051499</v>
      </c>
      <c r="C2668" s="62" t="s">
        <v>8</v>
      </c>
      <c r="D2668" s="62" t="s">
        <v>9</v>
      </c>
      <c r="E2668" s="63">
        <v>555</v>
      </c>
      <c r="F2668" s="64">
        <f>(Таблица1[[#This Row],[Предел текучести, Н/мм²]]-SUMIF('Сводный отчет'!$B$7:$B$17,Таблица1[[#This Row],[Профиль / размер]],'Сводный отчет'!$F$7:$F$17))^2</f>
        <v>4.5457458170169236</v>
      </c>
      <c r="G2668" s="63">
        <v>648</v>
      </c>
      <c r="H2668" s="64">
        <f>(Таблица1[[#This Row],[Временное сопротивление, Н/мм²]]-SUMIF('Сводный отчет'!$B$7:$B$17,Таблица1[[#This Row],[Профиль / размер]],'Сводный отчет'!$I$7:$I$17))^2</f>
        <v>8.7563881966694659</v>
      </c>
      <c r="I2668" s="65">
        <f>Таблица1[[#This Row],[Временное сопротивление, Н/мм²]]/Таблица1[[#This Row],[Предел текучести, Н/мм²]]</f>
        <v>1.1675675675675676</v>
      </c>
      <c r="J2668" s="66">
        <f>(Таблица1[[#This Row],[σв/σт]]-SUMIF('Сводный отчет'!$B$7:$B$17,Таблица1[[#This Row],[Профиль / размер]],'Сводный отчет'!$L$7:$L$17))^2</f>
        <v>1.0482878111237788E-6</v>
      </c>
      <c r="K2668" s="63">
        <v>23</v>
      </c>
      <c r="L2668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2668" s="63">
        <v>8</v>
      </c>
      <c r="N266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2668" s="67">
        <v>8.3000000000000007</v>
      </c>
      <c r="P266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2668" s="69">
        <v>7.4999999999999997E-2</v>
      </c>
      <c r="R2668" s="70">
        <f>(Таблица1[[#This Row],[fr]]-SUMIF('Сводный отчет'!$B$7:$B$17,Таблица1[[#This Row],[Профиль / размер]],'Сводный отчет'!$X$7:$X$17))^2</f>
        <v>5.4193673114193948E-5</v>
      </c>
    </row>
    <row r="2669" spans="1:18" ht="11.25" customHeight="1" x14ac:dyDescent="0.25">
      <c r="A2669" s="62" t="s">
        <v>1960</v>
      </c>
      <c r="B2669" s="62" t="str">
        <f>LEFT(Таблица1[[#This Row],[Номер плавки]],7)</f>
        <v>2051500</v>
      </c>
      <c r="C2669" s="62" t="s">
        <v>8</v>
      </c>
      <c r="D2669" s="62" t="s">
        <v>9</v>
      </c>
      <c r="E2669" s="63">
        <v>574</v>
      </c>
      <c r="F2669" s="64">
        <f>(Таблица1[[#This Row],[Предел текучести, Н/мм²]]-SUMIF('Сводный отчет'!$B$7:$B$17,Таблица1[[#This Row],[Профиль / размер]],'Сводный отчет'!$F$7:$F$17))^2</f>
        <v>284.52687789248694</v>
      </c>
      <c r="G2669" s="63">
        <v>661</v>
      </c>
      <c r="H2669" s="64">
        <f>(Таблица1[[#This Row],[Временное сопротивление, Н/мм²]]-SUMIF('Сводный отчет'!$B$7:$B$17,Таблица1[[#This Row],[Профиль / размер]],'Сводный отчет'!$I$7:$I$17))^2</f>
        <v>100.81928127843034</v>
      </c>
      <c r="I2669" s="65">
        <f>Таблица1[[#This Row],[Временное сопротивление, Н/мм²]]/Таблица1[[#This Row],[Предел текучести, Н/мм²]]</f>
        <v>1.1515679442508711</v>
      </c>
      <c r="J2669" s="66">
        <f>(Таблица1[[#This Row],[σв/σт]]-SUMIF('Сводный отчет'!$B$7:$B$17,Таблица1[[#This Row],[Профиль / размер]],'Сводный отчет'!$L$7:$L$17))^2</f>
        <v>2.8979895948528866E-4</v>
      </c>
      <c r="K2669" s="63">
        <v>24.2</v>
      </c>
      <c r="L2669" s="64">
        <f>(Таблица1[[#This Row],[Относительное удлинение, %]]-SUMIF('Сводный отчет'!$B$7:$B$17,Таблица1[[#This Row],[Профиль / размер]],'Сводный отчет'!$O$7:$O$17))^2</f>
        <v>1.2403982019874893</v>
      </c>
      <c r="M2669" s="63">
        <v>8.1999999999999993</v>
      </c>
      <c r="N266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2669" s="67">
        <v>8.5</v>
      </c>
      <c r="P266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2669" s="69">
        <v>8.2000000000000003E-2</v>
      </c>
      <c r="R2669" s="70">
        <f>(Таблица1[[#This Row],[fr]]-SUMIF('Сводный отчет'!$B$7:$B$17,Таблица1[[#This Row],[Профиль / размер]],'Сводный отчет'!$X$7:$X$17))^2</f>
        <v>1.3078003243529928E-7</v>
      </c>
    </row>
    <row r="2670" spans="1:18" ht="11.25" customHeight="1" x14ac:dyDescent="0.25">
      <c r="A2670" s="62" t="s">
        <v>1961</v>
      </c>
      <c r="B2670" s="62" t="str">
        <f>LEFT(Таблица1[[#This Row],[Номер плавки]],7)</f>
        <v>2051501</v>
      </c>
      <c r="C2670" s="62" t="s">
        <v>8</v>
      </c>
      <c r="D2670" s="62" t="s">
        <v>9</v>
      </c>
      <c r="E2670" s="63">
        <v>551</v>
      </c>
      <c r="F2670" s="64">
        <f>(Таблица1[[#This Row],[Предел текучести, Н/мм²]]-SUMIF('Сводный отчет'!$B$7:$B$17,Таблица1[[#This Row],[Профиль / размер]],'Сводный отчет'!$F$7:$F$17))^2</f>
        <v>37.602349590602188</v>
      </c>
      <c r="G2670" s="63">
        <v>639</v>
      </c>
      <c r="H2670" s="64">
        <f>(Таблица1[[#This Row],[Временное сопротивление, Н/мм²]]-SUMIF('Сводный отчет'!$B$7:$B$17,Таблица1[[#This Row],[Профиль / размер]],'Сводный отчет'!$I$7:$I$17))^2</f>
        <v>143.02053914006578</v>
      </c>
      <c r="I2670" s="65">
        <f>Таблица1[[#This Row],[Временное сопротивление, Н/мм²]]/Таблица1[[#This Row],[Предел текучести, Н/мм²]]</f>
        <v>1.1597096188747731</v>
      </c>
      <c r="J2670" s="66">
        <f>(Таблица1[[#This Row],[σв/σт]]-SUMIF('Сводный отчет'!$B$7:$B$17,Таблица1[[#This Row],[Профиль / размер]],'Сводный отчет'!$L$7:$L$17))^2</f>
        <v>7.8886512743122554E-5</v>
      </c>
      <c r="K2670" s="63">
        <v>20.399999999999999</v>
      </c>
      <c r="L2670" s="64">
        <f>(Таблица1[[#This Row],[Относительное удлинение, %]]-SUMIF('Сводный отчет'!$B$7:$B$17,Таблица1[[#This Row],[Профиль / размер]],'Сводный отчет'!$O$7:$O$17))^2</f>
        <v>7.2160376149852246</v>
      </c>
      <c r="M2670" s="63">
        <v>6.5</v>
      </c>
      <c r="N267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3.0922890708436479</v>
      </c>
      <c r="O2670" s="67">
        <v>7.8</v>
      </c>
      <c r="P267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0.71645400146794047</v>
      </c>
      <c r="Q2670" s="69">
        <v>9.4E-2</v>
      </c>
      <c r="R2670" s="70">
        <f>(Таблица1[[#This Row],[fr]]-SUMIF('Сводный отчет'!$B$7:$B$17,Таблица1[[#This Row],[Профиль / размер]],'Сводный отчет'!$X$7:$X$17))^2</f>
        <v>1.3545153474942055E-4</v>
      </c>
    </row>
    <row r="2671" spans="1:18" ht="11.25" customHeight="1" x14ac:dyDescent="0.25">
      <c r="A2671" s="62" t="s">
        <v>1962</v>
      </c>
      <c r="B2671" s="62" t="str">
        <f>LEFT(Таблица1[[#This Row],[Номер плавки]],7)</f>
        <v>2051501</v>
      </c>
      <c r="C2671" s="62" t="s">
        <v>8</v>
      </c>
      <c r="D2671" s="62" t="s">
        <v>9</v>
      </c>
      <c r="E2671" s="63">
        <v>553</v>
      </c>
      <c r="F2671" s="64">
        <f>(Таблица1[[#This Row],[Предел текучести, Н/мм²]]-SUMIF('Сводный отчет'!$B$7:$B$17,Таблица1[[#This Row],[Профиль / размер]],'Сводный отчет'!$F$7:$F$17))^2</f>
        <v>17.074047703809558</v>
      </c>
      <c r="G2671" s="63">
        <v>652</v>
      </c>
      <c r="H2671" s="64">
        <f>(Таблица1[[#This Row],[Временное сопротивление, Н/мм²]]-SUMIF('Сводный отчет'!$B$7:$B$17,Таблица1[[#This Row],[Профиль / размер]],'Сводный отчет'!$I$7:$I$17))^2</f>
        <v>1.0834322218266579</v>
      </c>
      <c r="I2671" s="65">
        <f>Таблица1[[#This Row],[Временное сопротивление, Н/мм²]]/Таблица1[[#This Row],[Предел текучести, Н/мм²]]</f>
        <v>1.1790235081374323</v>
      </c>
      <c r="J2671" s="66">
        <f>(Таблица1[[#This Row],[σв/σт]]-SUMIF('Сводный отчет'!$B$7:$B$17,Таблица1[[#This Row],[Профиль / размер]],'Сводный отчет'!$L$7:$L$17))^2</f>
        <v>1.0882832018219564E-4</v>
      </c>
      <c r="K2671" s="63">
        <v>23.8</v>
      </c>
      <c r="L2671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2671" s="63">
        <v>7.2</v>
      </c>
      <c r="N267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1.1204022783908447</v>
      </c>
      <c r="O2671" s="67">
        <v>7.5</v>
      </c>
      <c r="P267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2671" s="69">
        <v>7.2999999999999995E-2</v>
      </c>
      <c r="R2671" s="70">
        <f>(Таблица1[[#This Row],[fr]]-SUMIF('Сводный отчет'!$B$7:$B$17,Таблица1[[#This Row],[Профиль / размер]],'Сводный отчет'!$X$7:$X$17))^2</f>
        <v>8.7640213994696456E-5</v>
      </c>
    </row>
    <row r="2672" spans="1:18" ht="11.25" customHeight="1" x14ac:dyDescent="0.25">
      <c r="A2672" s="62" t="s">
        <v>1963</v>
      </c>
      <c r="B2672" s="62" t="str">
        <f>LEFT(Таблица1[[#This Row],[Номер плавки]],7)</f>
        <v>2051503</v>
      </c>
      <c r="C2672" s="62" t="s">
        <v>8</v>
      </c>
      <c r="D2672" s="62" t="s">
        <v>9</v>
      </c>
      <c r="E2672" s="63">
        <v>564</v>
      </c>
      <c r="F2672" s="64">
        <f>(Таблица1[[#This Row],[Предел текучести, Н/мм²]]-SUMIF('Сводный отчет'!$B$7:$B$17,Таблица1[[#This Row],[Профиль / размер]],'Сводный отчет'!$F$7:$F$17))^2</f>
        <v>47.168387326450073</v>
      </c>
      <c r="G2672" s="63">
        <v>655</v>
      </c>
      <c r="H2672" s="64">
        <f>(Таблица1[[#This Row],[Временное сопротивление, Н/мм²]]-SUMIF('Сводный отчет'!$B$7:$B$17,Таблица1[[#This Row],[Профиль / размер]],'Сводный отчет'!$I$7:$I$17))^2</f>
        <v>16.328715240694553</v>
      </c>
      <c r="I2672" s="65">
        <f>Таблица1[[#This Row],[Временное сопротивление, Н/мм²]]/Таблица1[[#This Row],[Предел текучести, Н/мм²]]</f>
        <v>1.1613475177304964</v>
      </c>
      <c r="J2672" s="66">
        <f>(Таблица1[[#This Row],[σв/σт]]-SUMIF('Сводный отчет'!$B$7:$B$17,Таблица1[[#This Row],[Профиль / размер]],'Сводный отчет'!$L$7:$L$17))^2</f>
        <v>5.2474219196499296E-5</v>
      </c>
      <c r="K2672" s="63">
        <v>23.8</v>
      </c>
      <c r="L2672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2672" s="63">
        <v>8.8000000000000007</v>
      </c>
      <c r="N267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2672" s="67">
        <v>9.1</v>
      </c>
      <c r="P267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2672" s="69">
        <v>7.6999999999999999E-2</v>
      </c>
      <c r="R2672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2673" spans="1:18" ht="11.25" customHeight="1" x14ac:dyDescent="0.25">
      <c r="A2673" s="62" t="s">
        <v>1964</v>
      </c>
      <c r="B2673" s="62" t="str">
        <f>LEFT(Таблица1[[#This Row],[Номер плавки]],7)</f>
        <v>2051503</v>
      </c>
      <c r="C2673" s="62" t="s">
        <v>8</v>
      </c>
      <c r="D2673" s="62" t="s">
        <v>9</v>
      </c>
      <c r="E2673" s="63">
        <v>552</v>
      </c>
      <c r="F2673" s="64">
        <f>(Таблица1[[#This Row],[Предел текучести, Н/мм²]]-SUMIF('Сводный отчет'!$B$7:$B$17,Таблица1[[#This Row],[Профиль / размер]],'Сводный отчет'!$F$7:$F$17))^2</f>
        <v>26.338198647205875</v>
      </c>
      <c r="G2673" s="63">
        <v>646</v>
      </c>
      <c r="H2673" s="64">
        <f>(Таблица1[[#This Row],[Временное сопротивление, Н/мм²]]-SUMIF('Сводный отчет'!$B$7:$B$17,Таблица1[[#This Row],[Профиль / размер]],'Сводный отчет'!$I$7:$I$17))^2</f>
        <v>24.59286618409087</v>
      </c>
      <c r="I2673" s="65">
        <f>Таблица1[[#This Row],[Временное сопротивление, Н/мм²]]/Таблица1[[#This Row],[Предел текучести, Н/мм²]]</f>
        <v>1.1702898550724639</v>
      </c>
      <c r="J2673" s="66">
        <f>(Таблица1[[#This Row],[σв/σт]]-SUMIF('Сводный отчет'!$B$7:$B$17,Таблица1[[#This Row],[Профиль / размер]],'Сводный отчет'!$L$7:$L$17))^2</f>
        <v>2.8846584585443423E-6</v>
      </c>
      <c r="K2673" s="63">
        <v>24.8</v>
      </c>
      <c r="L2673" s="64">
        <f>(Таблица1[[#This Row],[Относительное удлинение, %]]-SUMIF('Сводный отчет'!$B$7:$B$17,Таблица1[[#This Row],[Профиль / размер]],'Сводный отчет'!$O$7:$O$17))^2</f>
        <v>2.9368761894089048</v>
      </c>
      <c r="M2673" s="63">
        <v>8.4</v>
      </c>
      <c r="N267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2673" s="67">
        <v>8.6999999999999993</v>
      </c>
      <c r="P267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2673" s="69">
        <v>8.8999999999999996E-2</v>
      </c>
      <c r="R2673" s="70">
        <f>(Таблица1[[#This Row],[fr]]-SUMIF('Сводный отчет'!$B$7:$B$17,Таблица1[[#This Row],[Профиль / размер]],'Сводный отчет'!$X$7:$X$17))^2</f>
        <v>4.4067886950676638E-5</v>
      </c>
    </row>
    <row r="2674" spans="1:18" ht="11.25" customHeight="1" x14ac:dyDescent="0.25">
      <c r="A2674" s="62" t="s">
        <v>1965</v>
      </c>
      <c r="B2674" s="62" t="str">
        <f>LEFT(Таблица1[[#This Row],[Номер плавки]],7)</f>
        <v>2051503</v>
      </c>
      <c r="C2674" s="62" t="s">
        <v>8</v>
      </c>
      <c r="D2674" s="62" t="s">
        <v>9</v>
      </c>
      <c r="E2674" s="63">
        <v>570</v>
      </c>
      <c r="F2674" s="64">
        <f>(Таблица1[[#This Row],[Предел текучести, Н/мм²]]-SUMIF('Сводный отчет'!$B$7:$B$17,Таблица1[[#This Row],[Профиль / размер]],'Сводный отчет'!$F$7:$F$17))^2</f>
        <v>165.58348166607217</v>
      </c>
      <c r="G2674" s="63">
        <v>659</v>
      </c>
      <c r="H2674" s="64">
        <f>(Таблица1[[#This Row],[Временное сопротивление, Н/мм²]]-SUMIF('Сводный отчет'!$B$7:$B$17,Таблица1[[#This Row],[Профиль / размер]],'Сводный отчет'!$I$7:$I$17))^2</f>
        <v>64.655759265851742</v>
      </c>
      <c r="I2674" s="65">
        <f>Таблица1[[#This Row],[Временное сопротивление, Н/мм²]]/Таблица1[[#This Row],[Предел текучести, Н/мм²]]</f>
        <v>1.156140350877193</v>
      </c>
      <c r="J2674" s="66">
        <f>(Таблица1[[#This Row],[σв/σт]]-SUMIF('Сводный отчет'!$B$7:$B$17,Таблица1[[#This Row],[Профиль / размер]],'Сводный отчет'!$L$7:$L$17))^2</f>
        <v>1.5502929264834793E-4</v>
      </c>
      <c r="K2674" s="63">
        <v>21.6</v>
      </c>
      <c r="L2674" s="64">
        <f>(Таблица1[[#This Row],[Относительное удлинение, %]]-SUMIF('Сводный отчет'!$B$7:$B$17,Таблица1[[#This Row],[Профиль / размер]],'Сводный отчет'!$O$7:$O$17))^2</f>
        <v>2.2089935898280362</v>
      </c>
      <c r="M2674" s="63">
        <v>8</v>
      </c>
      <c r="N267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2674" s="67">
        <v>8.3000000000000007</v>
      </c>
      <c r="P267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2674" s="69">
        <v>9.8000000000000004E-2</v>
      </c>
      <c r="R2674" s="70">
        <f>(Таблица1[[#This Row],[fr]]-SUMIF('Сводный отчет'!$B$7:$B$17,Таблица1[[#This Row],[Профиль / размер]],'Сводный отчет'!$X$7:$X$17))^2</f>
        <v>2.4455845298841574E-4</v>
      </c>
    </row>
    <row r="2675" spans="1:18" ht="11.25" customHeight="1" x14ac:dyDescent="0.25">
      <c r="A2675" s="62" t="s">
        <v>1966</v>
      </c>
      <c r="B2675" s="62" t="str">
        <f>LEFT(Таблица1[[#This Row],[Номер плавки]],7)</f>
        <v>2051504</v>
      </c>
      <c r="C2675" s="62" t="s">
        <v>8</v>
      </c>
      <c r="D2675" s="62" t="s">
        <v>9</v>
      </c>
      <c r="E2675" s="63">
        <v>576</v>
      </c>
      <c r="F2675" s="64">
        <f>(Таблица1[[#This Row],[Предел текучести, Н/мм²]]-SUMIF('Сводный отчет'!$B$7:$B$17,Таблица1[[#This Row],[Профиль / размер]],'Сводный отчет'!$F$7:$F$17))^2</f>
        <v>355.9985760056943</v>
      </c>
      <c r="G2675" s="63">
        <v>673</v>
      </c>
      <c r="H2675" s="64">
        <f>(Таблица1[[#This Row],[Временное сопротивление, Н/мм²]]-SUMIF('Сводный отчет'!$B$7:$B$17,Таблица1[[#This Row],[Профиль / размер]],'Сводный отчет'!$I$7:$I$17))^2</f>
        <v>485.80041335390194</v>
      </c>
      <c r="I2675" s="65">
        <f>Таблица1[[#This Row],[Временное сопротивление, Н/мм²]]/Таблица1[[#This Row],[Предел текучести, Н/мм²]]</f>
        <v>1.1684027777777777</v>
      </c>
      <c r="J2675" s="66">
        <f>(Таблица1[[#This Row],[σв/σт]]-SUMIF('Сводный отчет'!$B$7:$B$17,Таблица1[[#This Row],[Профиль / размер]],'Сводный отчет'!$L$7:$L$17))^2</f>
        <v>3.55884689312693E-8</v>
      </c>
      <c r="K2675" s="63">
        <v>25</v>
      </c>
      <c r="L2675" s="64">
        <f>(Таблица1[[#This Row],[Относительное удлинение, %]]-SUMIF('Сводный отчет'!$B$7:$B$17,Таблица1[[#This Row],[Профиль / размер]],'Сводный отчет'!$O$7:$O$17))^2</f>
        <v>3.6623688518827064</v>
      </c>
      <c r="M2675" s="63">
        <v>8.8000000000000007</v>
      </c>
      <c r="N267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2675" s="67">
        <v>9.1</v>
      </c>
      <c r="P267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2675" s="69">
        <v>8.3000000000000004E-2</v>
      </c>
      <c r="R2675" s="70">
        <f>(Таблица1[[#This Row],[fr]]-SUMIF('Сводный отчет'!$B$7:$B$17,Таблица1[[#This Row],[Профиль / размер]],'Сводный отчет'!$X$7:$X$17))^2</f>
        <v>4.0750959218407797E-7</v>
      </c>
    </row>
    <row r="2676" spans="1:18" ht="11.25" customHeight="1" x14ac:dyDescent="0.25">
      <c r="A2676" s="62" t="s">
        <v>1967</v>
      </c>
      <c r="B2676" s="62" t="str">
        <f>LEFT(Таблица1[[#This Row],[Номер плавки]],7)</f>
        <v>2051504</v>
      </c>
      <c r="C2676" s="62" t="s">
        <v>8</v>
      </c>
      <c r="D2676" s="62" t="s">
        <v>9</v>
      </c>
      <c r="E2676" s="63">
        <v>567</v>
      </c>
      <c r="F2676" s="64">
        <f>(Таблица1[[#This Row],[Предел текучести, Н/мм²]]-SUMIF('Сводный отчет'!$B$7:$B$17,Таблица1[[#This Row],[Профиль / размер]],'Сводный отчет'!$F$7:$F$17))^2</f>
        <v>97.375934496261124</v>
      </c>
      <c r="G2676" s="63">
        <v>665</v>
      </c>
      <c r="H2676" s="64">
        <f>(Таблица1[[#This Row],[Временное сопротивление, Н/мм²]]-SUMIF('Сводный отчет'!$B$7:$B$17,Таблица1[[#This Row],[Профиль / размер]],'Сводный отчет'!$I$7:$I$17))^2</f>
        <v>197.14632530358753</v>
      </c>
      <c r="I2676" s="65">
        <f>Таблица1[[#This Row],[Временное сопротивление, Н/мм²]]/Таблица1[[#This Row],[Предел текучести, Н/мм²]]</f>
        <v>1.1728395061728396</v>
      </c>
      <c r="J2676" s="66">
        <f>(Таблица1[[#This Row],[σв/σт]]-SUMIF('Сводный отчет'!$B$7:$B$17,Таблица1[[#This Row],[Профиль / размер]],'Сводный отчет'!$L$7:$L$17))^2</f>
        <v>1.8046178012381392E-5</v>
      </c>
      <c r="K2676" s="63">
        <v>25.8</v>
      </c>
      <c r="L2676" s="64">
        <f>(Таблица1[[#This Row],[Относительное удлинение, %]]-SUMIF('Сводный отчет'!$B$7:$B$17,Таблица1[[#This Row],[Профиль / размер]],'Сводный отчет'!$O$7:$O$17))^2</f>
        <v>7.3643395017779261</v>
      </c>
      <c r="M2676" s="63">
        <v>9.1999999999999993</v>
      </c>
      <c r="N267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0.88644001423997842</v>
      </c>
      <c r="O2676" s="67">
        <v>9.5</v>
      </c>
      <c r="P267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0.72857140188723657</v>
      </c>
      <c r="Q2676" s="69">
        <v>6.6000000000000003E-2</v>
      </c>
      <c r="R2676" s="70">
        <f>(Таблица1[[#This Row],[fr]]-SUMIF('Сводный отчет'!$B$7:$B$17,Таблица1[[#This Row],[Профиль / размер]],'Сводный отчет'!$X$7:$X$17))^2</f>
        <v>2.6770310707645485E-4</v>
      </c>
    </row>
    <row r="2677" spans="1:18" ht="11.25" customHeight="1" x14ac:dyDescent="0.25">
      <c r="A2677" s="62" t="s">
        <v>1968</v>
      </c>
      <c r="B2677" s="62" t="str">
        <f>LEFT(Таблица1[[#This Row],[Номер плавки]],7)</f>
        <v>2051504</v>
      </c>
      <c r="C2677" s="62" t="s">
        <v>8</v>
      </c>
      <c r="D2677" s="62" t="s">
        <v>9</v>
      </c>
      <c r="E2677" s="63">
        <v>556</v>
      </c>
      <c r="F2677" s="64">
        <f>(Таблица1[[#This Row],[Предел текучести, Н/мм²]]-SUMIF('Сводный отчет'!$B$7:$B$17,Таблица1[[#This Row],[Профиль / размер]],'Сводный отчет'!$F$7:$F$17))^2</f>
        <v>1.2815948736206075</v>
      </c>
      <c r="G2677" s="63">
        <v>650</v>
      </c>
      <c r="H2677" s="64">
        <f>(Таблица1[[#This Row],[Временное сопротивление, Н/мм²]]-SUMIF('Сводный отчет'!$B$7:$B$17,Таблица1[[#This Row],[Профиль / размер]],'Сводный отчет'!$I$7:$I$17))^2</f>
        <v>0.91991020924806155</v>
      </c>
      <c r="I2677" s="65">
        <f>Таблица1[[#This Row],[Временное сопротивление, Н/мм²]]/Таблица1[[#This Row],[Предел текучести, Н/мм²]]</f>
        <v>1.1690647482014389</v>
      </c>
      <c r="J2677" s="66">
        <f>(Таблица1[[#This Row],[σв/σт]]-SUMIF('Сводный отчет'!$B$7:$B$17,Таблица1[[#This Row],[Профиль / размер]],'Сводный отчет'!$L$7:$L$17))^2</f>
        <v>2.240331105573246E-7</v>
      </c>
      <c r="K2677" s="63">
        <v>26</v>
      </c>
      <c r="L2677" s="64">
        <f>(Таблица1[[#This Row],[Относительное удлинение, %]]-SUMIF('Сводный отчет'!$B$7:$B$17,Таблица1[[#This Row],[Профиль / размер]],'Сводный отчет'!$O$7:$O$17))^2</f>
        <v>8.4898321642517249</v>
      </c>
      <c r="M2677" s="63">
        <v>9</v>
      </c>
      <c r="N267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0.54983624065506631</v>
      </c>
      <c r="O2677" s="67">
        <v>9.3000000000000007</v>
      </c>
      <c r="P267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0.42714582536732032</v>
      </c>
      <c r="Q2677" s="69">
        <v>7.2999999999999995E-2</v>
      </c>
      <c r="R2677" s="70">
        <f>(Таблица1[[#This Row],[fr]]-SUMIF('Сводный отчет'!$B$7:$B$17,Таблица1[[#This Row],[Профиль / размер]],'Сводный отчет'!$X$7:$X$17))^2</f>
        <v>8.7640213994696456E-5</v>
      </c>
    </row>
    <row r="2678" spans="1:18" ht="11.25" customHeight="1" x14ac:dyDescent="0.25">
      <c r="A2678" s="62" t="s">
        <v>1969</v>
      </c>
      <c r="B2678" s="62" t="str">
        <f>LEFT(Таблица1[[#This Row],[Номер плавки]],7)</f>
        <v>2051505</v>
      </c>
      <c r="C2678" s="62" t="s">
        <v>8</v>
      </c>
      <c r="D2678" s="62" t="s">
        <v>9</v>
      </c>
      <c r="E2678" s="63">
        <v>570</v>
      </c>
      <c r="F2678" s="64">
        <f>(Таблица1[[#This Row],[Предел текучести, Н/мм²]]-SUMIF('Сводный отчет'!$B$7:$B$17,Таблица1[[#This Row],[Профиль / размер]],'Сводный отчет'!$F$7:$F$17))^2</f>
        <v>165.58348166607217</v>
      </c>
      <c r="G2678" s="63">
        <v>658</v>
      </c>
      <c r="H2678" s="64">
        <f>(Таблица1[[#This Row],[Временное сопротивление, Н/мм²]]-SUMIF('Сводный отчет'!$B$7:$B$17,Таблица1[[#This Row],[Профиль / размер]],'Сводный отчет'!$I$7:$I$17))^2</f>
        <v>49.573998259562444</v>
      </c>
      <c r="I2678" s="65">
        <f>Таблица1[[#This Row],[Временное сопротивление, Н/мм²]]/Таблица1[[#This Row],[Предел текучести, Н/мм²]]</f>
        <v>1.1543859649122807</v>
      </c>
      <c r="J2678" s="66">
        <f>(Таблица1[[#This Row],[σв/σт]]-SUMIF('Сводный отчет'!$B$7:$B$17,Таблица1[[#This Row],[Профиль / размер]],'Сводный отчет'!$L$7:$L$17))^2</f>
        <v>2.01795148599001E-4</v>
      </c>
      <c r="K2678" s="63">
        <v>24.1</v>
      </c>
      <c r="L2678" s="64">
        <f>(Таблица1[[#This Row],[Относительное удлинение, %]]-SUMIF('Сводный отчет'!$B$7:$B$17,Таблица1[[#This Row],[Профиль / размер]],'Сводный отчет'!$O$7:$O$17))^2</f>
        <v>1.0276518707505919</v>
      </c>
      <c r="M2678" s="63">
        <v>9</v>
      </c>
      <c r="N267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0.54983624065506631</v>
      </c>
      <c r="O2678" s="67">
        <v>9.3000000000000007</v>
      </c>
      <c r="P267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0.42714582536732032</v>
      </c>
      <c r="Q2678" s="69">
        <v>7.6999999999999999E-2</v>
      </c>
      <c r="R2678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2679" spans="1:18" ht="11.25" customHeight="1" x14ac:dyDescent="0.25">
      <c r="A2679" s="62" t="s">
        <v>1970</v>
      </c>
      <c r="B2679" s="62" t="str">
        <f>LEFT(Таблица1[[#This Row],[Номер плавки]],7)</f>
        <v>2051505</v>
      </c>
      <c r="C2679" s="62" t="s">
        <v>8</v>
      </c>
      <c r="D2679" s="62" t="s">
        <v>9</v>
      </c>
      <c r="E2679" s="63">
        <v>538</v>
      </c>
      <c r="F2679" s="64">
        <f>(Таблица1[[#This Row],[Предел текучести, Н/мм²]]-SUMIF('Сводный отчет'!$B$7:$B$17,Таблица1[[#This Row],[Профиль / размер]],'Сводный отчет'!$F$7:$F$17))^2</f>
        <v>366.03631185475433</v>
      </c>
      <c r="G2679" s="63">
        <v>627</v>
      </c>
      <c r="H2679" s="64">
        <f>(Таблица1[[#This Row],[Временное сопротивление, Н/мм²]]-SUMIF('Сводный отчет'!$B$7:$B$17,Таблица1[[#This Row],[Профиль / размер]],'Сводный отчет'!$I$7:$I$17))^2</f>
        <v>574.03940706459423</v>
      </c>
      <c r="I2679" s="65">
        <f>Таблица1[[#This Row],[Временное сопротивление, Н/мм²]]/Таблица1[[#This Row],[Предел текучести, Н/мм²]]</f>
        <v>1.1654275092936803</v>
      </c>
      <c r="J2679" s="66">
        <f>(Таблица1[[#This Row],[σв/σт]]-SUMIF('Сводный отчет'!$B$7:$B$17,Таблица1[[#This Row],[Профиль / размер]],'Сводный отчет'!$L$7:$L$17))^2</f>
        <v>1.0010374244167886E-5</v>
      </c>
      <c r="K2679" s="63">
        <v>25.9</v>
      </c>
      <c r="L2679" s="64">
        <f>(Таблица1[[#This Row],[Относительное удлинение, %]]-SUMIF('Сводный отчет'!$B$7:$B$17,Таблица1[[#This Row],[Профиль / размер]],'Сводный отчет'!$O$7:$O$17))^2</f>
        <v>7.9170858330148155</v>
      </c>
      <c r="M2679" s="63">
        <v>9.1999999999999993</v>
      </c>
      <c r="N267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0.88644001423997842</v>
      </c>
      <c r="O2679" s="67">
        <v>9.5</v>
      </c>
      <c r="P267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0.72857140188723657</v>
      </c>
      <c r="Q2679" s="69">
        <v>7.9000000000000001E-2</v>
      </c>
      <c r="R2679" s="70">
        <f>(Таблица1[[#This Row],[fr]]-SUMIF('Сводный отчет'!$B$7:$B$17,Таблица1[[#This Row],[Профиль / размер]],'Сводный отчет'!$X$7:$X$17))^2</f>
        <v>1.1300591353188985E-5</v>
      </c>
    </row>
    <row r="2680" spans="1:18" ht="11.25" customHeight="1" x14ac:dyDescent="0.25">
      <c r="A2680" s="62" t="s">
        <v>1971</v>
      </c>
      <c r="B2680" s="62" t="str">
        <f>LEFT(Таблица1[[#This Row],[Номер плавки]],7)</f>
        <v>2051505</v>
      </c>
      <c r="C2680" s="62" t="s">
        <v>8</v>
      </c>
      <c r="D2680" s="62" t="s">
        <v>9</v>
      </c>
      <c r="E2680" s="63">
        <v>518</v>
      </c>
      <c r="F2680" s="64">
        <f>(Таблица1[[#This Row],[Предел текучести, Н/мм²]]-SUMIF('Сводный отчет'!$B$7:$B$17,Таблица1[[#This Row],[Профиль / размер]],'Сводный отчет'!$F$7:$F$17))^2</f>
        <v>1531.3193307226807</v>
      </c>
      <c r="G2680" s="63">
        <v>607</v>
      </c>
      <c r="H2680" s="64">
        <f>(Таблица1[[#This Row],[Временное сопротивление, Н/мм²]]-SUMIF('Сводный отчет'!$B$7:$B$17,Таблица1[[#This Row],[Профиль / размер]],'Сводный отчет'!$I$7:$I$17))^2</f>
        <v>1932.4041869388082</v>
      </c>
      <c r="I2680" s="65">
        <f>Таблица1[[#This Row],[Временное сопротивление, Н/мм²]]/Таблица1[[#This Row],[Предел текучести, Н/мм²]]</f>
        <v>1.1718146718146718</v>
      </c>
      <c r="J2680" s="66">
        <f>(Таблица1[[#This Row],[σв/σт]]-SUMIF('Сводный отчет'!$B$7:$B$17,Таблица1[[#This Row],[Профиль / размер]],'Сводный отчет'!$L$7:$L$17))^2</f>
        <v>1.0389308162408784E-5</v>
      </c>
      <c r="K2680" s="63">
        <v>22</v>
      </c>
      <c r="L2680" s="64">
        <f>(Таблица1[[#This Row],[Относительное удлинение, %]]-SUMIF('Сводный отчет'!$B$7:$B$17,Таблица1[[#This Row],[Профиль / размер]],'Сводный отчет'!$O$7:$O$17))^2</f>
        <v>1.1799789147756483</v>
      </c>
      <c r="M2680" s="63">
        <v>7.5</v>
      </c>
      <c r="N268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0.5753079387682154</v>
      </c>
      <c r="O2680" s="67">
        <v>7.8</v>
      </c>
      <c r="P268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0.71645400146794047</v>
      </c>
      <c r="Q2680" s="69">
        <v>8.2000000000000003E-2</v>
      </c>
      <c r="R2680" s="70">
        <f>(Таблица1[[#This Row],[fr]]-SUMIF('Сводный отчет'!$B$7:$B$17,Таблица1[[#This Row],[Профиль / размер]],'Сводный отчет'!$X$7:$X$17))^2</f>
        <v>1.3078003243529928E-7</v>
      </c>
    </row>
    <row r="2681" spans="1:18" ht="11.25" customHeight="1" x14ac:dyDescent="0.25">
      <c r="A2681" s="62" t="s">
        <v>1972</v>
      </c>
      <c r="B2681" s="62" t="str">
        <f>LEFT(Таблица1[[#This Row],[Номер плавки]],7)</f>
        <v>2051506</v>
      </c>
      <c r="C2681" s="62" t="s">
        <v>8</v>
      </c>
      <c r="D2681" s="62" t="s">
        <v>9</v>
      </c>
      <c r="E2681" s="63">
        <v>559</v>
      </c>
      <c r="F2681" s="64">
        <f>(Таблица1[[#This Row],[Предел текучести, Н/мм²]]-SUMIF('Сводный отчет'!$B$7:$B$17,Таблица1[[#This Row],[Профиль / размер]],'Сводный отчет'!$F$7:$F$17))^2</f>
        <v>3.489142043431658</v>
      </c>
      <c r="G2681" s="63">
        <v>650</v>
      </c>
      <c r="H2681" s="64">
        <f>(Таблица1[[#This Row],[Временное сопротивление, Н/мм²]]-SUMIF('Сводный отчет'!$B$7:$B$17,Таблица1[[#This Row],[Профиль / размер]],'Сводный отчет'!$I$7:$I$17))^2</f>
        <v>0.91991020924806155</v>
      </c>
      <c r="I2681" s="65">
        <f>Таблица1[[#This Row],[Временное сопротивление, Н/мм²]]/Таблица1[[#This Row],[Предел текучести, Н/мм²]]</f>
        <v>1.1627906976744187</v>
      </c>
      <c r="J2681" s="66">
        <f>(Таблица1[[#This Row],[σв/σт]]-SUMIF('Сводный отчет'!$B$7:$B$17,Таблица1[[#This Row],[Профиль / размер]],'Сводный отчет'!$L$7:$L$17))^2</f>
        <v>3.3648458860233217E-5</v>
      </c>
      <c r="K2681" s="63">
        <v>22.7</v>
      </c>
      <c r="L2681" s="64">
        <f>(Таблица1[[#This Row],[Относительное удлинение, %]]-SUMIF('Сводный отчет'!$B$7:$B$17,Таблица1[[#This Row],[Профиль / размер]],'Сводный отчет'!$O$7:$O$17))^2</f>
        <v>0.14920323343396238</v>
      </c>
      <c r="M2681" s="63">
        <v>8</v>
      </c>
      <c r="N268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2681" s="67">
        <v>8.3000000000000007</v>
      </c>
      <c r="P268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2681" s="69">
        <v>9.7000000000000003E-2</v>
      </c>
      <c r="R2681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2682" spans="1:18" ht="11.25" customHeight="1" x14ac:dyDescent="0.25">
      <c r="A2682" s="62" t="s">
        <v>1973</v>
      </c>
      <c r="B2682" s="62" t="str">
        <f>LEFT(Таблица1[[#This Row],[Номер плавки]],7)</f>
        <v>2051506</v>
      </c>
      <c r="C2682" s="62" t="s">
        <v>8</v>
      </c>
      <c r="D2682" s="62" t="s">
        <v>9</v>
      </c>
      <c r="E2682" s="63">
        <v>539</v>
      </c>
      <c r="F2682" s="64">
        <f>(Таблица1[[#This Row],[Предел текучести, Н/мм²]]-SUMIF('Сводный отчет'!$B$7:$B$17,Таблица1[[#This Row],[Профиль / размер]],'Сводный отчет'!$F$7:$F$17))^2</f>
        <v>328.77216091135801</v>
      </c>
      <c r="G2682" s="63">
        <v>627</v>
      </c>
      <c r="H2682" s="64">
        <f>(Таблица1[[#This Row],[Временное сопротивление, Н/мм²]]-SUMIF('Сводный отчет'!$B$7:$B$17,Таблица1[[#This Row],[Профиль / размер]],'Сводный отчет'!$I$7:$I$17))^2</f>
        <v>574.03940706459423</v>
      </c>
      <c r="I2682" s="65">
        <f>Таблица1[[#This Row],[Временное сопротивление, Н/мм²]]/Таблица1[[#This Row],[Предел текучести, Н/мм²]]</f>
        <v>1.1632653061224489</v>
      </c>
      <c r="J2682" s="66">
        <f>(Таблица1[[#This Row],[σв/σт]]-SUMIF('Сводный отчет'!$B$7:$B$17,Таблица1[[#This Row],[Профиль / размер]],'Сводный отчет'!$L$7:$L$17))^2</f>
        <v>2.8367561905095208E-5</v>
      </c>
      <c r="K2682" s="63">
        <v>21.6</v>
      </c>
      <c r="L2682" s="64">
        <f>(Таблица1[[#This Row],[Относительное удлинение, %]]-SUMIF('Сводный отчет'!$B$7:$B$17,Таблица1[[#This Row],[Профиль / размер]],'Сводный отчет'!$O$7:$O$17))^2</f>
        <v>2.2089935898280362</v>
      </c>
      <c r="M2682" s="63">
        <v>8</v>
      </c>
      <c r="N268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2682" s="67">
        <v>8.3000000000000007</v>
      </c>
      <c r="P268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2682" s="69">
        <v>9.7000000000000003E-2</v>
      </c>
      <c r="R2682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2683" spans="1:18" ht="11.25" customHeight="1" x14ac:dyDescent="0.25">
      <c r="A2683" s="62" t="s">
        <v>1974</v>
      </c>
      <c r="B2683" s="62" t="str">
        <f>LEFT(Таблица1[[#This Row],[Номер плавки]],7)</f>
        <v>2006272</v>
      </c>
      <c r="C2683" s="62" t="s">
        <v>8</v>
      </c>
      <c r="D2683" s="62" t="s">
        <v>9</v>
      </c>
      <c r="E2683" s="63">
        <v>571</v>
      </c>
      <c r="F2683" s="64">
        <f>(Таблица1[[#This Row],[Предел текучести, Н/мм²]]-SUMIF('Сводный отчет'!$B$7:$B$17,Таблица1[[#This Row],[Профиль / размер]],'Сводный отчет'!$F$7:$F$17))^2</f>
        <v>192.31933072267586</v>
      </c>
      <c r="G2683" s="63">
        <v>659</v>
      </c>
      <c r="H2683" s="64">
        <f>(Таблица1[[#This Row],[Временное сопротивление, Н/мм²]]-SUMIF('Сводный отчет'!$B$7:$B$17,Таблица1[[#This Row],[Профиль / размер]],'Сводный отчет'!$I$7:$I$17))^2</f>
        <v>64.655759265851742</v>
      </c>
      <c r="I2683" s="65">
        <f>Таблица1[[#This Row],[Временное сопротивление, Н/мм²]]/Таблица1[[#This Row],[Предел текучести, Н/мм²]]</f>
        <v>1.1541155866900175</v>
      </c>
      <c r="J2683" s="66">
        <f>(Таблица1[[#This Row],[σв/σт]]-SUMIF('Сводный отчет'!$B$7:$B$17,Таблица1[[#This Row],[Профиль / размер]],'Сводный отчет'!$L$7:$L$17))^2</f>
        <v>2.0954994806733E-4</v>
      </c>
      <c r="K2683" s="63">
        <v>21.7</v>
      </c>
      <c r="L2683" s="64">
        <f>(Таблица1[[#This Row],[Относительное удлинение, %]]-SUMIF('Сводный отчет'!$B$7:$B$17,Таблица1[[#This Row],[Профиль / размер]],'Сводный отчет'!$O$7:$O$17))^2</f>
        <v>1.9217399210649444</v>
      </c>
      <c r="M2683" s="63">
        <v>9.5</v>
      </c>
      <c r="N268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1.5413456746173499</v>
      </c>
      <c r="O2683" s="67">
        <v>9.8000000000000007</v>
      </c>
      <c r="P268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1.3307097666671142</v>
      </c>
      <c r="Q2683" s="69">
        <v>7.4999999999999997E-2</v>
      </c>
      <c r="R2683" s="70">
        <f>(Таблица1[[#This Row],[fr]]-SUMIF('Сводный отчет'!$B$7:$B$17,Таблица1[[#This Row],[Профиль / размер]],'Сводный отчет'!$X$7:$X$17))^2</f>
        <v>5.4193673114193948E-5</v>
      </c>
    </row>
    <row r="2684" spans="1:18" ht="11.25" customHeight="1" x14ac:dyDescent="0.25">
      <c r="A2684" s="62" t="s">
        <v>1975</v>
      </c>
      <c r="B2684" s="62" t="str">
        <f>LEFT(Таблица1[[#This Row],[Номер плавки]],7)</f>
        <v>2006271</v>
      </c>
      <c r="C2684" s="62" t="s">
        <v>8</v>
      </c>
      <c r="D2684" s="62" t="s">
        <v>9</v>
      </c>
      <c r="E2684" s="63">
        <v>584</v>
      </c>
      <c r="F2684" s="64">
        <f>(Таблица1[[#This Row],[Предел текучести, Н/мм²]]-SUMIF('Сводный отчет'!$B$7:$B$17,Таблица1[[#This Row],[Профиль / размер]],'Сводный отчет'!$F$7:$F$17))^2</f>
        <v>721.88536845852377</v>
      </c>
      <c r="G2684" s="63">
        <v>685</v>
      </c>
      <c r="H2684" s="64">
        <f>(Таблица1[[#This Row],[Временное сопротивление, Н/мм²]]-SUMIF('Сводный отчет'!$B$7:$B$17,Таблица1[[#This Row],[Профиль / размер]],'Сводный отчет'!$I$7:$I$17))^2</f>
        <v>1158.7815454293734</v>
      </c>
      <c r="I2684" s="65">
        <f>Таблица1[[#This Row],[Временное сопротивление, Н/мм²]]/Таблица1[[#This Row],[Предел текучести, Н/мм²]]</f>
        <v>1.172945205479452</v>
      </c>
      <c r="J2684" s="66">
        <f>(Таблица1[[#This Row],[σв/σт]]-SUMIF('Сводный отчет'!$B$7:$B$17,Таблица1[[#This Row],[Профиль / размер]],'Сводный отчет'!$L$7:$L$17))^2</f>
        <v>1.8955388435488846E-5</v>
      </c>
      <c r="K2684" s="63">
        <v>20.7</v>
      </c>
      <c r="L2684" s="64">
        <f>(Таблица1[[#This Row],[Относительное удлинение, %]]-SUMIF('Сводный отчет'!$B$7:$B$17,Таблица1[[#This Row],[Профиль / размер]],'Сводный отчет'!$O$7:$O$17))^2</f>
        <v>5.6942766086959269</v>
      </c>
      <c r="M2684" s="63">
        <v>8.3000000000000007</v>
      </c>
      <c r="N268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1.7230331078692453E-3</v>
      </c>
      <c r="O2684" s="67">
        <v>8.6</v>
      </c>
      <c r="P268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2.1563075476090966E-3</v>
      </c>
      <c r="Q2684" s="69">
        <v>8.6999999999999994E-2</v>
      </c>
      <c r="R2684" s="70">
        <f>(Таблица1[[#This Row],[fr]]-SUMIF('Сводный отчет'!$B$7:$B$17,Таблица1[[#This Row],[Профиль / размер]],'Сводный отчет'!$X$7:$X$17))^2</f>
        <v>2.1514427831179098E-5</v>
      </c>
    </row>
    <row r="2685" spans="1:18" ht="11.25" customHeight="1" x14ac:dyDescent="0.25">
      <c r="A2685" s="62" t="s">
        <v>1976</v>
      </c>
      <c r="B2685" s="62" t="str">
        <f>LEFT(Таблица1[[#This Row],[Номер плавки]],7)</f>
        <v>2006271</v>
      </c>
      <c r="C2685" s="62" t="s">
        <v>8</v>
      </c>
      <c r="D2685" s="62" t="s">
        <v>9</v>
      </c>
      <c r="E2685" s="63">
        <v>591</v>
      </c>
      <c r="F2685" s="64">
        <f>(Таблица1[[#This Row],[Предел текучести, Н/мм²]]-SUMIF('Сводный отчет'!$B$7:$B$17,Таблица1[[#This Row],[Профиль / размер]],'Сводный отчет'!$F$7:$F$17))^2</f>
        <v>1147.0363118547496</v>
      </c>
      <c r="G2685" s="63">
        <v>691</v>
      </c>
      <c r="H2685" s="64">
        <f>(Таблица1[[#This Row],[Временное сопротивление, Н/мм²]]-SUMIF('Сводный отчет'!$B$7:$B$17,Таблица1[[#This Row],[Профиль / размер]],'Сводный отчет'!$I$7:$I$17))^2</f>
        <v>1603.2721114671092</v>
      </c>
      <c r="I2685" s="65">
        <f>Таблица1[[#This Row],[Временное сопротивление, Н/мм²]]/Таблица1[[#This Row],[Предел текучести, Н/мм²]]</f>
        <v>1.1692047377326564</v>
      </c>
      <c r="J2685" s="66">
        <f>(Таблица1[[#This Row],[σв/σт]]-SUMIF('Сводный отчет'!$B$7:$B$17,Таблица1[[#This Row],[Профиль / размер]],'Сводный отчет'!$L$7:$L$17))^2</f>
        <v>3.7615025022555359E-7</v>
      </c>
      <c r="K2685" s="63">
        <v>23.4</v>
      </c>
      <c r="L2685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2685" s="63">
        <v>9.1999999999999993</v>
      </c>
      <c r="N268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0.88644001423997842</v>
      </c>
      <c r="O2685" s="67">
        <v>9.5</v>
      </c>
      <c r="P268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0.72857140188723657</v>
      </c>
      <c r="Q2685" s="69">
        <v>7.5999999999999998E-2</v>
      </c>
      <c r="R2685" s="70">
        <f>(Таблица1[[#This Row],[fr]]-SUMIF('Сводный отчет'!$B$7:$B$17,Таблица1[[#This Row],[Профиль / размер]],'Сводный отчет'!$X$7:$X$17))^2</f>
        <v>4.0470402673942703E-5</v>
      </c>
    </row>
    <row r="2686" spans="1:18" ht="11.25" customHeight="1" x14ac:dyDescent="0.25">
      <c r="A2686" s="62" t="s">
        <v>1977</v>
      </c>
      <c r="B2686" s="62" t="str">
        <f>LEFT(Таблица1[[#This Row],[Номер плавки]],7)</f>
        <v>2006271</v>
      </c>
      <c r="C2686" s="62" t="s">
        <v>8</v>
      </c>
      <c r="D2686" s="62" t="s">
        <v>9</v>
      </c>
      <c r="E2686" s="63">
        <v>587</v>
      </c>
      <c r="F2686" s="64">
        <f>(Таблица1[[#This Row],[Предел текучести, Н/мм²]]-SUMIF('Сводный отчет'!$B$7:$B$17,Таблица1[[#This Row],[Профиль / размер]],'Сводный отчет'!$F$7:$F$17))^2</f>
        <v>892.09291562833482</v>
      </c>
      <c r="G2686" s="63">
        <v>688</v>
      </c>
      <c r="H2686" s="64">
        <f>(Таблица1[[#This Row],[Временное сопротивление, Н/мм²]]-SUMIF('Сводный отчет'!$B$7:$B$17,Таблица1[[#This Row],[Профиль / размер]],'Сводный отчет'!$I$7:$I$17))^2</f>
        <v>1372.0268284482413</v>
      </c>
      <c r="I2686" s="65">
        <f>Таблица1[[#This Row],[Временное сопротивление, Н/мм²]]/Таблица1[[#This Row],[Предел текучести, Н/мм²]]</f>
        <v>1.17206132879046</v>
      </c>
      <c r="J2686" s="66">
        <f>(Таблица1[[#This Row],[σв/σт]]-SUMIF('Сводный отчет'!$B$7:$B$17,Таблица1[[#This Row],[Профиль / размер]],'Сводный отчет'!$L$7:$L$17))^2</f>
        <v>1.2040219541135793E-5</v>
      </c>
      <c r="K2686" s="63">
        <v>24.2</v>
      </c>
      <c r="L2686" s="64">
        <f>(Таблица1[[#This Row],[Относительное удлинение, %]]-SUMIF('Сводный отчет'!$B$7:$B$17,Таблица1[[#This Row],[Профиль / размер]],'Сводный отчет'!$O$7:$O$17))^2</f>
        <v>1.2403982019874893</v>
      </c>
      <c r="M2686" s="63">
        <v>8</v>
      </c>
      <c r="N268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2686" s="67">
        <v>8.3000000000000007</v>
      </c>
      <c r="P268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2686" s="69">
        <v>8.5000000000000006E-2</v>
      </c>
      <c r="R2686" s="70">
        <f>(Таблица1[[#This Row],[fr]]-SUMIF('Сводный отчет'!$B$7:$B$17,Таблица1[[#This Row],[Профиль / размер]],'Сводный отчет'!$X$7:$X$17))^2</f>
        <v>6.960968711681646E-6</v>
      </c>
    </row>
    <row r="2687" spans="1:18" ht="11.25" customHeight="1" x14ac:dyDescent="0.25">
      <c r="A2687" s="62" t="s">
        <v>1978</v>
      </c>
      <c r="B2687" s="62" t="str">
        <f>LEFT(Таблица1[[#This Row],[Номер плавки]],7)</f>
        <v>2006270</v>
      </c>
      <c r="C2687" s="62" t="s">
        <v>8</v>
      </c>
      <c r="D2687" s="62" t="s">
        <v>9</v>
      </c>
      <c r="E2687" s="63">
        <v>573</v>
      </c>
      <c r="F2687" s="64">
        <f>(Таблица1[[#This Row],[Предел текучести, Н/мм²]]-SUMIF('Сводный отчет'!$B$7:$B$17,Таблица1[[#This Row],[Профиль / размер]],'Сводный отчет'!$F$7:$F$17))^2</f>
        <v>251.79102883588322</v>
      </c>
      <c r="G2687" s="63">
        <v>662</v>
      </c>
      <c r="H2687" s="64">
        <f>(Таблица1[[#This Row],[Временное сопротивление, Н/мм²]]-SUMIF('Сводный отчет'!$B$7:$B$17,Таблица1[[#This Row],[Профиль / размер]],'Сводный отчет'!$I$7:$I$17))^2</f>
        <v>121.90104228471964</v>
      </c>
      <c r="I2687" s="65">
        <f>Таблица1[[#This Row],[Временное сопротивление, Н/мм²]]/Таблица1[[#This Row],[Предел текучести, Н/мм²]]</f>
        <v>1.1553228621291449</v>
      </c>
      <c r="J2687" s="66">
        <f>(Таблица1[[#This Row],[σв/σт]]-SUMIF('Сводный отчет'!$B$7:$B$17,Таблица1[[#This Row],[Профиль / размер]],'Сводный отчет'!$L$7:$L$17))^2</f>
        <v>1.7605480950400721E-4</v>
      </c>
      <c r="K2687" s="63">
        <v>20</v>
      </c>
      <c r="L2687" s="64">
        <f>(Таблица1[[#This Row],[Относительное удлинение, %]]-SUMIF('Сводный отчет'!$B$7:$B$17,Таблица1[[#This Row],[Профиль / размер]],'Сводный отчет'!$O$7:$O$17))^2</f>
        <v>9.5250522900376087</v>
      </c>
      <c r="M2687" s="63">
        <v>8.8000000000000007</v>
      </c>
      <c r="N268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2687" s="67">
        <v>9.1</v>
      </c>
      <c r="P268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2687" s="69">
        <v>7.6999999999999999E-2</v>
      </c>
      <c r="R2687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2688" spans="1:18" ht="11.25" customHeight="1" x14ac:dyDescent="0.25">
      <c r="A2688" s="62" t="s">
        <v>1979</v>
      </c>
      <c r="B2688" s="62" t="str">
        <f>LEFT(Таблица1[[#This Row],[Номер плавки]],7)</f>
        <v>2006270</v>
      </c>
      <c r="C2688" s="62" t="s">
        <v>8</v>
      </c>
      <c r="D2688" s="62" t="s">
        <v>9</v>
      </c>
      <c r="E2688" s="63">
        <v>556</v>
      </c>
      <c r="F2688" s="64">
        <f>(Таблица1[[#This Row],[Предел текучести, Н/мм²]]-SUMIF('Сводный отчет'!$B$7:$B$17,Таблица1[[#This Row],[Профиль / размер]],'Сводный отчет'!$F$7:$F$17))^2</f>
        <v>1.2815948736206075</v>
      </c>
      <c r="G2688" s="63">
        <v>651</v>
      </c>
      <c r="H2688" s="64">
        <f>(Таблица1[[#This Row],[Временное сопротивление, Н/мм²]]-SUMIF('Сводный отчет'!$B$7:$B$17,Таблица1[[#This Row],[Профиль / размер]],'Сводный отчет'!$I$7:$I$17))^2</f>
        <v>1.6712155373596635E-3</v>
      </c>
      <c r="I2688" s="65">
        <f>Таблица1[[#This Row],[Временное сопротивление, Н/мм²]]/Таблица1[[#This Row],[Предел текучести, Н/мм²]]</f>
        <v>1.170863309352518</v>
      </c>
      <c r="J2688" s="66">
        <f>(Таблица1[[#This Row],[σв/σт]]-SUMIF('Сводный отчет'!$B$7:$B$17,Таблица1[[#This Row],[Профиль / размер]],'Сводный отчет'!$L$7:$L$17))^2</f>
        <v>5.161450147627461E-6</v>
      </c>
      <c r="K2688" s="63">
        <v>22.3</v>
      </c>
      <c r="L2688" s="64">
        <f>(Таблица1[[#This Row],[Относительное удлинение, %]]-SUMIF('Сводный отчет'!$B$7:$B$17,Таблица1[[#This Row],[Профиль / размер]],'Сводный отчет'!$O$7:$O$17))^2</f>
        <v>0.61821790848635294</v>
      </c>
      <c r="M2688" s="63">
        <v>8.1999999999999993</v>
      </c>
      <c r="N268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3.4211463154125419E-3</v>
      </c>
      <c r="O2688" s="67">
        <v>8.5</v>
      </c>
      <c r="P268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2.144351928765045E-2</v>
      </c>
      <c r="Q2688" s="69">
        <v>8.3000000000000004E-2</v>
      </c>
      <c r="R2688" s="70">
        <f>(Таблица1[[#This Row],[fr]]-SUMIF('Сводный отчет'!$B$7:$B$17,Таблица1[[#This Row],[Профиль / размер]],'Сводный отчет'!$X$7:$X$17))^2</f>
        <v>4.0750959218407797E-7</v>
      </c>
    </row>
    <row r="2689" spans="1:18" ht="11.25" customHeight="1" x14ac:dyDescent="0.25">
      <c r="A2689" s="62" t="s">
        <v>1980</v>
      </c>
      <c r="B2689" s="62" t="str">
        <f>LEFT(Таблица1[[#This Row],[Номер плавки]],7)</f>
        <v>2006270</v>
      </c>
      <c r="C2689" s="62" t="s">
        <v>8</v>
      </c>
      <c r="D2689" s="62" t="s">
        <v>9</v>
      </c>
      <c r="E2689" s="63">
        <v>568</v>
      </c>
      <c r="F2689" s="64">
        <f>(Таблица1[[#This Row],[Предел текучести, Н/мм²]]-SUMIF('Сводный отчет'!$B$7:$B$17,Таблица1[[#This Row],[Профиль / размер]],'Сводный отчет'!$F$7:$F$17))^2</f>
        <v>118.11178355286481</v>
      </c>
      <c r="G2689" s="63">
        <v>657</v>
      </c>
      <c r="H2689" s="64">
        <f>(Таблица1[[#This Row],[Временное сопротивление, Н/мм²]]-SUMIF('Сводный отчет'!$B$7:$B$17,Таблица1[[#This Row],[Профиль / размер]],'Сводный отчет'!$I$7:$I$17))^2</f>
        <v>36.492237253273146</v>
      </c>
      <c r="I2689" s="65">
        <f>Таблица1[[#This Row],[Временное сопротивление, Н/мм²]]/Таблица1[[#This Row],[Предел текучести, Н/мм²]]</f>
        <v>1.1566901408450705</v>
      </c>
      <c r="J2689" s="66">
        <f>(Таблица1[[#This Row],[σв/σт]]-SUMIF('Сводный отчет'!$B$7:$B$17,Таблица1[[#This Row],[Профиль / размер]],'Сводный отчет'!$L$7:$L$17))^2</f>
        <v>1.4164060834912355E-4</v>
      </c>
      <c r="K2689" s="63">
        <v>22.3</v>
      </c>
      <c r="L2689" s="64">
        <f>(Таблица1[[#This Row],[Относительное удлинение, %]]-SUMIF('Сводный отчет'!$B$7:$B$17,Таблица1[[#This Row],[Профиль / размер]],'Сводный отчет'!$O$7:$O$17))^2</f>
        <v>0.61821790848635294</v>
      </c>
      <c r="M2689" s="63">
        <v>8.9</v>
      </c>
      <c r="N268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0.41153435386261</v>
      </c>
      <c r="O2689" s="67">
        <v>9.1999999999999993</v>
      </c>
      <c r="P268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0.30643303710735997</v>
      </c>
      <c r="Q2689" s="69">
        <v>8.7999999999999995E-2</v>
      </c>
      <c r="R2689" s="70">
        <f>(Таблица1[[#This Row],[fr]]-SUMIF('Сводный отчет'!$B$7:$B$17,Таблица1[[#This Row],[Профиль / размер]],'Сводный отчет'!$X$7:$X$17))^2</f>
        <v>3.1791157390927867E-5</v>
      </c>
    </row>
    <row r="2690" spans="1:18" ht="11.25" customHeight="1" x14ac:dyDescent="0.25">
      <c r="A2690" s="62" t="s">
        <v>1981</v>
      </c>
      <c r="B2690" s="62" t="str">
        <f>LEFT(Таблица1[[#This Row],[Номер плавки]],7)</f>
        <v>2006269</v>
      </c>
      <c r="C2690" s="62" t="s">
        <v>8</v>
      </c>
      <c r="D2690" s="62" t="s">
        <v>9</v>
      </c>
      <c r="E2690" s="63">
        <v>577</v>
      </c>
      <c r="F2690" s="64">
        <f>(Таблица1[[#This Row],[Предел текучести, Н/мм²]]-SUMIF('Сводный отчет'!$B$7:$B$17,Таблица1[[#This Row],[Профиль / размер]],'Сводный отчет'!$F$7:$F$17))^2</f>
        <v>394.73442506229799</v>
      </c>
      <c r="G2690" s="63">
        <v>669</v>
      </c>
      <c r="H2690" s="64">
        <f>(Таблица1[[#This Row],[Временное сопротивление, Н/мм²]]-SUMIF('Сводный отчет'!$B$7:$B$17,Таблица1[[#This Row],[Профиль / размер]],'Сводный отчет'!$I$7:$I$17))^2</f>
        <v>325.47336932874475</v>
      </c>
      <c r="I2690" s="65">
        <f>Таблица1[[#This Row],[Временное сопротивление, Н/мм²]]/Таблица1[[#This Row],[Предел текучести, Н/мм²]]</f>
        <v>1.1594454072790294</v>
      </c>
      <c r="J2690" s="66">
        <f>(Таблица1[[#This Row],[σв/σт]]-SUMIF('Сводный отчет'!$B$7:$B$17,Таблица1[[#This Row],[Профиль / размер]],'Сводный отчет'!$L$7:$L$17))^2</f>
        <v>8.3649673821965833E-5</v>
      </c>
      <c r="K2690" s="63">
        <v>24.5</v>
      </c>
      <c r="L2690" s="64">
        <f>(Таблица1[[#This Row],[Относительное удлинение, %]]-SUMIF('Сводный отчет'!$B$7:$B$17,Таблица1[[#This Row],[Профиль / размер]],'Сводный отчет'!$O$7:$O$17))^2</f>
        <v>1.9986371956981968</v>
      </c>
      <c r="M2690" s="63">
        <v>7.4</v>
      </c>
      <c r="N269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0.73700605197575808</v>
      </c>
      <c r="O2690" s="67">
        <v>7.7</v>
      </c>
      <c r="P269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2690" s="69">
        <v>0.08</v>
      </c>
      <c r="R2690" s="70">
        <f>(Таблица1[[#This Row],[fr]]-SUMIF('Сводный отчет'!$B$7:$B$17,Таблица1[[#This Row],[Профиль / размер]],'Сводный отчет'!$X$7:$X$17))^2</f>
        <v>5.5773209129377523E-6</v>
      </c>
    </row>
    <row r="2691" spans="1:18" ht="11.25" customHeight="1" x14ac:dyDescent="0.25">
      <c r="A2691" s="62" t="s">
        <v>1982</v>
      </c>
      <c r="B2691" s="62" t="str">
        <f>LEFT(Таблица1[[#This Row],[Номер плавки]],7)</f>
        <v>2006269</v>
      </c>
      <c r="C2691" s="62" t="s">
        <v>8</v>
      </c>
      <c r="D2691" s="62" t="s">
        <v>9</v>
      </c>
      <c r="E2691" s="63">
        <v>576</v>
      </c>
      <c r="F2691" s="64">
        <f>(Таблица1[[#This Row],[Предел текучести, Н/мм²]]-SUMIF('Сводный отчет'!$B$7:$B$17,Таблица1[[#This Row],[Профиль / размер]],'Сводный отчет'!$F$7:$F$17))^2</f>
        <v>355.9985760056943</v>
      </c>
      <c r="G2691" s="63">
        <v>672</v>
      </c>
      <c r="H2691" s="64">
        <f>(Таблица1[[#This Row],[Временное сопротивление, Н/мм²]]-SUMIF('Сводный отчет'!$B$7:$B$17,Таблица1[[#This Row],[Профиль / размер]],'Сводный отчет'!$I$7:$I$17))^2</f>
        <v>442.71865234761265</v>
      </c>
      <c r="I2691" s="65">
        <f>Таблица1[[#This Row],[Временное сопротивление, Н/мм²]]/Таблица1[[#This Row],[Предел текучести, Н/мм²]]</f>
        <v>1.1666666666666667</v>
      </c>
      <c r="J2691" s="66">
        <f>(Таблица1[[#This Row],[σв/σт]]-SUMIF('Сводный отчет'!$B$7:$B$17,Таблица1[[#This Row],[Профиль / размер]],'Сводный отчет'!$L$7:$L$17))^2</f>
        <v>3.7047017274404685E-6</v>
      </c>
      <c r="K2691" s="63">
        <v>22.3</v>
      </c>
      <c r="L2691" s="64">
        <f>(Таблица1[[#This Row],[Относительное удлинение, %]]-SUMIF('Сводный отчет'!$B$7:$B$17,Таблица1[[#This Row],[Профиль / размер]],'Сводный отчет'!$O$7:$O$17))^2</f>
        <v>0.61821790848635294</v>
      </c>
      <c r="M2691" s="63">
        <v>8.6999999999999993</v>
      </c>
      <c r="N269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0.19493058027769547</v>
      </c>
      <c r="O2691" s="67">
        <v>9</v>
      </c>
      <c r="P269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0.12500746058744353</v>
      </c>
      <c r="Q2691" s="69">
        <v>8.2000000000000003E-2</v>
      </c>
      <c r="R2691" s="70">
        <f>(Таблица1[[#This Row],[fr]]-SUMIF('Сводный отчет'!$B$7:$B$17,Таблица1[[#This Row],[Профиль / размер]],'Сводный отчет'!$X$7:$X$17))^2</f>
        <v>1.3078003243529928E-7</v>
      </c>
    </row>
    <row r="2692" spans="1:18" ht="11.25" customHeight="1" x14ac:dyDescent="0.25">
      <c r="A2692" s="62" t="s">
        <v>1983</v>
      </c>
      <c r="B2692" s="62" t="str">
        <f>LEFT(Таблица1[[#This Row],[Номер плавки]],7)</f>
        <v>2006268</v>
      </c>
      <c r="C2692" s="62" t="s">
        <v>8</v>
      </c>
      <c r="D2692" s="62" t="s">
        <v>9</v>
      </c>
      <c r="E2692" s="63">
        <v>557</v>
      </c>
      <c r="F2692" s="64">
        <f>(Таблица1[[#This Row],[Предел текучести, Н/мм²]]-SUMIF('Сводный отчет'!$B$7:$B$17,Таблица1[[#This Row],[Профиль / размер]],'Сводный отчет'!$F$7:$F$17))^2</f>
        <v>1.7443930224291002E-2</v>
      </c>
      <c r="G2692" s="63">
        <v>649</v>
      </c>
      <c r="H2692" s="64">
        <f>(Таблица1[[#This Row],[Временное сопротивление, Н/мм²]]-SUMIF('Сводный отчет'!$B$7:$B$17,Таблица1[[#This Row],[Профиль / размер]],'Сводный отчет'!$I$7:$I$17))^2</f>
        <v>3.8381492029587632</v>
      </c>
      <c r="I2692" s="65">
        <f>Таблица1[[#This Row],[Временное сопротивление, Н/мм²]]/Таблица1[[#This Row],[Предел текучести, Н/мм²]]</f>
        <v>1.1651705565529622</v>
      </c>
      <c r="J2692" s="66">
        <f>(Таблица1[[#This Row],[σв/σт]]-SUMIF('Сводный отчет'!$B$7:$B$17,Таблица1[[#This Row],[Профиль / размер]],'Сводный отчет'!$L$7:$L$17))^2</f>
        <v>1.1702353525342327E-5</v>
      </c>
      <c r="K2692" s="63">
        <v>23.5</v>
      </c>
      <c r="L2692" s="64">
        <f>(Таблица1[[#This Row],[Относительное удлинение, %]]-SUMIF('Сводный отчет'!$B$7:$B$17,Таблица1[[#This Row],[Профиль / размер]],'Сводный отчет'!$O$7:$O$17))^2</f>
        <v>0.17117388332917732</v>
      </c>
      <c r="M2692" s="63">
        <v>7.4</v>
      </c>
      <c r="N269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0.73700605197575808</v>
      </c>
      <c r="O2692" s="67">
        <v>7.7</v>
      </c>
      <c r="P269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2692" s="69">
        <v>8.6999999999999994E-2</v>
      </c>
      <c r="R2692" s="70">
        <f>(Таблица1[[#This Row],[fr]]-SUMIF('Сводный отчет'!$B$7:$B$17,Таблица1[[#This Row],[Профиль / размер]],'Сводный отчет'!$X$7:$X$17))^2</f>
        <v>2.1514427831179098E-5</v>
      </c>
    </row>
    <row r="2693" spans="1:18" ht="11.25" customHeight="1" x14ac:dyDescent="0.25">
      <c r="A2693" s="62" t="s">
        <v>1984</v>
      </c>
      <c r="B2693" s="62" t="str">
        <f>LEFT(Таблица1[[#This Row],[Номер плавки]],7)</f>
        <v>2006268</v>
      </c>
      <c r="C2693" s="62" t="s">
        <v>8</v>
      </c>
      <c r="D2693" s="62" t="s">
        <v>9</v>
      </c>
      <c r="E2693" s="63">
        <v>563</v>
      </c>
      <c r="F2693" s="64">
        <f>(Таблица1[[#This Row],[Предел текучести, Н/мм²]]-SUMIF('Сводный отчет'!$B$7:$B$17,Таблица1[[#This Row],[Профиль / размер]],'Сводный отчет'!$F$7:$F$17))^2</f>
        <v>34.43253826984639</v>
      </c>
      <c r="G2693" s="63">
        <v>655</v>
      </c>
      <c r="H2693" s="64">
        <f>(Таблица1[[#This Row],[Временное сопротивление, Н/мм²]]-SUMIF('Сводный отчет'!$B$7:$B$17,Таблица1[[#This Row],[Профиль / размер]],'Сводный отчет'!$I$7:$I$17))^2</f>
        <v>16.328715240694553</v>
      </c>
      <c r="I2693" s="65">
        <f>Таблица1[[#This Row],[Временное сопротивление, Н/мм²]]/Таблица1[[#This Row],[Предел текучести, Н/мм²]]</f>
        <v>1.1634103019538189</v>
      </c>
      <c r="J2693" s="66">
        <f>(Таблица1[[#This Row],[σв/σт]]-SUMIF('Сводный отчет'!$B$7:$B$17,Таблица1[[#This Row],[Профиль / размер]],'Сводный отчет'!$L$7:$L$17))^2</f>
        <v>2.6844055093178615E-5</v>
      </c>
      <c r="K2693" s="63">
        <v>27.1</v>
      </c>
      <c r="L2693" s="64">
        <f>(Таблица1[[#This Row],[Относительное удлинение, %]]-SUMIF('Сводный отчет'!$B$7:$B$17,Таблица1[[#This Row],[Профиль / размер]],'Сводный отчет'!$O$7:$O$17))^2</f>
        <v>16.110041807857659</v>
      </c>
      <c r="M2693" s="63">
        <v>10.199999999999999</v>
      </c>
      <c r="N269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3.7694588821645443</v>
      </c>
      <c r="O2693" s="67">
        <v>10.5</v>
      </c>
      <c r="P269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3.4356992844868226</v>
      </c>
      <c r="Q2693" s="69">
        <v>9.5000000000000001E-2</v>
      </c>
      <c r="R2693" s="70">
        <f>(Таблица1[[#This Row],[fr]]-SUMIF('Сводный отчет'!$B$7:$B$17,Таблица1[[#This Row],[Профиль / размер]],'Сводный отчет'!$X$7:$X$17))^2</f>
        <v>1.5972826430916934E-4</v>
      </c>
    </row>
    <row r="2694" spans="1:18" ht="11.25" customHeight="1" x14ac:dyDescent="0.25">
      <c r="A2694" s="62" t="s">
        <v>1985</v>
      </c>
      <c r="B2694" s="62" t="str">
        <f>LEFT(Таблица1[[#This Row],[Номер плавки]],7)</f>
        <v>2006268</v>
      </c>
      <c r="C2694" s="62" t="s">
        <v>8</v>
      </c>
      <c r="D2694" s="62" t="s">
        <v>9</v>
      </c>
      <c r="E2694" s="63">
        <v>552</v>
      </c>
      <c r="F2694" s="64">
        <f>(Таблица1[[#This Row],[Предел текучести, Н/мм²]]-SUMIF('Сводный отчет'!$B$7:$B$17,Таблица1[[#This Row],[Профиль / размер]],'Сводный отчет'!$F$7:$F$17))^2</f>
        <v>26.338198647205875</v>
      </c>
      <c r="G2694" s="63">
        <v>644</v>
      </c>
      <c r="H2694" s="64">
        <f>(Таблица1[[#This Row],[Временное сопротивление, Н/мм²]]-SUMIF('Сводный отчет'!$B$7:$B$17,Таблица1[[#This Row],[Профиль / размер]],'Сводный отчет'!$I$7:$I$17))^2</f>
        <v>48.42934417151227</v>
      </c>
      <c r="I2694" s="65">
        <f>Таблица1[[#This Row],[Временное сопротивление, Н/мм²]]/Таблица1[[#This Row],[Предел текучести, Н/мм²]]</f>
        <v>1.1666666666666667</v>
      </c>
      <c r="J2694" s="66">
        <f>(Таблица1[[#This Row],[σв/σт]]-SUMIF('Сводный отчет'!$B$7:$B$17,Таблица1[[#This Row],[Профиль / размер]],'Сводный отчет'!$L$7:$L$17))^2</f>
        <v>3.7047017274404685E-6</v>
      </c>
      <c r="K2694" s="63">
        <v>26.1</v>
      </c>
      <c r="L2694" s="64">
        <f>(Таблица1[[#This Row],[Относительное удлинение, %]]-SUMIF('Сводный отчет'!$B$7:$B$17,Таблица1[[#This Row],[Профиль / размер]],'Сводный отчет'!$O$7:$O$17))^2</f>
        <v>9.0825784954886366</v>
      </c>
      <c r="M2694" s="63">
        <v>8</v>
      </c>
      <c r="N269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2694" s="67">
        <v>8.3000000000000007</v>
      </c>
      <c r="P269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2694" s="69">
        <v>8.5000000000000006E-2</v>
      </c>
      <c r="R2694" s="70">
        <f>(Таблица1[[#This Row],[fr]]-SUMIF('Сводный отчет'!$B$7:$B$17,Таблица1[[#This Row],[Профиль / размер]],'Сводный отчет'!$X$7:$X$17))^2</f>
        <v>6.960968711681646E-6</v>
      </c>
    </row>
    <row r="2695" spans="1:18" ht="11.25" customHeight="1" x14ac:dyDescent="0.25">
      <c r="A2695" s="62" t="s">
        <v>1986</v>
      </c>
      <c r="B2695" s="62" t="str">
        <f>LEFT(Таблица1[[#This Row],[Номер плавки]],7)</f>
        <v>2006059</v>
      </c>
      <c r="C2695" s="62" t="s">
        <v>8</v>
      </c>
      <c r="D2695" s="62" t="s">
        <v>9</v>
      </c>
      <c r="E2695" s="63">
        <v>560</v>
      </c>
      <c r="F2695" s="64">
        <f>(Таблица1[[#This Row],[Предел текучести, Н/мм²]]-SUMIF('Сводный отчет'!$B$7:$B$17,Таблица1[[#This Row],[Профиль / размер]],'Сводный отчет'!$F$7:$F$17))^2</f>
        <v>8.2249911000353411</v>
      </c>
      <c r="G2695" s="63">
        <v>648</v>
      </c>
      <c r="H2695" s="64">
        <f>(Таблица1[[#This Row],[Временное сопротивление, Н/мм²]]-SUMIF('Сводный отчет'!$B$7:$B$17,Таблица1[[#This Row],[Профиль / размер]],'Сводный отчет'!$I$7:$I$17))^2</f>
        <v>8.7563881966694659</v>
      </c>
      <c r="I2695" s="65">
        <f>Таблица1[[#This Row],[Временное сопротивление, Н/мм²]]/Таблица1[[#This Row],[Предел текучести, Н/мм²]]</f>
        <v>1.1571428571428573</v>
      </c>
      <c r="J2695" s="66">
        <f>(Таблица1[[#This Row],[σв/σт]]-SUMIF('Сводный отчет'!$B$7:$B$17,Таблица1[[#This Row],[Профиль / размер]],'Сводный отчет'!$L$7:$L$17))^2</f>
        <v>1.3106974812574418E-4</v>
      </c>
      <c r="K2695" s="63">
        <v>24.8</v>
      </c>
      <c r="L2695" s="64">
        <f>(Таблица1[[#This Row],[Относительное удлинение, %]]-SUMIF('Сводный отчет'!$B$7:$B$17,Таблица1[[#This Row],[Профиль / размер]],'Сводный отчет'!$O$7:$O$17))^2</f>
        <v>2.9368761894089048</v>
      </c>
      <c r="M2695" s="63">
        <v>7.4</v>
      </c>
      <c r="N269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0.73700605197575808</v>
      </c>
      <c r="O2695" s="67">
        <v>7.7</v>
      </c>
      <c r="P269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2695" s="69">
        <v>0.08</v>
      </c>
      <c r="R2695" s="70">
        <f>(Таблица1[[#This Row],[fr]]-SUMIF('Сводный отчет'!$B$7:$B$17,Таблица1[[#This Row],[Профиль / размер]],'Сводный отчет'!$X$7:$X$17))^2</f>
        <v>5.5773209129377523E-6</v>
      </c>
    </row>
    <row r="2696" spans="1:18" ht="11.25" customHeight="1" x14ac:dyDescent="0.25">
      <c r="A2696" s="62" t="s">
        <v>1987</v>
      </c>
      <c r="B2696" s="62" t="str">
        <f>LEFT(Таблица1[[#This Row],[Номер плавки]],7)</f>
        <v>2006059</v>
      </c>
      <c r="C2696" s="62" t="s">
        <v>8</v>
      </c>
      <c r="D2696" s="62" t="s">
        <v>9</v>
      </c>
      <c r="E2696" s="63">
        <v>560</v>
      </c>
      <c r="F2696" s="64">
        <f>(Таблица1[[#This Row],[Предел текучести, Н/мм²]]-SUMIF('Сводный отчет'!$B$7:$B$17,Таблица1[[#This Row],[Профиль / размер]],'Сводный отчет'!$F$7:$F$17))^2</f>
        <v>8.2249911000353411</v>
      </c>
      <c r="G2696" s="63">
        <v>648</v>
      </c>
      <c r="H2696" s="64">
        <f>(Таблица1[[#This Row],[Временное сопротивление, Н/мм²]]-SUMIF('Сводный отчет'!$B$7:$B$17,Таблица1[[#This Row],[Профиль / размер]],'Сводный отчет'!$I$7:$I$17))^2</f>
        <v>8.7563881966694659</v>
      </c>
      <c r="I2696" s="65">
        <f>Таблица1[[#This Row],[Временное сопротивление, Н/мм²]]/Таблица1[[#This Row],[Предел текучести, Н/мм²]]</f>
        <v>1.1571428571428573</v>
      </c>
      <c r="J2696" s="66">
        <f>(Таблица1[[#This Row],[σв/σт]]-SUMIF('Сводный отчет'!$B$7:$B$17,Таблица1[[#This Row],[Профиль / размер]],'Сводный отчет'!$L$7:$L$17))^2</f>
        <v>1.3106974812574418E-4</v>
      </c>
      <c r="K2696" s="63">
        <v>26.2</v>
      </c>
      <c r="L2696" s="64">
        <f>(Таблица1[[#This Row],[Относительное удлинение, %]]-SUMIF('Сводный отчет'!$B$7:$B$17,Таблица1[[#This Row],[Профиль / размер]],'Сводный отчет'!$O$7:$O$17))^2</f>
        <v>9.6953248267255248</v>
      </c>
      <c r="M2696" s="63">
        <v>9.1999999999999993</v>
      </c>
      <c r="N269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0.88644001423997842</v>
      </c>
      <c r="O2696" s="67">
        <v>9.5</v>
      </c>
      <c r="P269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0.72857140188723657</v>
      </c>
      <c r="Q2696" s="69">
        <v>7.3999999999999996E-2</v>
      </c>
      <c r="R2696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2697" spans="1:18" ht="11.25" customHeight="1" x14ac:dyDescent="0.25">
      <c r="A2697" s="62" t="s">
        <v>1988</v>
      </c>
      <c r="B2697" s="62" t="str">
        <f>LEFT(Таблица1[[#This Row],[Номер плавки]],7)</f>
        <v>2006059</v>
      </c>
      <c r="C2697" s="62" t="s">
        <v>8</v>
      </c>
      <c r="D2697" s="62" t="s">
        <v>9</v>
      </c>
      <c r="E2697" s="63">
        <v>550</v>
      </c>
      <c r="F2697" s="64">
        <f>(Таблица1[[#This Row],[Предел текучести, Н/мм²]]-SUMIF('Сводный отчет'!$B$7:$B$17,Таблица1[[#This Row],[Профиль / размер]],'Сводный отчет'!$F$7:$F$17))^2</f>
        <v>50.866500533998504</v>
      </c>
      <c r="G2697" s="63">
        <v>643</v>
      </c>
      <c r="H2697" s="64">
        <f>(Таблица1[[#This Row],[Временное сопротивление, Н/мм²]]-SUMIF('Сводный отчет'!$B$7:$B$17,Таблица1[[#This Row],[Профиль / размер]],'Сводный отчет'!$I$7:$I$17))^2</f>
        <v>63.347583165222972</v>
      </c>
      <c r="I2697" s="65">
        <f>Таблица1[[#This Row],[Временное сопротивление, Н/мм²]]/Таблица1[[#This Row],[Предел текучести, Н/мм²]]</f>
        <v>1.1690909090909092</v>
      </c>
      <c r="J2697" s="66">
        <f>(Таблица1[[#This Row],[σв/σт]]-SUMIF('Сводный отчет'!$B$7:$B$17,Таблица1[[#This Row],[Профиль / размер]],'Сводный отчет'!$L$7:$L$17))^2</f>
        <v>2.4948251830103409E-7</v>
      </c>
      <c r="K2697" s="63">
        <v>26</v>
      </c>
      <c r="L2697" s="64">
        <f>(Таблица1[[#This Row],[Относительное удлинение, %]]-SUMIF('Сводный отчет'!$B$7:$B$17,Таблица1[[#This Row],[Профиль / размер]],'Сводный отчет'!$O$7:$O$17))^2</f>
        <v>8.4898321642517249</v>
      </c>
      <c r="M2697" s="63">
        <v>10</v>
      </c>
      <c r="N269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3.0328551085796334</v>
      </c>
      <c r="O2697" s="67">
        <v>10.3</v>
      </c>
      <c r="P269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2.7342737079669077</v>
      </c>
      <c r="Q2697" s="69">
        <v>6.9000000000000006E-2</v>
      </c>
      <c r="R2697" s="70">
        <f>(Таблица1[[#This Row],[fr]]-SUMIF('Сводный отчет'!$B$7:$B$17,Таблица1[[#This Row],[Профиль / размер]],'Сводный отчет'!$X$7:$X$17))^2</f>
        <v>1.7853329575570113E-4</v>
      </c>
    </row>
    <row r="2698" spans="1:18" ht="11.25" customHeight="1" x14ac:dyDescent="0.25">
      <c r="A2698" s="62" t="s">
        <v>1989</v>
      </c>
      <c r="B2698" s="62" t="str">
        <f>LEFT(Таблица1[[#This Row],[Номер плавки]],7)</f>
        <v>2051507</v>
      </c>
      <c r="C2698" s="62" t="s">
        <v>8</v>
      </c>
      <c r="D2698" s="62" t="s">
        <v>9</v>
      </c>
      <c r="E2698" s="63">
        <v>562</v>
      </c>
      <c r="F2698" s="64">
        <f>(Таблица1[[#This Row],[Предел текучести, Н/мм²]]-SUMIF('Сводный отчет'!$B$7:$B$17,Таблица1[[#This Row],[Профиль / размер]],'Сводный отчет'!$F$7:$F$17))^2</f>
        <v>23.69668921324271</v>
      </c>
      <c r="G2698" s="63">
        <v>648</v>
      </c>
      <c r="H2698" s="64">
        <f>(Таблица1[[#This Row],[Временное сопротивление, Н/мм²]]-SUMIF('Сводный отчет'!$B$7:$B$17,Таблица1[[#This Row],[Профиль / размер]],'Сводный отчет'!$I$7:$I$17))^2</f>
        <v>8.7563881966694659</v>
      </c>
      <c r="I2698" s="65">
        <f>Таблица1[[#This Row],[Временное сопротивление, Н/мм²]]/Таблица1[[#This Row],[Предел текучести, Н/мм²]]</f>
        <v>1.1530249110320285</v>
      </c>
      <c r="J2698" s="66">
        <f>(Таблица1[[#This Row],[σв/σт]]-SUMIF('Сводный отчет'!$B$7:$B$17,Таблица1[[#This Row],[Профиль / размер]],'Сводный отчет'!$L$7:$L$17))^2</f>
        <v>2.4231641442077701E-4</v>
      </c>
      <c r="K2698" s="63">
        <v>26.6</v>
      </c>
      <c r="L2698" s="64">
        <f>(Таблица1[[#This Row],[Относительное удлинение, %]]-SUMIF('Сводный отчет'!$B$7:$B$17,Таблица1[[#This Row],[Профиль / размер]],'Сводный отчет'!$O$7:$O$17))^2</f>
        <v>12.346310151673148</v>
      </c>
      <c r="M2698" s="63">
        <v>9.9</v>
      </c>
      <c r="N269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2.6945532217871779</v>
      </c>
      <c r="O2698" s="67">
        <v>10.199999999999999</v>
      </c>
      <c r="P269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2.4135609197069448</v>
      </c>
      <c r="Q2698" s="69">
        <v>9.1999999999999998E-2</v>
      </c>
      <c r="R2698" s="70">
        <f>(Таблица1[[#This Row],[fr]]-SUMIF('Сводный отчет'!$B$7:$B$17,Таблица1[[#This Row],[Профиль / размер]],'Сводный отчет'!$X$7:$X$17))^2</f>
        <v>9.2898075629922983E-5</v>
      </c>
    </row>
    <row r="2699" spans="1:18" ht="11.25" customHeight="1" x14ac:dyDescent="0.25">
      <c r="A2699" s="62" t="s">
        <v>1990</v>
      </c>
      <c r="B2699" s="62" t="str">
        <f>LEFT(Таблица1[[#This Row],[Номер плавки]],7)</f>
        <v>2051507</v>
      </c>
      <c r="C2699" s="62" t="s">
        <v>8</v>
      </c>
      <c r="D2699" s="62" t="s">
        <v>9</v>
      </c>
      <c r="E2699" s="63">
        <v>557</v>
      </c>
      <c r="F2699" s="64">
        <f>(Таблица1[[#This Row],[Предел текучести, Н/мм²]]-SUMIF('Сводный отчет'!$B$7:$B$17,Таблица1[[#This Row],[Профиль / размер]],'Сводный отчет'!$F$7:$F$17))^2</f>
        <v>1.7443930224291002E-2</v>
      </c>
      <c r="G2699" s="63">
        <v>647</v>
      </c>
      <c r="H2699" s="64">
        <f>(Таблица1[[#This Row],[Временное сопротивление, Н/мм²]]-SUMIF('Сводный отчет'!$B$7:$B$17,Таблица1[[#This Row],[Профиль / размер]],'Сводный отчет'!$I$7:$I$17))^2</f>
        <v>15.674627190380168</v>
      </c>
      <c r="I2699" s="65">
        <f>Таблица1[[#This Row],[Временное сопротивление, Н/мм²]]/Таблица1[[#This Row],[Предел текучести, Н/мм²]]</f>
        <v>1.1615798922800717</v>
      </c>
      <c r="J2699" s="66">
        <f>(Таблица1[[#This Row],[σв/σт]]-SUMIF('Сводный отчет'!$B$7:$B$17,Таблица1[[#This Row],[Профиль / размер]],'Сводный отчет'!$L$7:$L$17))^2</f>
        <v>4.9161616894505313E-5</v>
      </c>
      <c r="K2699" s="63">
        <v>23.9</v>
      </c>
      <c r="L2699" s="64">
        <f>(Таблица1[[#This Row],[Относительное удлинение, %]]-SUMIF('Сводный отчет'!$B$7:$B$17,Таблица1[[#This Row],[Профиль / размер]],'Сводный отчет'!$O$7:$O$17))^2</f>
        <v>0.66215920827678276</v>
      </c>
      <c r="M2699" s="63">
        <v>8.1</v>
      </c>
      <c r="N269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2.5119259522955843E-2</v>
      </c>
      <c r="O2699" s="67">
        <v>8.4</v>
      </c>
      <c r="P269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6.0730731027691658E-2</v>
      </c>
      <c r="Q2699" s="69">
        <v>9.7000000000000003E-2</v>
      </c>
      <c r="R2699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2700" spans="1:18" ht="11.25" customHeight="1" x14ac:dyDescent="0.25">
      <c r="A2700" s="62" t="s">
        <v>1991</v>
      </c>
      <c r="B2700" s="62" t="str">
        <f>LEFT(Таблица1[[#This Row],[Номер плавки]],7)</f>
        <v>2051507</v>
      </c>
      <c r="C2700" s="62" t="s">
        <v>8</v>
      </c>
      <c r="D2700" s="62" t="s">
        <v>9</v>
      </c>
      <c r="E2700" s="63">
        <v>571</v>
      </c>
      <c r="F2700" s="64">
        <f>(Таблица1[[#This Row],[Предел текучести, Н/мм²]]-SUMIF('Сводный отчет'!$B$7:$B$17,Таблица1[[#This Row],[Профиль / размер]],'Сводный отчет'!$F$7:$F$17))^2</f>
        <v>192.31933072267586</v>
      </c>
      <c r="G2700" s="63">
        <v>658</v>
      </c>
      <c r="H2700" s="64">
        <f>(Таблица1[[#This Row],[Временное сопротивление, Н/мм²]]-SUMIF('Сводный отчет'!$B$7:$B$17,Таблица1[[#This Row],[Профиль / размер]],'Сводный отчет'!$I$7:$I$17))^2</f>
        <v>49.573998259562444</v>
      </c>
      <c r="I2700" s="65">
        <f>Таблица1[[#This Row],[Временное сопротивление, Н/мм²]]/Таблица1[[#This Row],[Предел текучести, Н/мм²]]</f>
        <v>1.1523642732049038</v>
      </c>
      <c r="J2700" s="66">
        <f>(Таблица1[[#This Row],[σв/σт]]-SUMIF('Сводный отчет'!$B$7:$B$17,Таблица1[[#This Row],[Профиль / размер]],'Сводный отчет'!$L$7:$L$17))^2</f>
        <v>2.6332051511885788E-4</v>
      </c>
      <c r="K2700" s="63">
        <v>24.7</v>
      </c>
      <c r="L2700" s="64">
        <f>(Таблица1[[#This Row],[Относительное удлинение, %]]-SUMIF('Сводный отчет'!$B$7:$B$17,Таблица1[[#This Row],[Профиль / размер]],'Сводный отчет'!$O$7:$O$17))^2</f>
        <v>2.6041298581719983</v>
      </c>
      <c r="M2700" s="63">
        <v>10</v>
      </c>
      <c r="N270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3.0328551085796334</v>
      </c>
      <c r="O2700" s="67">
        <v>10.3</v>
      </c>
      <c r="P270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2.7342737079669077</v>
      </c>
      <c r="Q2700" s="69">
        <v>0.09</v>
      </c>
      <c r="R2700" s="70">
        <f>(Таблица1[[#This Row],[fr]]-SUMIF('Сводный отчет'!$B$7:$B$17,Таблица1[[#This Row],[Профиль / размер]],'Сводный отчет'!$X$7:$X$17))^2</f>
        <v>5.8344616510425416E-5</v>
      </c>
    </row>
    <row r="2701" spans="1:18" ht="11.25" customHeight="1" x14ac:dyDescent="0.25">
      <c r="A2701" s="62" t="s">
        <v>1992</v>
      </c>
      <c r="B2701" s="62" t="str">
        <f>LEFT(Таблица1[[#This Row],[Номер плавки]],7)</f>
        <v>2051513</v>
      </c>
      <c r="C2701" s="62" t="s">
        <v>8</v>
      </c>
      <c r="D2701" s="62" t="s">
        <v>154</v>
      </c>
      <c r="E2701" s="63">
        <v>531</v>
      </c>
      <c r="F2701" s="64">
        <f>(Таблица1[[#This Row],[Предел текучести, Н/мм²]]-SUMIF('Сводный отчет'!$B$7:$B$17,Таблица1[[#This Row],[Профиль / размер]],'Сводный отчет'!$F$7:$F$17))^2</f>
        <v>438.92324281933264</v>
      </c>
      <c r="G2701" s="63">
        <v>611</v>
      </c>
      <c r="H2701" s="64">
        <f>(Таблица1[[#This Row],[Временное сопротивление, Н/мм²]]-SUMIF('Сводный отчет'!$B$7:$B$17,Таблица1[[#This Row],[Профиль / размер]],'Сводный отчет'!$I$7:$I$17))^2</f>
        <v>1085.0827369865708</v>
      </c>
      <c r="I2701" s="65">
        <f>Таблица1[[#This Row],[Временное сопротивление, Н/мм²]]/Таблица1[[#This Row],[Предел текучести, Н/мм²]]</f>
        <v>1.1506591337099812</v>
      </c>
      <c r="J2701" s="66">
        <f>(Таблица1[[#This Row],[σв/σт]]-SUMIF('Сводный отчет'!$B$7:$B$17,Таблица1[[#This Row],[Профиль / размер]],'Сводный отчет'!$L$7:$L$17))^2</f>
        <v>2.6007814434978648E-4</v>
      </c>
      <c r="K2701" s="63">
        <v>21.2</v>
      </c>
      <c r="L2701" s="64">
        <f>(Таблица1[[#This Row],[Относительное удлинение, %]]-SUMIF('Сводный отчет'!$B$7:$B$17,Таблица1[[#This Row],[Профиль / размер]],'Сводный отчет'!$O$7:$O$17))^2</f>
        <v>0.71160082344869779</v>
      </c>
      <c r="M2701" s="63">
        <v>8.4</v>
      </c>
      <c r="N270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1.7790020586219691E-3</v>
      </c>
      <c r="O2701" s="67">
        <v>8.6999999999999993</v>
      </c>
      <c r="P270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9.607881580237336E-3</v>
      </c>
      <c r="Q2701" s="69">
        <v>7.9000000000000001E-2</v>
      </c>
      <c r="R2701" s="70">
        <f>(Таблица1[[#This Row],[fr]]-SUMIF('Сводный отчет'!$B$7:$B$17,Таблица1[[#This Row],[Профиль / размер]],'Сводный отчет'!$X$7:$X$17))^2</f>
        <v>1.3918070777375061E-5</v>
      </c>
    </row>
    <row r="2702" spans="1:18" ht="11.25" customHeight="1" x14ac:dyDescent="0.25">
      <c r="A2702" s="62" t="s">
        <v>1993</v>
      </c>
      <c r="B2702" s="62" t="str">
        <f>LEFT(Таблица1[[#This Row],[Номер плавки]],7)</f>
        <v>2051513</v>
      </c>
      <c r="C2702" s="62" t="s">
        <v>8</v>
      </c>
      <c r="D2702" s="62" t="s">
        <v>154</v>
      </c>
      <c r="E2702" s="63">
        <v>532</v>
      </c>
      <c r="F2702" s="64">
        <f>(Таблица1[[#This Row],[Предел текучести, Н/мм²]]-SUMIF('Сводный отчет'!$B$7:$B$17,Таблица1[[#This Row],[Профиль / размер]],'Сводный отчет'!$F$7:$F$17))^2</f>
        <v>398.02225272032268</v>
      </c>
      <c r="G2702" s="63">
        <v>614</v>
      </c>
      <c r="H2702" s="64">
        <f>(Таблица1[[#This Row],[Временное сопротивление, Н/мм²]]-SUMIF('Сводный отчет'!$B$7:$B$17,Таблица1[[#This Row],[Профиль / размер]],'Сводный отчет'!$I$7:$I$17))^2</f>
        <v>896.43917263013509</v>
      </c>
      <c r="I2702" s="65">
        <f>Таблица1[[#This Row],[Временное сопротивление, Н/мм²]]/Таблица1[[#This Row],[Предел текучести, Н/мм²]]</f>
        <v>1.1541353383458646</v>
      </c>
      <c r="J2702" s="66">
        <f>(Таблица1[[#This Row],[σв/σт]]-SUMIF('Сводный отчет'!$B$7:$B$17,Таблица1[[#This Row],[Профиль / размер]],'Сводный отчет'!$L$7:$L$17))^2</f>
        <v>1.6004106649037615E-4</v>
      </c>
      <c r="K2702" s="63">
        <v>22.6</v>
      </c>
      <c r="L2702" s="64">
        <f>(Таблица1[[#This Row],[Относительное удлинение, %]]-SUMIF('Сводный отчет'!$B$7:$B$17,Таблица1[[#This Row],[Профиль / размер]],'Сводный отчет'!$O$7:$O$17))^2</f>
        <v>0.3096206254288712</v>
      </c>
      <c r="M2702" s="63">
        <v>8.4</v>
      </c>
      <c r="N270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1.7790020586219691E-3</v>
      </c>
      <c r="O2702" s="67">
        <v>8.6999999999999993</v>
      </c>
      <c r="P270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9.607881580237336E-3</v>
      </c>
      <c r="Q2702" s="69">
        <v>9.4E-2</v>
      </c>
      <c r="R2702" s="70">
        <f>(Таблица1[[#This Row],[fr]]-SUMIF('Сводный отчет'!$B$7:$B$17,Таблица1[[#This Row],[Профиль / размер]],'Сводный отчет'!$X$7:$X$17))^2</f>
        <v>1.2699727869816595E-4</v>
      </c>
    </row>
    <row r="2703" spans="1:18" ht="11.25" customHeight="1" x14ac:dyDescent="0.25">
      <c r="A2703" s="62" t="s">
        <v>1994</v>
      </c>
      <c r="B2703" s="62" t="str">
        <f>LEFT(Таблица1[[#This Row],[Номер плавки]],7)</f>
        <v>2051514</v>
      </c>
      <c r="C2703" s="62" t="s">
        <v>8</v>
      </c>
      <c r="D2703" s="62" t="s">
        <v>154</v>
      </c>
      <c r="E2703" s="63">
        <v>538</v>
      </c>
      <c r="F2703" s="64">
        <f>(Таблица1[[#This Row],[Предел текучести, Н/мм²]]-SUMIF('Сводный отчет'!$B$7:$B$17,Таблица1[[#This Row],[Профиль / размер]],'Сводный отчет'!$F$7:$F$17))^2</f>
        <v>194.61631212626295</v>
      </c>
      <c r="G2703" s="63">
        <v>624</v>
      </c>
      <c r="H2703" s="64">
        <f>(Таблица1[[#This Row],[Временное сопротивление, Н/мм²]]-SUMIF('Сводный отчет'!$B$7:$B$17,Таблица1[[#This Row],[Профиль / размер]],'Сводный отчет'!$I$7:$I$17))^2</f>
        <v>397.62729144201597</v>
      </c>
      <c r="I2703" s="65">
        <f>Таблица1[[#This Row],[Временное сопротивление, Н/мм²]]/Таблица1[[#This Row],[Предел текучести, Н/мм²]]</f>
        <v>1.1598513011152416</v>
      </c>
      <c r="J2703" s="66">
        <f>(Таблица1[[#This Row],[σв/σт]]-SUMIF('Сводный отчет'!$B$7:$B$17,Таблица1[[#This Row],[Профиль / размер]],'Сводный отчет'!$L$7:$L$17))^2</f>
        <v>4.809104969223554E-5</v>
      </c>
      <c r="K2703" s="63">
        <v>20.7</v>
      </c>
      <c r="L2703" s="64">
        <f>(Таблица1[[#This Row],[Относительное удлинение, %]]-SUMIF('Сводный отчет'!$B$7:$B$17,Таблица1[[#This Row],[Профиль / размер]],'Сводный отчет'!$O$7:$O$17))^2</f>
        <v>1.8051651798843509</v>
      </c>
      <c r="M2703" s="63">
        <v>8.8000000000000007</v>
      </c>
      <c r="N270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0.12803642780119395</v>
      </c>
      <c r="O2703" s="67">
        <v>9.1</v>
      </c>
      <c r="P270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9.1192039996078708E-2</v>
      </c>
      <c r="Q2703" s="69">
        <v>9.1999999999999998E-2</v>
      </c>
      <c r="R2703" s="70">
        <f>(Таблица1[[#This Row],[fr]]-SUMIF('Сводный отчет'!$B$7:$B$17,Таблица1[[#This Row],[Профиль / размер]],'Сводный отчет'!$X$7:$X$17))^2</f>
        <v>8.5920050975393791E-5</v>
      </c>
    </row>
    <row r="2704" spans="1:18" ht="11.25" customHeight="1" x14ac:dyDescent="0.25">
      <c r="A2704" s="62" t="s">
        <v>1995</v>
      </c>
      <c r="B2704" s="62" t="str">
        <f>LEFT(Таблица1[[#This Row],[Номер плавки]],7)</f>
        <v>2051514</v>
      </c>
      <c r="C2704" s="62" t="s">
        <v>8</v>
      </c>
      <c r="D2704" s="62" t="s">
        <v>154</v>
      </c>
      <c r="E2704" s="63">
        <v>533</v>
      </c>
      <c r="F2704" s="64">
        <f>(Таблица1[[#This Row],[Предел текучести, Н/мм²]]-SUMIF('Сводный отчет'!$B$7:$B$17,Таблица1[[#This Row],[Профиль / размер]],'Сводный отчет'!$F$7:$F$17))^2</f>
        <v>359.12126262131272</v>
      </c>
      <c r="G2704" s="63">
        <v>619</v>
      </c>
      <c r="H2704" s="64">
        <f>(Таблица1[[#This Row],[Временное сопротивление, Н/мм²]]-SUMIF('Сводный отчет'!$B$7:$B$17,Таблица1[[#This Row],[Профиль / размер]],'Сводный отчет'!$I$7:$I$17))^2</f>
        <v>622.03323203607556</v>
      </c>
      <c r="I2704" s="65">
        <f>Таблица1[[#This Row],[Временное сопротивление, Н/мм²]]/Таблица1[[#This Row],[Предел текучести, Н/мм²]]</f>
        <v>1.1613508442776737</v>
      </c>
      <c r="J2704" s="66">
        <f>(Таблица1[[#This Row],[σв/σт]]-SUMIF('Сводный отчет'!$B$7:$B$17,Таблица1[[#This Row],[Профиль / размер]],'Сводный отчет'!$L$7:$L$17))^2</f>
        <v>2.9541702327987614E-5</v>
      </c>
      <c r="K2704" s="63">
        <v>22</v>
      </c>
      <c r="L2704" s="64">
        <f>(Таблица1[[#This Row],[Относительное удлинение, %]]-SUMIF('Сводный отчет'!$B$7:$B$17,Таблица1[[#This Row],[Профиль / размер]],'Сводный отчет'!$O$7:$O$17))^2</f>
        <v>1.897853151652576E-3</v>
      </c>
      <c r="M2704" s="63">
        <v>10.199999999999999</v>
      </c>
      <c r="N270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3.0899374179001913</v>
      </c>
      <c r="O2704" s="67">
        <v>10.5</v>
      </c>
      <c r="P270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2.8967365944515251</v>
      </c>
      <c r="Q2704" s="69">
        <v>9.9000000000000005E-2</v>
      </c>
      <c r="R2704" s="70">
        <f>(Таблица1[[#This Row],[fr]]-SUMIF('Сводный отчет'!$B$7:$B$17,Таблица1[[#This Row],[Профиль / размер]],'Сводный отчет'!$X$7:$X$17))^2</f>
        <v>2.6469034800509641E-4</v>
      </c>
    </row>
    <row r="2705" spans="1:18" ht="11.25" customHeight="1" x14ac:dyDescent="0.25">
      <c r="A2705" s="62" t="s">
        <v>1996</v>
      </c>
      <c r="B2705" s="62" t="str">
        <f>LEFT(Таблица1[[#This Row],[Номер плавки]],7)</f>
        <v>2051516</v>
      </c>
      <c r="C2705" s="62" t="s">
        <v>8</v>
      </c>
      <c r="D2705" s="62" t="s">
        <v>154</v>
      </c>
      <c r="E2705" s="63">
        <v>569</v>
      </c>
      <c r="F2705" s="64">
        <f>(Таблица1[[#This Row],[Предел текучести, Н/мм²]]-SUMIF('Сводный отчет'!$B$7:$B$17,Таблица1[[#This Row],[Профиль / размер]],'Сводный отчет'!$F$7:$F$17))^2</f>
        <v>290.68561905695418</v>
      </c>
      <c r="G2705" s="63">
        <v>655</v>
      </c>
      <c r="H2705" s="64">
        <f>(Таблица1[[#This Row],[Временное сопротивление, Н/мм²]]-SUMIF('Сводный отчет'!$B$7:$B$17,Таблица1[[#This Row],[Профиль / размер]],'Сводный отчет'!$I$7:$I$17))^2</f>
        <v>122.3104597588469</v>
      </c>
      <c r="I2705" s="65">
        <f>Таблица1[[#This Row],[Временное сопротивление, Н/мм²]]/Таблица1[[#This Row],[Предел текучести, Н/мм²]]</f>
        <v>1.1511423550087874</v>
      </c>
      <c r="J2705" s="66">
        <f>(Таблица1[[#This Row],[σв/σт]]-SUMIF('Сводный отчет'!$B$7:$B$17,Таблица1[[#This Row],[Профиль / размер]],'Сводный отчет'!$L$7:$L$17))^2</f>
        <v>2.4472588686888389E-4</v>
      </c>
      <c r="K2705" s="63">
        <v>20</v>
      </c>
      <c r="L2705" s="64">
        <f>(Таблица1[[#This Row],[Относительное удлинение, %]]-SUMIF('Сводный отчет'!$B$7:$B$17,Таблица1[[#This Row],[Профиль / размер]],'Сводный отчет'!$O$7:$O$17))^2</f>
        <v>4.1761552788942629</v>
      </c>
      <c r="M2705" s="63">
        <v>8.6</v>
      </c>
      <c r="N270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2.4907714929907614E-2</v>
      </c>
      <c r="O2705" s="67">
        <v>8.9</v>
      </c>
      <c r="P270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1.0399960788158132E-2</v>
      </c>
      <c r="Q2705" s="69">
        <v>9.0999999999999998E-2</v>
      </c>
      <c r="R2705" s="70">
        <f>(Таблица1[[#This Row],[fr]]-SUMIF('Сводный отчет'!$B$7:$B$17,Таблица1[[#This Row],[Профиль / размер]],'Сводный отчет'!$X$7:$X$17))^2</f>
        <v>6.8381437114007731E-5</v>
      </c>
    </row>
    <row r="2706" spans="1:18" ht="11.25" customHeight="1" x14ac:dyDescent="0.25">
      <c r="A2706" s="62" t="s">
        <v>1997</v>
      </c>
      <c r="B2706" s="62" t="str">
        <f>LEFT(Таблица1[[#This Row],[Номер плавки]],7)</f>
        <v>2051516</v>
      </c>
      <c r="C2706" s="62" t="s">
        <v>8</v>
      </c>
      <c r="D2706" s="62" t="s">
        <v>154</v>
      </c>
      <c r="E2706" s="63">
        <v>537</v>
      </c>
      <c r="F2706" s="64">
        <f>(Таблица1[[#This Row],[Предел текучести, Н/мм²]]-SUMIF('Сводный отчет'!$B$7:$B$17,Таблица1[[#This Row],[Профиль / размер]],'Сводный отчет'!$F$7:$F$17))^2</f>
        <v>223.51730222527291</v>
      </c>
      <c r="G2706" s="63">
        <v>628</v>
      </c>
      <c r="H2706" s="64">
        <f>(Таблица1[[#This Row],[Временное сопротивление, Н/мм²]]-SUMIF('Сводный отчет'!$B$7:$B$17,Таблица1[[#This Row],[Профиль / размер]],'Сводный отчет'!$I$7:$I$17))^2</f>
        <v>254.10253896676835</v>
      </c>
      <c r="I2706" s="65">
        <f>Таблица1[[#This Row],[Временное сопротивление, Н/мм²]]/Таблица1[[#This Row],[Предел текучести, Н/мм²]]</f>
        <v>1.1694599627560522</v>
      </c>
      <c r="J2706" s="66">
        <f>(Таблица1[[#This Row],[σв/σт]]-SUMIF('Сводный отчет'!$B$7:$B$17,Таблица1[[#This Row],[Профиль / размер]],'Сводный отчет'!$L$7:$L$17))^2</f>
        <v>7.1496908236416924E-6</v>
      </c>
      <c r="K2706" s="63">
        <v>24</v>
      </c>
      <c r="L2706" s="64">
        <f>(Таблица1[[#This Row],[Относительное удлинение, %]]-SUMIF('Сводный отчет'!$B$7:$B$17,Таблица1[[#This Row],[Профиль / размер]],'Сводный отчет'!$O$7:$O$17))^2</f>
        <v>3.8276404274090425</v>
      </c>
      <c r="M2706" s="63">
        <v>8.8000000000000007</v>
      </c>
      <c r="N270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0.12803642780119395</v>
      </c>
      <c r="O2706" s="67">
        <v>9.1</v>
      </c>
      <c r="P270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9.1192039996078708E-2</v>
      </c>
      <c r="Q2706" s="69">
        <v>8.7999999999999995E-2</v>
      </c>
      <c r="R2706" s="70">
        <f>(Таблица1[[#This Row],[fr]]-SUMIF('Сводный отчет'!$B$7:$B$17,Таблица1[[#This Row],[Профиль / размер]],'Сводный отчет'!$X$7:$X$17))^2</f>
        <v>2.7765595529849538E-5</v>
      </c>
    </row>
    <row r="2707" spans="1:18" ht="11.25" customHeight="1" x14ac:dyDescent="0.25">
      <c r="A2707" s="62" t="s">
        <v>1998</v>
      </c>
      <c r="B2707" s="62" t="str">
        <f>LEFT(Таблица1[[#This Row],[Номер плавки]],7)</f>
        <v>2051516</v>
      </c>
      <c r="C2707" s="62" t="s">
        <v>8</v>
      </c>
      <c r="D2707" s="62" t="s">
        <v>154</v>
      </c>
      <c r="E2707" s="63">
        <v>566</v>
      </c>
      <c r="F2707" s="64">
        <f>(Таблица1[[#This Row],[Предел текучести, Н/мм²]]-SUMIF('Сводный отчет'!$B$7:$B$17,Таблица1[[#This Row],[Профиль / размер]],'Сводный отчет'!$F$7:$F$17))^2</f>
        <v>197.38858935398409</v>
      </c>
      <c r="G2707" s="63">
        <v>655</v>
      </c>
      <c r="H2707" s="64">
        <f>(Таблица1[[#This Row],[Временное сопротивление, Н/мм²]]-SUMIF('Сводный отчет'!$B$7:$B$17,Таблица1[[#This Row],[Профиль / размер]],'Сводный отчет'!$I$7:$I$17))^2</f>
        <v>122.3104597588469</v>
      </c>
      <c r="I2707" s="65">
        <f>Таблица1[[#This Row],[Временное сопротивление, Н/мм²]]/Таблица1[[#This Row],[Предел текучести, Н/мм²]]</f>
        <v>1.157243816254417</v>
      </c>
      <c r="J2707" s="66">
        <f>(Таблица1[[#This Row],[σв/σт]]-SUMIF('Сводный отчет'!$B$7:$B$17,Таблица1[[#This Row],[Профиль / размер]],'Сводный отчет'!$L$7:$L$17))^2</f>
        <v>9.1054648110280598E-5</v>
      </c>
      <c r="K2707" s="63">
        <v>23.8</v>
      </c>
      <c r="L2707" s="64">
        <f>(Таблица1[[#This Row],[Относительное удлинение, %]]-SUMIF('Сводный отчет'!$B$7:$B$17,Таблица1[[#This Row],[Профиль / размер]],'Сводный отчет'!$O$7:$O$17))^2</f>
        <v>3.085066169983306</v>
      </c>
      <c r="M2707" s="63">
        <v>9.5</v>
      </c>
      <c r="N270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1.1189869228506935</v>
      </c>
      <c r="O2707" s="67">
        <v>9.8000000000000007</v>
      </c>
      <c r="P270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1.0039643172238033</v>
      </c>
      <c r="Q2707" s="69">
        <v>9.8000000000000004E-2</v>
      </c>
      <c r="R2707" s="70">
        <f>(Таблица1[[#This Row],[fr]]-SUMIF('Сводный отчет'!$B$7:$B$17,Таблица1[[#This Row],[Профиль / размер]],'Сводный отчет'!$X$7:$X$17))^2</f>
        <v>2.3315173414371028E-4</v>
      </c>
    </row>
    <row r="2708" spans="1:18" ht="11.25" customHeight="1" x14ac:dyDescent="0.25">
      <c r="A2708" s="62" t="s">
        <v>1999</v>
      </c>
      <c r="B2708" s="62" t="str">
        <f>LEFT(Таблица1[[#This Row],[Номер плавки]],7)</f>
        <v>2051517</v>
      </c>
      <c r="C2708" s="62" t="s">
        <v>8</v>
      </c>
      <c r="D2708" s="62" t="s">
        <v>154</v>
      </c>
      <c r="E2708" s="63">
        <v>553</v>
      </c>
      <c r="F2708" s="64">
        <f>(Таблица1[[#This Row],[Предел текучести, Н/мм²]]-SUMIF('Сводный отчет'!$B$7:$B$17,Таблица1[[#This Row],[Профиль / размер]],'Сводный отчет'!$F$7:$F$17))^2</f>
        <v>1.1014606411135548</v>
      </c>
      <c r="G2708" s="63">
        <v>638</v>
      </c>
      <c r="H2708" s="64">
        <f>(Таблица1[[#This Row],[Временное сопротивление, Н/мм²]]-SUMIF('Сводный отчет'!$B$7:$B$17,Таблица1[[#This Row],[Профиль / размер]],'Сводный отчет'!$I$7:$I$17))^2</f>
        <v>35.290657778649297</v>
      </c>
      <c r="I2708" s="65">
        <f>Таблица1[[#This Row],[Временное сопротивление, Н/мм²]]/Таблица1[[#This Row],[Предел текучести, Н/мм²]]</f>
        <v>1.1537070524412296</v>
      </c>
      <c r="J2708" s="66">
        <f>(Таблица1[[#This Row],[σв/σт]]-SUMIF('Сводный отчет'!$B$7:$B$17,Таблица1[[#This Row],[Профиль / размер]],'Сводный отчет'!$L$7:$L$17))^2</f>
        <v>1.7106075727363004E-4</v>
      </c>
      <c r="K2708" s="63">
        <v>23.2</v>
      </c>
      <c r="L2708" s="64">
        <f>(Таблица1[[#This Row],[Относительное удлинение, %]]-SUMIF('Сводный отчет'!$B$7:$B$17,Таблица1[[#This Row],[Профиль / размер]],'Сводный отчет'!$O$7:$O$17))^2</f>
        <v>1.3373433977060849</v>
      </c>
      <c r="M2708" s="63">
        <v>8.6999999999999993</v>
      </c>
      <c r="N270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6.6472071365550223E-2</v>
      </c>
      <c r="O2708" s="67">
        <v>9</v>
      </c>
      <c r="P270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4.0796000392118489E-2</v>
      </c>
      <c r="Q2708" s="69">
        <v>9.4E-2</v>
      </c>
      <c r="R2708" s="70">
        <f>(Таблица1[[#This Row],[fr]]-SUMIF('Сводный отчет'!$B$7:$B$17,Таблица1[[#This Row],[Профиль / размер]],'Сводный отчет'!$X$7:$X$17))^2</f>
        <v>1.2699727869816595E-4</v>
      </c>
    </row>
    <row r="2709" spans="1:18" ht="11.25" customHeight="1" x14ac:dyDescent="0.25">
      <c r="A2709" s="62" t="s">
        <v>2000</v>
      </c>
      <c r="B2709" s="62" t="str">
        <f>LEFT(Таблица1[[#This Row],[Номер плавки]],7)</f>
        <v>2051517</v>
      </c>
      <c r="C2709" s="62" t="s">
        <v>8</v>
      </c>
      <c r="D2709" s="62" t="s">
        <v>154</v>
      </c>
      <c r="E2709" s="63">
        <v>537</v>
      </c>
      <c r="F2709" s="64">
        <f>(Таблица1[[#This Row],[Предел текучести, Н/мм²]]-SUMIF('Сводный отчет'!$B$7:$B$17,Таблица1[[#This Row],[Профиль / размер]],'Сводный отчет'!$F$7:$F$17))^2</f>
        <v>223.51730222527291</v>
      </c>
      <c r="G2709" s="63">
        <v>623</v>
      </c>
      <c r="H2709" s="64">
        <f>(Таблица1[[#This Row],[Временное сопротивление, Н/мм²]]-SUMIF('Сводный отчет'!$B$7:$B$17,Таблица1[[#This Row],[Профиль / размер]],'Сводный отчет'!$I$7:$I$17))^2</f>
        <v>438.50847956082788</v>
      </c>
      <c r="I2709" s="65">
        <f>Таблица1[[#This Row],[Временное сопротивление, Н/мм²]]/Таблица1[[#This Row],[Предел текучести, Н/мм²]]</f>
        <v>1.1601489757914338</v>
      </c>
      <c r="J2709" s="66">
        <f>(Таблица1[[#This Row],[σв/σт]]-SUMIF('Сводный отчет'!$B$7:$B$17,Таблица1[[#This Row],[Профиль / размер]],'Сводный отчет'!$L$7:$L$17))^2</f>
        <v>4.4051048443961152E-5</v>
      </c>
      <c r="K2709" s="63">
        <v>24.5</v>
      </c>
      <c r="L2709" s="64">
        <f>(Таблица1[[#This Row],[Относительное удлинение, %]]-SUMIF('Сводный отчет'!$B$7:$B$17,Таблица1[[#This Row],[Профиль / размер]],'Сводный отчет'!$O$7:$O$17))^2</f>
        <v>6.0340760709733905</v>
      </c>
      <c r="M2709" s="63">
        <v>8.8000000000000007</v>
      </c>
      <c r="N270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0.12803642780119395</v>
      </c>
      <c r="O2709" s="67">
        <v>9.1</v>
      </c>
      <c r="P270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9.1192039996078708E-2</v>
      </c>
      <c r="Q2709" s="69">
        <v>0.09</v>
      </c>
      <c r="R2709" s="70">
        <f>(Таблица1[[#This Row],[fr]]-SUMIF('Сводный отчет'!$B$7:$B$17,Таблица1[[#This Row],[Профиль / размер]],'Сводный отчет'!$X$7:$X$17))^2</f>
        <v>5.2842823252621659E-5</v>
      </c>
    </row>
    <row r="2710" spans="1:18" ht="11.25" customHeight="1" x14ac:dyDescent="0.25">
      <c r="A2710" s="62" t="s">
        <v>2001</v>
      </c>
      <c r="B2710" s="62" t="str">
        <f>LEFT(Таблица1[[#This Row],[Номер плавки]],7)</f>
        <v>2051518</v>
      </c>
      <c r="C2710" s="62" t="s">
        <v>8</v>
      </c>
      <c r="D2710" s="62" t="s">
        <v>154</v>
      </c>
      <c r="E2710" s="63">
        <v>563</v>
      </c>
      <c r="F2710" s="64">
        <f>(Таблица1[[#This Row],[Предел текучести, Н/мм²]]-SUMIF('Сводный отчет'!$B$7:$B$17,Таблица1[[#This Row],[Профиль / размер]],'Сводный отчет'!$F$7:$F$17))^2</f>
        <v>122.09155965101397</v>
      </c>
      <c r="G2710" s="63">
        <v>649</v>
      </c>
      <c r="H2710" s="64">
        <f>(Таблица1[[#This Row],[Временное сопротивление, Н/мм²]]-SUMIF('Сводный отчет'!$B$7:$B$17,Таблица1[[#This Row],[Профиль / размер]],'Сводный отчет'!$I$7:$I$17))^2</f>
        <v>25.597588471718332</v>
      </c>
      <c r="I2710" s="65">
        <f>Таблица1[[#This Row],[Временное сопротивление, Н/мм²]]/Таблица1[[#This Row],[Предел текучести, Н/мм²]]</f>
        <v>1.152753108348135</v>
      </c>
      <c r="J2710" s="66">
        <f>(Таблица1[[#This Row],[σв/σт]]-SUMIF('Сводный отчет'!$B$7:$B$17,Таблица1[[#This Row],[Профиль / размер]],'Сводный отчет'!$L$7:$L$17))^2</f>
        <v>1.9692407384901147E-4</v>
      </c>
      <c r="K2710" s="63">
        <v>22</v>
      </c>
      <c r="L2710" s="64">
        <f>(Таблица1[[#This Row],[Относительное удлинение, %]]-SUMIF('Сводный отчет'!$B$7:$B$17,Таблица1[[#This Row],[Профиль / размер]],'Сводный отчет'!$O$7:$O$17))^2</f>
        <v>1.897853151652576E-3</v>
      </c>
      <c r="M2710" s="63">
        <v>9.3000000000000007</v>
      </c>
      <c r="N271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0.73585820997940898</v>
      </c>
      <c r="O2710" s="67">
        <v>9.6</v>
      </c>
      <c r="P271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0.64317223801588053</v>
      </c>
      <c r="Q2710" s="69">
        <v>9.4E-2</v>
      </c>
      <c r="R2710" s="70">
        <f>(Таблица1[[#This Row],[fr]]-SUMIF('Сводный отчет'!$B$7:$B$17,Таблица1[[#This Row],[Профиль / размер]],'Сводный отчет'!$X$7:$X$17))^2</f>
        <v>1.2699727869816595E-4</v>
      </c>
    </row>
    <row r="2711" spans="1:18" ht="11.25" customHeight="1" x14ac:dyDescent="0.25">
      <c r="A2711" s="62" t="s">
        <v>2002</v>
      </c>
      <c r="B2711" s="62" t="str">
        <f>LEFT(Таблица1[[#This Row],[Номер плавки]],7)</f>
        <v>2051518</v>
      </c>
      <c r="C2711" s="62" t="s">
        <v>8</v>
      </c>
      <c r="D2711" s="62" t="s">
        <v>154</v>
      </c>
      <c r="E2711" s="63">
        <v>550</v>
      </c>
      <c r="F2711" s="64">
        <f>(Таблица1[[#This Row],[Предел текучести, Н/мм²]]-SUMIF('Сводный отчет'!$B$7:$B$17,Таблица1[[#This Row],[Профиль / размер]],'Сводный отчет'!$F$7:$F$17))^2</f>
        <v>3.8044309381434336</v>
      </c>
      <c r="G2711" s="63">
        <v>657</v>
      </c>
      <c r="H2711" s="64">
        <f>(Таблица1[[#This Row],[Временное сопротивление, Н/мм²]]-SUMIF('Сводный отчет'!$B$7:$B$17,Таблица1[[#This Row],[Профиль / размер]],'Сводный отчет'!$I$7:$I$17))^2</f>
        <v>170.54808352122308</v>
      </c>
      <c r="I2711" s="65">
        <f>Таблица1[[#This Row],[Временное сопротивление, Н/мм²]]/Таблица1[[#This Row],[Предел текучести, Н/мм²]]</f>
        <v>1.1945454545454546</v>
      </c>
      <c r="J2711" s="66">
        <f>(Таблица1[[#This Row],[σв/σт]]-SUMIF('Сводный отчет'!$B$7:$B$17,Таблица1[[#This Row],[Профиль / размер]],'Сводный отчет'!$L$7:$L$17))^2</f>
        <v>7.7058330942509311E-4</v>
      </c>
      <c r="K2711" s="63">
        <v>20.2</v>
      </c>
      <c r="L2711" s="64">
        <f>(Таблица1[[#This Row],[Относительное удлинение, %]]-SUMIF('Сводный отчет'!$B$7:$B$17,Таблица1[[#This Row],[Профиль / размер]],'Сводный отчет'!$O$7:$O$17))^2</f>
        <v>3.3987295363200043</v>
      </c>
      <c r="M2711" s="63">
        <v>8.1</v>
      </c>
      <c r="N271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0.11708593275169366</v>
      </c>
      <c r="O2711" s="67">
        <v>8.4</v>
      </c>
      <c r="P271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0.15841976276835562</v>
      </c>
      <c r="Q2711" s="69">
        <v>6.7000000000000004E-2</v>
      </c>
      <c r="R2711" s="70">
        <f>(Таблица1[[#This Row],[fr]]-SUMIF('Сводный отчет'!$B$7:$B$17,Таблица1[[#This Row],[Профиль / размер]],'Сводный отчет'!$X$7:$X$17))^2</f>
        <v>2.4745470444074226E-4</v>
      </c>
    </row>
    <row r="2712" spans="1:18" ht="11.25" customHeight="1" x14ac:dyDescent="0.25">
      <c r="A2712" s="62" t="s">
        <v>2003</v>
      </c>
      <c r="B2712" s="62" t="str">
        <f>LEFT(Таблица1[[#This Row],[Номер плавки]],7)</f>
        <v>2051518</v>
      </c>
      <c r="C2712" s="62" t="s">
        <v>8</v>
      </c>
      <c r="D2712" s="62" t="s">
        <v>154</v>
      </c>
      <c r="E2712" s="63">
        <v>539</v>
      </c>
      <c r="F2712" s="64">
        <f>(Таблица1[[#This Row],[Предел текучести, Н/мм²]]-SUMIF('Сводный отчет'!$B$7:$B$17,Таблица1[[#This Row],[Профиль / размер]],'Сводный отчет'!$F$7:$F$17))^2</f>
        <v>167.71532202725299</v>
      </c>
      <c r="G2712" s="63">
        <v>629</v>
      </c>
      <c r="H2712" s="64">
        <f>(Таблица1[[#This Row],[Временное сопротивление, Н/мм²]]-SUMIF('Сводный отчет'!$B$7:$B$17,Таблица1[[#This Row],[Профиль / размер]],'Сводный отчет'!$I$7:$I$17))^2</f>
        <v>223.22135084795644</v>
      </c>
      <c r="I2712" s="65">
        <f>Таблица1[[#This Row],[Временное сопротивление, Н/мм²]]/Таблица1[[#This Row],[Предел текучести, Н/мм²]]</f>
        <v>1.1669758812615956</v>
      </c>
      <c r="J2712" s="66">
        <f>(Таблица1[[#This Row],[σв/σт]]-SUMIF('Сводный отчет'!$B$7:$B$17,Таблица1[[#This Row],[Профиль / размер]],'Сводный отчет'!$L$7:$L$17))^2</f>
        <v>3.6027488232792671E-8</v>
      </c>
      <c r="K2712" s="63">
        <v>22.3</v>
      </c>
      <c r="L2712" s="64">
        <f>(Таблица1[[#This Row],[Относительное удлинение, %]]-SUMIF('Сводный отчет'!$B$7:$B$17,Таблица1[[#This Row],[Профиль / размер]],'Сводный отчет'!$O$7:$O$17))^2</f>
        <v>6.5759239290261451E-2</v>
      </c>
      <c r="M2712" s="63">
        <v>9.3000000000000007</v>
      </c>
      <c r="N271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0.73585820997940898</v>
      </c>
      <c r="O2712" s="67">
        <v>9.6999999999999993</v>
      </c>
      <c r="P271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0.81356827761984019</v>
      </c>
      <c r="Q2712" s="69">
        <v>8.8999999999999996E-2</v>
      </c>
      <c r="R2712" s="70">
        <f>(Таблица1[[#This Row],[fr]]-SUMIF('Сводный отчет'!$B$7:$B$17,Таблица1[[#This Row],[Профиль / размер]],'Сводный отчет'!$X$7:$X$17))^2</f>
        <v>3.9304209391235594E-5</v>
      </c>
    </row>
    <row r="2713" spans="1:18" ht="11.25" customHeight="1" x14ac:dyDescent="0.25">
      <c r="A2713" s="62" t="s">
        <v>2004</v>
      </c>
      <c r="B2713" s="62" t="str">
        <f>LEFT(Таблица1[[#This Row],[Номер плавки]],7)</f>
        <v>2051519</v>
      </c>
      <c r="C2713" s="62" t="s">
        <v>8</v>
      </c>
      <c r="D2713" s="62" t="s">
        <v>154</v>
      </c>
      <c r="E2713" s="63">
        <v>528</v>
      </c>
      <c r="F2713" s="64">
        <f>(Таблица1[[#This Row],[Предел текучести, Н/мм²]]-SUMIF('Сводный отчет'!$B$7:$B$17,Таблица1[[#This Row],[Профиль / размер]],'Сводный отчет'!$F$7:$F$17))^2</f>
        <v>573.62621311636258</v>
      </c>
      <c r="G2713" s="63">
        <v>635</v>
      </c>
      <c r="H2713" s="64">
        <f>(Таблица1[[#This Row],[Временное сопротивление, Н/мм²]]-SUMIF('Сводный отчет'!$B$7:$B$17,Таблица1[[#This Row],[Профиль / размер]],'Сводный отчет'!$I$7:$I$17))^2</f>
        <v>79.934222135085022</v>
      </c>
      <c r="I2713" s="65">
        <f>Таблица1[[#This Row],[Временное сопротивление, Н/мм²]]/Таблица1[[#This Row],[Предел текучести, Н/мм²]]</f>
        <v>1.2026515151515151</v>
      </c>
      <c r="J2713" s="66">
        <f>(Таблица1[[#This Row],[σв/σт]]-SUMIF('Сводный отчет'!$B$7:$B$17,Таблица1[[#This Row],[Профиль / размер]],'Сводный отчет'!$L$7:$L$17))^2</f>
        <v>1.2863299996897547E-3</v>
      </c>
      <c r="K2713" s="63">
        <v>21.2</v>
      </c>
      <c r="L2713" s="64">
        <f>(Таблица1[[#This Row],[Относительное удлинение, %]]-SUMIF('Сводный отчет'!$B$7:$B$17,Таблица1[[#This Row],[Профиль / размер]],'Сводный отчет'!$O$7:$O$17))^2</f>
        <v>0.71160082344869779</v>
      </c>
      <c r="M2713" s="63">
        <v>6.6</v>
      </c>
      <c r="N271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3.3936205862170516</v>
      </c>
      <c r="O2713" s="67">
        <v>7.7</v>
      </c>
      <c r="P271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1.2056474855406325</v>
      </c>
      <c r="Q2713" s="69">
        <v>7.4999999999999997E-2</v>
      </c>
      <c r="R2713" s="70">
        <f>(Таблица1[[#This Row],[fr]]-SUMIF('Сводный отчет'!$B$7:$B$17,Таблица1[[#This Row],[Профиль / размер]],'Сводный отчет'!$X$7:$X$17))^2</f>
        <v>5.9763615331830875E-5</v>
      </c>
    </row>
    <row r="2714" spans="1:18" ht="11.25" customHeight="1" x14ac:dyDescent="0.25">
      <c r="A2714" s="62" t="s">
        <v>2005</v>
      </c>
      <c r="B2714" s="62" t="str">
        <f>LEFT(Таблица1[[#This Row],[Номер плавки]],7)</f>
        <v>2051520</v>
      </c>
      <c r="C2714" s="62" t="s">
        <v>8</v>
      </c>
      <c r="D2714" s="62" t="s">
        <v>154</v>
      </c>
      <c r="E2714" s="63">
        <v>564</v>
      </c>
      <c r="F2714" s="64">
        <f>(Таблица1[[#This Row],[Предел текучести, Н/мм²]]-SUMIF('Сводный отчет'!$B$7:$B$17,Таблица1[[#This Row],[Профиль / размер]],'Сводный отчет'!$F$7:$F$17))^2</f>
        <v>145.19056955200401</v>
      </c>
      <c r="G2714" s="63">
        <v>652</v>
      </c>
      <c r="H2714" s="64">
        <f>(Таблица1[[#This Row],[Временное сопротивление, Н/мм²]]-SUMIF('Сводный отчет'!$B$7:$B$17,Таблица1[[#This Row],[Профиль / размер]],'Сводный отчет'!$I$7:$I$17))^2</f>
        <v>64.954024115282621</v>
      </c>
      <c r="I2714" s="65">
        <f>Таблица1[[#This Row],[Временное сопротивление, Н/мм²]]/Таблица1[[#This Row],[Предел текучести, Н/мм²]]</f>
        <v>1.1560283687943262</v>
      </c>
      <c r="J2714" s="66">
        <f>(Таблица1[[#This Row],[σв/σт]]-SUMIF('Сводный отчет'!$B$7:$B$17,Таблица1[[#This Row],[Профиль / размер]],'Сводный отчет'!$L$7:$L$17))^2</f>
        <v>1.1572818209011949E-4</v>
      </c>
      <c r="K2714" s="63">
        <v>22.8</v>
      </c>
      <c r="L2714" s="64">
        <f>(Таблица1[[#This Row],[Относительное удлинение, %]]-SUMIF('Сводный отчет'!$B$7:$B$17,Таблица1[[#This Row],[Профиль / размер]],'Сводный отчет'!$O$7:$O$17))^2</f>
        <v>0.57219488285460962</v>
      </c>
      <c r="M2714" s="63">
        <v>9</v>
      </c>
      <c r="N271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0.31116514067247919</v>
      </c>
      <c r="O2714" s="67">
        <v>9.3000000000000007</v>
      </c>
      <c r="P271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0.25198411920400049</v>
      </c>
      <c r="Q2714" s="69">
        <v>8.5000000000000006E-2</v>
      </c>
      <c r="R2714" s="70">
        <f>(Таблица1[[#This Row],[fr]]-SUMIF('Сводный отчет'!$B$7:$B$17,Таблица1[[#This Row],[Профиль / размер]],'Сводный отчет'!$X$7:$X$17))^2</f>
        <v>5.1497539456914444E-6</v>
      </c>
    </row>
    <row r="2715" spans="1:18" ht="11.25" customHeight="1" x14ac:dyDescent="0.25">
      <c r="A2715" s="62" t="s">
        <v>2006</v>
      </c>
      <c r="B2715" s="62" t="str">
        <f>LEFT(Таблица1[[#This Row],[Номер плавки]],7)</f>
        <v>2051520</v>
      </c>
      <c r="C2715" s="62" t="s">
        <v>8</v>
      </c>
      <c r="D2715" s="62" t="s">
        <v>154</v>
      </c>
      <c r="E2715" s="63">
        <v>554</v>
      </c>
      <c r="F2715" s="64">
        <f>(Таблица1[[#This Row],[Предел текучести, Н/мм²]]-SUMIF('Сводный отчет'!$B$7:$B$17,Таблица1[[#This Row],[Профиль / размер]],'Сводный отчет'!$F$7:$F$17))^2</f>
        <v>4.2004705421035951</v>
      </c>
      <c r="G2715" s="63">
        <v>643</v>
      </c>
      <c r="H2715" s="64">
        <f>(Таблица1[[#This Row],[Временное сопротивление, Н/мм²]]-SUMIF('Сводный отчет'!$B$7:$B$17,Таблица1[[#This Row],[Профиль / размер]],'Сводный отчет'!$I$7:$I$17))^2</f>
        <v>0.88471718458976945</v>
      </c>
      <c r="I2715" s="65">
        <f>Таблица1[[#This Row],[Временное сопротивление, Н/мм²]]/Таблица1[[#This Row],[Предел текучести, Н/мм²]]</f>
        <v>1.1606498194945849</v>
      </c>
      <c r="J2715" s="66">
        <f>(Таблица1[[#This Row],[σв/σт]]-SUMIF('Сводный отчет'!$B$7:$B$17,Таблица1[[#This Row],[Профиль / размер]],'Сводный отчет'!$L$7:$L$17))^2</f>
        <v>3.7653596994156428E-5</v>
      </c>
      <c r="K2715" s="63">
        <v>24</v>
      </c>
      <c r="L2715" s="64">
        <f>(Таблица1[[#This Row],[Относительное удлинение, %]]-SUMIF('Сводный отчет'!$B$7:$B$17,Таблица1[[#This Row],[Профиль / размер]],'Сводный отчет'!$O$7:$O$17))^2</f>
        <v>3.8276404274090425</v>
      </c>
      <c r="M2715" s="63">
        <v>8</v>
      </c>
      <c r="N271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0.19552157631605055</v>
      </c>
      <c r="O2715" s="67">
        <v>8.3000000000000007</v>
      </c>
      <c r="P271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0.24802372316439475</v>
      </c>
      <c r="Q2715" s="69">
        <v>9.6000000000000002E-2</v>
      </c>
      <c r="R2715" s="70">
        <f>(Таблица1[[#This Row],[fr]]-SUMIF('Сводный отчет'!$B$7:$B$17,Таблица1[[#This Row],[Профиль / размер]],'Сводный отчет'!$X$7:$X$17))^2</f>
        <v>1.7607450642093811E-4</v>
      </c>
    </row>
    <row r="2716" spans="1:18" ht="11.25" customHeight="1" x14ac:dyDescent="0.25">
      <c r="A2716" s="62" t="s">
        <v>2007</v>
      </c>
      <c r="B2716" s="62" t="str">
        <f>LEFT(Таблица1[[#This Row],[Номер плавки]],7)</f>
        <v>2051520</v>
      </c>
      <c r="C2716" s="62" t="s">
        <v>8</v>
      </c>
      <c r="D2716" s="62" t="s">
        <v>154</v>
      </c>
      <c r="E2716" s="63">
        <v>539</v>
      </c>
      <c r="F2716" s="64">
        <f>(Таблица1[[#This Row],[Предел текучести, Н/мм²]]-SUMIF('Сводный отчет'!$B$7:$B$17,Таблица1[[#This Row],[Профиль / размер]],'Сводный отчет'!$F$7:$F$17))^2</f>
        <v>167.71532202725299</v>
      </c>
      <c r="G2716" s="63">
        <v>626</v>
      </c>
      <c r="H2716" s="64">
        <f>(Таблица1[[#This Row],[Временное сопротивление, Н/мм²]]-SUMIF('Сводный отчет'!$B$7:$B$17,Таблица1[[#This Row],[Профиль / размер]],'Сводный отчет'!$I$7:$I$17))^2</f>
        <v>321.86491520439216</v>
      </c>
      <c r="I2716" s="65">
        <f>Таблица1[[#This Row],[Временное сопротивление, Н/мм²]]/Таблица1[[#This Row],[Предел текучести, Н/мм²]]</f>
        <v>1.1614100185528757</v>
      </c>
      <c r="J2716" s="66">
        <f>(Таблица1[[#This Row],[σв/σт]]-SUMIF('Сводный отчет'!$B$7:$B$17,Таблица1[[#This Row],[Профиль / размер]],'Сводный отчет'!$L$7:$L$17))^2</f>
        <v>2.8901952579718877E-5</v>
      </c>
      <c r="K2716" s="63">
        <v>23.8</v>
      </c>
      <c r="L2716" s="64">
        <f>(Таблица1[[#This Row],[Относительное удлинение, %]]-SUMIF('Сводный отчет'!$B$7:$B$17,Таблица1[[#This Row],[Профиль / размер]],'Сводный отчет'!$O$7:$O$17))^2</f>
        <v>3.085066169983306</v>
      </c>
      <c r="M2716" s="63">
        <v>8.1999999999999993</v>
      </c>
      <c r="N271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5.8650289187336613E-2</v>
      </c>
      <c r="O2716" s="67">
        <v>8.5</v>
      </c>
      <c r="P271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8.881580237231633E-2</v>
      </c>
      <c r="Q2716" s="69">
        <v>0.1</v>
      </c>
      <c r="R2716" s="70">
        <f>(Таблица1[[#This Row],[fr]]-SUMIF('Сводный отчет'!$B$7:$B$17,Таблица1[[#This Row],[Профиль / размер]],'Сводный отчет'!$X$7:$X$17))^2</f>
        <v>2.982289618664825E-4</v>
      </c>
    </row>
    <row r="2717" spans="1:18" ht="11.25" customHeight="1" x14ac:dyDescent="0.25">
      <c r="A2717" s="62" t="s">
        <v>2008</v>
      </c>
      <c r="B2717" s="62" t="str">
        <f>LEFT(Таблица1[[#This Row],[Номер плавки]],7)</f>
        <v>2051521</v>
      </c>
      <c r="C2717" s="62" t="s">
        <v>8</v>
      </c>
      <c r="D2717" s="62" t="s">
        <v>154</v>
      </c>
      <c r="E2717" s="63">
        <v>526</v>
      </c>
      <c r="F2717" s="64">
        <f>(Таблица1[[#This Row],[Предел текучести, Н/мм²]]-SUMIF('Сводный отчет'!$B$7:$B$17,Таблица1[[#This Row],[Профиль / размер]],'Сводный отчет'!$F$7:$F$17))^2</f>
        <v>673.4281933143825</v>
      </c>
      <c r="G2717" s="63">
        <v>620</v>
      </c>
      <c r="H2717" s="64">
        <f>(Таблица1[[#This Row],[Временное сопротивление, Н/мм²]]-SUMIF('Сводный отчет'!$B$7:$B$17,Таблица1[[#This Row],[Профиль / размер]],'Сводный отчет'!$I$7:$I$17))^2</f>
        <v>573.15204391726365</v>
      </c>
      <c r="I2717" s="65">
        <f>Таблица1[[#This Row],[Временное сопротивление, Н/мм²]]/Таблица1[[#This Row],[Предел текучести, Н/мм²]]</f>
        <v>1.1787072243346008</v>
      </c>
      <c r="J2717" s="66">
        <f>(Таблица1[[#This Row],[σв/σт]]-SUMIF('Сводный отчет'!$B$7:$B$17,Таблица1[[#This Row],[Профиль / размер]],'Сводный отчет'!$L$7:$L$17))^2</f>
        <v>1.4211386874192193E-4</v>
      </c>
      <c r="K2717" s="63">
        <v>23.7</v>
      </c>
      <c r="L2717" s="64">
        <f>(Таблица1[[#This Row],[Относительное удлинение, %]]-SUMIF('Сводный отчет'!$B$7:$B$17,Таблица1[[#This Row],[Профиль / размер]],'Сводный отчет'!$O$7:$O$17))^2</f>
        <v>2.7437790412704319</v>
      </c>
      <c r="M2717" s="63">
        <v>10.7</v>
      </c>
      <c r="N271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5.0977592000784044</v>
      </c>
      <c r="O2717" s="67">
        <v>11</v>
      </c>
      <c r="P271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4.8487167924713273</v>
      </c>
      <c r="Q2717" s="69">
        <v>7.1999999999999995E-2</v>
      </c>
      <c r="R2717" s="70">
        <f>(Таблица1[[#This Row],[fr]]-SUMIF('Сводный отчет'!$B$7:$B$17,Таблица1[[#This Row],[Профиль / размер]],'Сводный отчет'!$X$7:$X$17))^2</f>
        <v>1.1514777374767277E-4</v>
      </c>
    </row>
    <row r="2718" spans="1:18" ht="11.25" customHeight="1" x14ac:dyDescent="0.25">
      <c r="A2718" s="62" t="s">
        <v>2009</v>
      </c>
      <c r="B2718" s="62" t="str">
        <f>LEFT(Таблица1[[#This Row],[Номер плавки]],7)</f>
        <v>2051521</v>
      </c>
      <c r="C2718" s="62" t="s">
        <v>8</v>
      </c>
      <c r="D2718" s="62" t="s">
        <v>154</v>
      </c>
      <c r="E2718" s="63">
        <v>535</v>
      </c>
      <c r="F2718" s="64">
        <f>(Таблица1[[#This Row],[Предел текучести, Н/мм²]]-SUMIF('Сводный отчет'!$B$7:$B$17,Таблица1[[#This Row],[Профиль / размер]],'Сводный отчет'!$F$7:$F$17))^2</f>
        <v>287.3192824232928</v>
      </c>
      <c r="G2718" s="63">
        <v>626</v>
      </c>
      <c r="H2718" s="64">
        <f>(Таблица1[[#This Row],[Временное сопротивление, Н/мм²]]-SUMIF('Сводный отчет'!$B$7:$B$17,Таблица1[[#This Row],[Профиль / размер]],'Сводный отчет'!$I$7:$I$17))^2</f>
        <v>321.86491520439216</v>
      </c>
      <c r="I2718" s="65">
        <f>Таблица1[[#This Row],[Временное сопротивление, Н/мм²]]/Таблица1[[#This Row],[Предел текучести, Н/мм²]]</f>
        <v>1.1700934579439253</v>
      </c>
      <c r="J2718" s="66">
        <f>(Таблица1[[#This Row],[σв/σт]]-SUMIF('Сводный отчет'!$B$7:$B$17,Таблица1[[#This Row],[Профиль / размер]],'Сводный отчет'!$L$7:$L$17))^2</f>
        <v>1.0938800604948345E-5</v>
      </c>
      <c r="K2718" s="63">
        <v>24</v>
      </c>
      <c r="L2718" s="64">
        <f>(Таблица1[[#This Row],[Относительное удлинение, %]]-SUMIF('Сводный отчет'!$B$7:$B$17,Таблица1[[#This Row],[Профиль / размер]],'Сводный отчет'!$O$7:$O$17))^2</f>
        <v>3.8276404274090425</v>
      </c>
      <c r="M2718" s="63">
        <v>10.5</v>
      </c>
      <c r="N271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4.2346304872071219</v>
      </c>
      <c r="O2718" s="67">
        <v>10.8</v>
      </c>
      <c r="P271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4.0079247132634093</v>
      </c>
      <c r="Q2718" s="69">
        <v>9.0999999999999998E-2</v>
      </c>
      <c r="R2718" s="70">
        <f>(Таблица1[[#This Row],[fr]]-SUMIF('Сводный отчет'!$B$7:$B$17,Таблица1[[#This Row],[Профиль / размер]],'Сводный отчет'!$X$7:$X$17))^2</f>
        <v>6.8381437114007731E-5</v>
      </c>
    </row>
    <row r="2719" spans="1:18" ht="11.25" customHeight="1" x14ac:dyDescent="0.25">
      <c r="A2719" s="62" t="s">
        <v>2010</v>
      </c>
      <c r="B2719" s="62" t="str">
        <f>LEFT(Таблица1[[#This Row],[Номер плавки]],7)</f>
        <v>2051521</v>
      </c>
      <c r="C2719" s="62" t="s">
        <v>8</v>
      </c>
      <c r="D2719" s="62" t="s">
        <v>154</v>
      </c>
      <c r="E2719" s="63">
        <v>551</v>
      </c>
      <c r="F2719" s="64">
        <f>(Таблица1[[#This Row],[Предел текучести, Н/мм²]]-SUMIF('Сводный отчет'!$B$7:$B$17,Таблица1[[#This Row],[Профиль / размер]],'Сводный отчет'!$F$7:$F$17))^2</f>
        <v>0.90344083913347395</v>
      </c>
      <c r="G2719" s="63">
        <v>640</v>
      </c>
      <c r="H2719" s="64">
        <f>(Таблица1[[#This Row],[Временное сопротивление, Н/мм²]]-SUMIF('Сводный отчет'!$B$7:$B$17,Таблица1[[#This Row],[Профиль / размер]],'Сводный отчет'!$I$7:$I$17))^2</f>
        <v>15.528281541025487</v>
      </c>
      <c r="I2719" s="65">
        <f>Таблица1[[#This Row],[Временное сопротивление, Н/мм²]]/Таблица1[[#This Row],[Предел текучести, Н/мм²]]</f>
        <v>1.1615245009074411</v>
      </c>
      <c r="J2719" s="66">
        <f>(Таблица1[[#This Row],[σв/σт]]-SUMIF('Сводный отчет'!$B$7:$B$17,Таблица1[[#This Row],[Профиль / размер]],'Сводный отчет'!$L$7:$L$17))^2</f>
        <v>2.7684132234688593E-5</v>
      </c>
      <c r="K2719" s="63">
        <v>24.2</v>
      </c>
      <c r="L2719" s="64">
        <f>(Таблица1[[#This Row],[Относительное удлинение, %]]-SUMIF('Сводный отчет'!$B$7:$B$17,Таблица1[[#This Row],[Профиль / размер]],'Сводный отчет'!$O$7:$O$17))^2</f>
        <v>4.6502146848347783</v>
      </c>
      <c r="M2719" s="63">
        <v>9.6999999999999993</v>
      </c>
      <c r="N271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1.5821156357219774</v>
      </c>
      <c r="O2719" s="67">
        <v>10</v>
      </c>
      <c r="P271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1.4447563964317227</v>
      </c>
      <c r="Q2719" s="69">
        <v>8.7999999999999995E-2</v>
      </c>
      <c r="R2719" s="70">
        <f>(Таблица1[[#This Row],[fr]]-SUMIF('Сводный отчет'!$B$7:$B$17,Таблица1[[#This Row],[Профиль / размер]],'Сводный отчет'!$X$7:$X$17))^2</f>
        <v>2.7765595529849538E-5</v>
      </c>
    </row>
    <row r="2720" spans="1:18" ht="11.25" customHeight="1" x14ac:dyDescent="0.25">
      <c r="A2720" s="62" t="s">
        <v>2011</v>
      </c>
      <c r="B2720" s="62" t="str">
        <f>LEFT(Таблица1[[#This Row],[Номер плавки]],7)</f>
        <v>2051522</v>
      </c>
      <c r="C2720" s="62" t="s">
        <v>8</v>
      </c>
      <c r="D2720" s="62" t="s">
        <v>154</v>
      </c>
      <c r="E2720" s="63">
        <v>566</v>
      </c>
      <c r="F2720" s="64">
        <f>(Таблица1[[#This Row],[Предел текучести, Н/мм²]]-SUMIF('Сводный отчет'!$B$7:$B$17,Таблица1[[#This Row],[Профиль / размер]],'Сводный отчет'!$F$7:$F$17))^2</f>
        <v>197.38858935398409</v>
      </c>
      <c r="G2720" s="63">
        <v>654</v>
      </c>
      <c r="H2720" s="64">
        <f>(Таблица1[[#This Row],[Временное сопротивление, Н/мм²]]-SUMIF('Сводный отчет'!$B$7:$B$17,Таблица1[[#This Row],[Профиль / размер]],'Сводный отчет'!$I$7:$I$17))^2</f>
        <v>101.19164787765881</v>
      </c>
      <c r="I2720" s="65">
        <f>Таблица1[[#This Row],[Временное сопротивление, Н/мм²]]/Таблица1[[#This Row],[Предел текучести, Н/мм²]]</f>
        <v>1.1554770318021201</v>
      </c>
      <c r="J2720" s="66">
        <f>(Таблица1[[#This Row],[σв/σт]]-SUMIF('Сводный отчет'!$B$7:$B$17,Таблица1[[#This Row],[Профиль / размер]],'Сводный отчет'!$L$7:$L$17))^2</f>
        <v>1.2789439422224413E-4</v>
      </c>
      <c r="K2720" s="63">
        <v>20</v>
      </c>
      <c r="L2720" s="64">
        <f>(Таблица1[[#This Row],[Относительное удлинение, %]]-SUMIF('Сводный отчет'!$B$7:$B$17,Таблица1[[#This Row],[Профиль / размер]],'Сводный отчет'!$O$7:$O$17))^2</f>
        <v>4.1761552788942629</v>
      </c>
      <c r="M2720" s="63">
        <v>10.9</v>
      </c>
      <c r="N272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6.0408879129496951</v>
      </c>
      <c r="O2720" s="67">
        <v>11.2</v>
      </c>
      <c r="P272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5.7695088716792444</v>
      </c>
      <c r="Q2720" s="69">
        <v>9.7000000000000003E-2</v>
      </c>
      <c r="R2720" s="70">
        <f>(Таблица1[[#This Row],[fr]]-SUMIF('Сводный отчет'!$B$7:$B$17,Таблица1[[#This Row],[Профиль / размер]],'Сводный отчет'!$X$7:$X$17))^2</f>
        <v>2.036131202823242E-4</v>
      </c>
    </row>
    <row r="2721" spans="1:18" ht="11.25" customHeight="1" x14ac:dyDescent="0.25">
      <c r="A2721" s="62" t="s">
        <v>2012</v>
      </c>
      <c r="B2721" s="62" t="str">
        <f>LEFT(Таблица1[[#This Row],[Номер плавки]],7)</f>
        <v>2051522</v>
      </c>
      <c r="C2721" s="62" t="s">
        <v>8</v>
      </c>
      <c r="D2721" s="62" t="s">
        <v>154</v>
      </c>
      <c r="E2721" s="63">
        <v>564</v>
      </c>
      <c r="F2721" s="64">
        <f>(Таблица1[[#This Row],[Предел текучести, Н/мм²]]-SUMIF('Сводный отчет'!$B$7:$B$17,Таблица1[[#This Row],[Профиль / размер]],'Сводный отчет'!$F$7:$F$17))^2</f>
        <v>145.19056955200401</v>
      </c>
      <c r="G2721" s="63">
        <v>651</v>
      </c>
      <c r="H2721" s="64">
        <f>(Таблица1[[#This Row],[Временное сопротивление, Н/мм²]]-SUMIF('Сводный отчет'!$B$7:$B$17,Таблица1[[#This Row],[Профиль / размер]],'Сводный отчет'!$I$7:$I$17))^2</f>
        <v>49.83521223409452</v>
      </c>
      <c r="I2721" s="65">
        <f>Таблица1[[#This Row],[Временное сопротивление, Н/мм²]]/Таблица1[[#This Row],[Предел текучести, Н/мм²]]</f>
        <v>1.1542553191489362</v>
      </c>
      <c r="J2721" s="66">
        <f>(Таблица1[[#This Row],[σв/σт]]-SUMIF('Сводный отчет'!$B$7:$B$17,Таблица1[[#This Row],[Профиль / размер]],'Сводный отчет'!$L$7:$L$17))^2</f>
        <v>1.5701977147424277E-4</v>
      </c>
      <c r="K2721" s="63">
        <v>23.2</v>
      </c>
      <c r="L2721" s="64">
        <f>(Таблица1[[#This Row],[Относительное удлинение, %]]-SUMIF('Сводный отчет'!$B$7:$B$17,Таблица1[[#This Row],[Профиль / размер]],'Сводный отчет'!$O$7:$O$17))^2</f>
        <v>1.3373433977060849</v>
      </c>
      <c r="M2721" s="63">
        <v>10.8</v>
      </c>
      <c r="N272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5.5593235565140544</v>
      </c>
      <c r="O2721" s="67">
        <v>11.1</v>
      </c>
      <c r="P272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5.2991128320752861</v>
      </c>
      <c r="Q2721" s="69">
        <v>7.4999999999999997E-2</v>
      </c>
      <c r="R2721" s="70">
        <f>(Таблица1[[#This Row],[fr]]-SUMIF('Сводный отчет'!$B$7:$B$17,Таблица1[[#This Row],[Профиль / размер]],'Сводный отчет'!$X$7:$X$17))^2</f>
        <v>5.9763615331830875E-5</v>
      </c>
    </row>
    <row r="2722" spans="1:18" ht="11.25" customHeight="1" x14ac:dyDescent="0.25">
      <c r="A2722" s="62" t="s">
        <v>2013</v>
      </c>
      <c r="B2722" s="62" t="str">
        <f>LEFT(Таблица1[[#This Row],[Номер плавки]],7)</f>
        <v>2051522</v>
      </c>
      <c r="C2722" s="62" t="s">
        <v>8</v>
      </c>
      <c r="D2722" s="62" t="s">
        <v>154</v>
      </c>
      <c r="E2722" s="63">
        <v>555</v>
      </c>
      <c r="F2722" s="64">
        <f>(Таблица1[[#This Row],[Предел текучести, Н/мм²]]-SUMIF('Сводный отчет'!$B$7:$B$17,Таблица1[[#This Row],[Профиль / размер]],'Сводный отчет'!$F$7:$F$17))^2</f>
        <v>9.2994804430936355</v>
      </c>
      <c r="G2722" s="63">
        <v>639</v>
      </c>
      <c r="H2722" s="64">
        <f>(Таблица1[[#This Row],[Временное сопротивление, Н/мм²]]-SUMIF('Сводный отчет'!$B$7:$B$17,Таблица1[[#This Row],[Профиль / размер]],'Сводный отчет'!$I$7:$I$17))^2</f>
        <v>24.409469659837391</v>
      </c>
      <c r="I2722" s="65">
        <f>Таблица1[[#This Row],[Временное сопротивление, Н/мм²]]/Таблица1[[#This Row],[Предел текучести, Н/мм²]]</f>
        <v>1.1513513513513514</v>
      </c>
      <c r="J2722" s="66">
        <f>(Таблица1[[#This Row],[σв/σт]]-SUMIF('Сводный отчет'!$B$7:$B$17,Таблица1[[#This Row],[Профиль / размер]],'Сводный отчет'!$L$7:$L$17))^2</f>
        <v>2.3823060699516618E-4</v>
      </c>
      <c r="K2722" s="63">
        <v>21</v>
      </c>
      <c r="L2722" s="64">
        <f>(Таблица1[[#This Row],[Относительное удлинение, %]]-SUMIF('Сводный отчет'!$B$7:$B$17,Таблица1[[#This Row],[Профиль / размер]],'Сводный отчет'!$O$7:$O$17))^2</f>
        <v>1.0890265660229574</v>
      </c>
      <c r="M2722" s="63">
        <v>9.6999999999999993</v>
      </c>
      <c r="N272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1.5821156357219774</v>
      </c>
      <c r="O2722" s="67">
        <v>10</v>
      </c>
      <c r="P272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1.4447563964317227</v>
      </c>
      <c r="Q2722" s="69">
        <v>9.9000000000000005E-2</v>
      </c>
      <c r="R2722" s="70">
        <f>(Таблица1[[#This Row],[fr]]-SUMIF('Сводный отчет'!$B$7:$B$17,Таблица1[[#This Row],[Профиль / размер]],'Сводный отчет'!$X$7:$X$17))^2</f>
        <v>2.6469034800509641E-4</v>
      </c>
    </row>
    <row r="2723" spans="1:18" ht="11.25" customHeight="1" x14ac:dyDescent="0.25">
      <c r="A2723" s="62" t="s">
        <v>2014</v>
      </c>
      <c r="B2723" s="62" t="str">
        <f>LEFT(Таблица1[[#This Row],[Номер плавки]],7)</f>
        <v>2051523</v>
      </c>
      <c r="C2723" s="62" t="s">
        <v>8</v>
      </c>
      <c r="D2723" s="62" t="s">
        <v>154</v>
      </c>
      <c r="E2723" s="63">
        <v>555</v>
      </c>
      <c r="F2723" s="64">
        <f>(Таблица1[[#This Row],[Предел текучести, Н/мм²]]-SUMIF('Сводный отчет'!$B$7:$B$17,Таблица1[[#This Row],[Профиль / размер]],'Сводный отчет'!$F$7:$F$17))^2</f>
        <v>9.2994804430936355</v>
      </c>
      <c r="G2723" s="63">
        <v>642</v>
      </c>
      <c r="H2723" s="64">
        <f>(Таблица1[[#This Row],[Временное сопротивление, Н/мм²]]-SUMIF('Сводный отчет'!$B$7:$B$17,Таблица1[[#This Row],[Профиль / размер]],'Сводный отчет'!$I$7:$I$17))^2</f>
        <v>3.7659053034016754</v>
      </c>
      <c r="I2723" s="65">
        <f>Таблица1[[#This Row],[Временное сопротивление, Н/мм²]]/Таблица1[[#This Row],[Предел текучести, Н/мм²]]</f>
        <v>1.1567567567567567</v>
      </c>
      <c r="J2723" s="66">
        <f>(Таблица1[[#This Row],[σв/σт]]-SUMIF('Сводный отчет'!$B$7:$B$17,Таблица1[[#This Row],[Профиль / размер]],'Сводный отчет'!$L$7:$L$17))^2</f>
        <v>1.0058716781786897E-4</v>
      </c>
      <c r="K2723" s="63">
        <v>21.9</v>
      </c>
      <c r="L2723" s="64">
        <f>(Таблица1[[#This Row],[Относительное удлинение, %]]-SUMIF('Сводный отчет'!$B$7:$B$17,Таблица1[[#This Row],[Профиль / размер]],'Сводный отчет'!$O$7:$O$17))^2</f>
        <v>2.0610724438783482E-2</v>
      </c>
      <c r="M2723" s="63">
        <v>6</v>
      </c>
      <c r="N272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5.964234447603193</v>
      </c>
      <c r="O2723" s="67">
        <v>7.3</v>
      </c>
      <c r="P272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2.2440633271247918</v>
      </c>
      <c r="Q2723" s="69">
        <v>9.1999999999999998E-2</v>
      </c>
      <c r="R2723" s="70">
        <f>(Таблица1[[#This Row],[fr]]-SUMIF('Сводный отчет'!$B$7:$B$17,Таблица1[[#This Row],[Профиль / размер]],'Сводный отчет'!$X$7:$X$17))^2</f>
        <v>8.5920050975393791E-5</v>
      </c>
    </row>
    <row r="2724" spans="1:18" ht="11.25" customHeight="1" x14ac:dyDescent="0.25">
      <c r="A2724" s="62" t="s">
        <v>2015</v>
      </c>
      <c r="B2724" s="62" t="str">
        <f>LEFT(Таблица1[[#This Row],[Номер плавки]],7)</f>
        <v>2051524</v>
      </c>
      <c r="C2724" s="62" t="s">
        <v>8</v>
      </c>
      <c r="D2724" s="62" t="s">
        <v>154</v>
      </c>
      <c r="E2724" s="63">
        <v>567</v>
      </c>
      <c r="F2724" s="64">
        <f>(Таблица1[[#This Row],[Предел текучести, Н/мм²]]-SUMIF('Сводный отчет'!$B$7:$B$17,Таблица1[[#This Row],[Профиль / размер]],'Сводный отчет'!$F$7:$F$17))^2</f>
        <v>226.48759925497413</v>
      </c>
      <c r="G2724" s="63">
        <v>653</v>
      </c>
      <c r="H2724" s="64">
        <f>(Таблица1[[#This Row],[Временное сопротивление, Н/мм²]]-SUMIF('Сводный отчет'!$B$7:$B$17,Таблица1[[#This Row],[Профиль / размер]],'Сводный отчет'!$I$7:$I$17))^2</f>
        <v>82.072835996470715</v>
      </c>
      <c r="I2724" s="65">
        <f>Таблица1[[#This Row],[Временное сопротивление, Н/мм²]]/Таблица1[[#This Row],[Предел текучести, Н/мм²]]</f>
        <v>1.1516754850088184</v>
      </c>
      <c r="J2724" s="66">
        <f>(Таблица1[[#This Row],[σв/σт]]-SUMIF('Сводный отчет'!$B$7:$B$17,Таблица1[[#This Row],[Профиль / размер]],'Сводный отчет'!$L$7:$L$17))^2</f>
        <v>2.2832984459604888E-4</v>
      </c>
      <c r="K2724" s="63">
        <v>21.9</v>
      </c>
      <c r="L2724" s="64">
        <f>(Таблица1[[#This Row],[Относительное удлинение, %]]-SUMIF('Сводный отчет'!$B$7:$B$17,Таблица1[[#This Row],[Профиль / размер]],'Сводный отчет'!$O$7:$O$17))^2</f>
        <v>2.0610724438783482E-2</v>
      </c>
      <c r="M2724" s="63">
        <v>8.9</v>
      </c>
      <c r="N272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0.20960078423683665</v>
      </c>
      <c r="O2724" s="67">
        <v>9.1999999999999993</v>
      </c>
      <c r="P272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0.16158807960003879</v>
      </c>
      <c r="Q2724" s="69">
        <v>8.5999999999999993E-2</v>
      </c>
      <c r="R2724" s="70">
        <f>(Таблица1[[#This Row],[fr]]-SUMIF('Сводный отчет'!$B$7:$B$17,Таблица1[[#This Row],[Профиль / размер]],'Сводный отчет'!$X$7:$X$17))^2</f>
        <v>1.068836780707743E-5</v>
      </c>
    </row>
    <row r="2725" spans="1:18" ht="11.25" customHeight="1" x14ac:dyDescent="0.25">
      <c r="A2725" s="62" t="s">
        <v>2016</v>
      </c>
      <c r="B2725" s="62" t="str">
        <f>LEFT(Таблица1[[#This Row],[Номер плавки]],7)</f>
        <v>2051524</v>
      </c>
      <c r="C2725" s="62" t="s">
        <v>8</v>
      </c>
      <c r="D2725" s="62" t="s">
        <v>154</v>
      </c>
      <c r="E2725" s="63">
        <v>553</v>
      </c>
      <c r="F2725" s="64">
        <f>(Таблица1[[#This Row],[Предел текучести, Н/мм²]]-SUMIF('Сводный отчет'!$B$7:$B$17,Таблица1[[#This Row],[Профиль / размер]],'Сводный отчет'!$F$7:$F$17))^2</f>
        <v>1.1014606411135548</v>
      </c>
      <c r="G2725" s="63">
        <v>639</v>
      </c>
      <c r="H2725" s="64">
        <f>(Таблица1[[#This Row],[Временное сопротивление, Н/мм²]]-SUMIF('Сводный отчет'!$B$7:$B$17,Таблица1[[#This Row],[Профиль / размер]],'Сводный отчет'!$I$7:$I$17))^2</f>
        <v>24.409469659837391</v>
      </c>
      <c r="I2725" s="65">
        <f>Таблица1[[#This Row],[Временное сопротивление, Н/мм²]]/Таблица1[[#This Row],[Предел текучести, Н/мм²]]</f>
        <v>1.1555153707052441</v>
      </c>
      <c r="J2725" s="66">
        <f>(Таблица1[[#This Row],[σв/σт]]-SUMIF('Сводный отчет'!$B$7:$B$17,Таблица1[[#This Row],[Профиль / размер]],'Сводный отчет'!$L$7:$L$17))^2</f>
        <v>1.2702871168694809E-4</v>
      </c>
      <c r="K2725" s="63">
        <v>21.4</v>
      </c>
      <c r="L2725" s="64">
        <f>(Таблица1[[#This Row],[Относительное удлинение, %]]-SUMIF('Сводный отчет'!$B$7:$B$17,Таблица1[[#This Row],[Профиль / размер]],'Сводный отчет'!$O$7:$O$17))^2</f>
        <v>0.41417508087443738</v>
      </c>
      <c r="M2725" s="63">
        <v>9.3000000000000007</v>
      </c>
      <c r="N272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0.73585820997940898</v>
      </c>
      <c r="O2725" s="67">
        <v>9.6</v>
      </c>
      <c r="P272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0.64317223801588053</v>
      </c>
      <c r="Q2725" s="69">
        <v>8.1000000000000003E-2</v>
      </c>
      <c r="R2725" s="70">
        <f>(Таблица1[[#This Row],[fr]]-SUMIF('Сводный отчет'!$B$7:$B$17,Таблица1[[#This Row],[Профиль / размер]],'Сводный отчет'!$X$7:$X$17))^2</f>
        <v>2.9952985001471745E-6</v>
      </c>
    </row>
    <row r="2726" spans="1:18" ht="11.25" customHeight="1" x14ac:dyDescent="0.25">
      <c r="A2726" s="62" t="s">
        <v>2017</v>
      </c>
      <c r="B2726" s="62" t="str">
        <f>LEFT(Таблица1[[#This Row],[Номер плавки]],7)</f>
        <v>2051528</v>
      </c>
      <c r="C2726" s="62" t="s">
        <v>8</v>
      </c>
      <c r="D2726" s="62" t="s">
        <v>171</v>
      </c>
      <c r="E2726" s="63">
        <v>608</v>
      </c>
      <c r="F2726" s="64">
        <f>(Таблица1[[#This Row],[Предел текучести, Н/мм²]]-SUMIF('Сводный отчет'!$B$7:$B$17,Таблица1[[#This Row],[Профиль / размер]],'Сводный отчет'!$F$7:$F$17))^2</f>
        <v>3823.6990056436448</v>
      </c>
      <c r="G2726" s="63">
        <v>713</v>
      </c>
      <c r="H2726" s="64">
        <f>(Таблица1[[#This Row],[Временное сопротивление, Н/мм²]]-SUMIF('Сводный отчет'!$B$7:$B$17,Таблица1[[#This Row],[Профиль / размер]],'Сводный отчет'!$I$7:$I$17))^2</f>
        <v>5758.5705455522693</v>
      </c>
      <c r="I2726" s="65">
        <f>Таблица1[[#This Row],[Временное сопротивление, Н/мм²]]/Таблица1[[#This Row],[Предел текучести, Н/мм²]]</f>
        <v>1.1726973684210527</v>
      </c>
      <c r="J2726" s="66">
        <f>(Таблица1[[#This Row],[σв/σт]]-SUMIF('Сводный отчет'!$B$7:$B$17,Таблица1[[#This Row],[Профиль / размер]],'Сводный отчет'!$L$7:$L$17))^2</f>
        <v>3.7014598728995976E-5</v>
      </c>
      <c r="K2726" s="63">
        <v>18.2</v>
      </c>
      <c r="L2726" s="64">
        <f>(Таблица1[[#This Row],[Относительное удлинение, %]]-SUMIF('Сводный отчет'!$B$7:$B$17,Таблица1[[#This Row],[Профиль / размер]],'Сводный отчет'!$O$7:$O$17))^2</f>
        <v>7.9551740123622681</v>
      </c>
      <c r="M2726" s="63">
        <v>9</v>
      </c>
      <c r="N272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8.7315237839293326E-3</v>
      </c>
      <c r="O2726" s="67">
        <v>9.4</v>
      </c>
      <c r="P272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4.5417898414399813E-4</v>
      </c>
      <c r="Q2726" s="69">
        <v>9.1999999999999998E-2</v>
      </c>
      <c r="R2726" s="70">
        <f>(Таблица1[[#This Row],[fr]]-SUMIF('Сводный отчет'!$B$7:$B$17,Таблица1[[#This Row],[Профиль / размер]],'Сводный отчет'!$X$7:$X$17))^2</f>
        <v>1.0131577532921286E-4</v>
      </c>
    </row>
    <row r="2727" spans="1:18" ht="11.25" customHeight="1" x14ac:dyDescent="0.25">
      <c r="A2727" s="62" t="s">
        <v>2017</v>
      </c>
      <c r="B2727" s="62" t="str">
        <f>LEFT(Таблица1[[#This Row],[Номер плавки]],7)</f>
        <v>2051528</v>
      </c>
      <c r="C2727" s="62" t="s">
        <v>8</v>
      </c>
      <c r="D2727" s="62" t="s">
        <v>171</v>
      </c>
      <c r="E2727" s="63">
        <v>600</v>
      </c>
      <c r="F2727" s="64">
        <f>(Таблица1[[#This Row],[Предел текучести, Н/мм²]]-SUMIF('Сводный отчет'!$B$7:$B$17,Таблица1[[#This Row],[Профиль / размер]],'Сводный отчет'!$F$7:$F$17))^2</f>
        <v>2898.3219564633168</v>
      </c>
      <c r="G2727" s="63">
        <v>702</v>
      </c>
      <c r="H2727" s="64">
        <f>(Таблица1[[#This Row],[Временное сопротивление, Н/мм²]]-SUMIF('Сводный отчет'!$B$7:$B$17,Таблица1[[#This Row],[Профиль / размер]],'Сводный отчет'!$I$7:$I$17))^2</f>
        <v>4210.0951357162039</v>
      </c>
      <c r="I2727" s="65">
        <f>Таблица1[[#This Row],[Временное сопротивление, Н/мм²]]/Таблица1[[#This Row],[Предел текучести, Н/мм²]]</f>
        <v>1.17</v>
      </c>
      <c r="J2727" s="66">
        <f>(Таблица1[[#This Row],[σв/σт]]-SUMIF('Сводный отчет'!$B$7:$B$17,Таблица1[[#This Row],[Профиль / размер]],'Сводный отчет'!$L$7:$L$17))^2</f>
        <v>1.1469018914275534E-5</v>
      </c>
      <c r="K2727" s="63">
        <v>18.2</v>
      </c>
      <c r="L2727" s="64">
        <f>(Таблица1[[#This Row],[Относительное удлинение, %]]-SUMIF('Сводный отчет'!$B$7:$B$17,Таблица1[[#This Row],[Профиль / размер]],'Сводный отчет'!$O$7:$O$17))^2</f>
        <v>7.9551740123622681</v>
      </c>
      <c r="M2727" s="63">
        <v>10.1</v>
      </c>
      <c r="N272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1.0131577532921221</v>
      </c>
      <c r="O2727" s="67">
        <v>10.5</v>
      </c>
      <c r="P272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1.1635689330825065</v>
      </c>
      <c r="Q2727" s="69">
        <v>7.8E-2</v>
      </c>
      <c r="R2727" s="70">
        <f>(Таблица1[[#This Row],[fr]]-SUMIF('Сводный отчет'!$B$7:$B$17,Таблица1[[#This Row],[Профиль / размер]],'Сводный отчет'!$X$7:$X$17))^2</f>
        <v>1.5479709755441962E-5</v>
      </c>
    </row>
    <row r="2728" spans="1:18" ht="11.25" customHeight="1" x14ac:dyDescent="0.25">
      <c r="A2728" s="62" t="s">
        <v>2018</v>
      </c>
      <c r="B2728" s="62" t="str">
        <f>LEFT(Таблица1[[#This Row],[Номер плавки]],7)</f>
        <v>2051528</v>
      </c>
      <c r="C2728" s="62" t="s">
        <v>8</v>
      </c>
      <c r="D2728" s="62" t="s">
        <v>171</v>
      </c>
      <c r="E2728" s="63">
        <v>627</v>
      </c>
      <c r="F2728" s="64">
        <f>(Таблица1[[#This Row],[Предел текучести, Н/мм²]]-SUMIF('Сводный отчет'!$B$7:$B$17,Таблица1[[#This Row],[Профиль / размер]],'Сводный отчет'!$F$7:$F$17))^2</f>
        <v>6534.4694974469239</v>
      </c>
      <c r="G2728" s="63">
        <v>728</v>
      </c>
      <c r="H2728" s="64">
        <f>(Таблица1[[#This Row],[Временное сопротивление, Н/мм²]]-SUMIF('Сводный отчет'!$B$7:$B$17,Таблица1[[#This Row],[Профиль / размер]],'Сводный отчет'!$I$7:$I$17))^2</f>
        <v>8260.1279226014503</v>
      </c>
      <c r="I2728" s="65">
        <f>Таблица1[[#This Row],[Временное сопротивление, Н/мм²]]/Таблица1[[#This Row],[Предел текучести, Н/мм²]]</f>
        <v>1.1610845295055821</v>
      </c>
      <c r="J2728" s="66">
        <f>(Таблица1[[#This Row],[σв/σт]]-SUMIF('Сводный отчет'!$B$7:$B$17,Таблица1[[#This Row],[Профиль / размер]],'Сводный отчет'!$L$7:$L$17))^2</f>
        <v>3.0568475301236977E-5</v>
      </c>
      <c r="K2728" s="63">
        <v>17.5</v>
      </c>
      <c r="L2728" s="64">
        <f>(Таблица1[[#This Row],[Относительное удлинение, %]]-SUMIF('Сводный отчет'!$B$7:$B$17,Таблица1[[#This Row],[Профиль / размер]],'Сводный отчет'!$O$7:$O$17))^2</f>
        <v>12.393862536952428</v>
      </c>
      <c r="M2728" s="63">
        <v>9.6999999999999993</v>
      </c>
      <c r="N272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0.36791185165277884</v>
      </c>
      <c r="O2728" s="67">
        <v>10.1</v>
      </c>
      <c r="P272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0.46061811341037417</v>
      </c>
      <c r="Q2728" s="69">
        <v>9.8000000000000004E-2</v>
      </c>
      <c r="R2728" s="70">
        <f>(Таблица1[[#This Row],[fr]]-SUMIF('Сводный отчет'!$B$7:$B$17,Таблица1[[#This Row],[Профиль / размер]],'Сводный отчет'!$X$7:$X$17))^2</f>
        <v>2.5810266057511486E-4</v>
      </c>
    </row>
    <row r="2729" spans="1:18" ht="11.25" customHeight="1" x14ac:dyDescent="0.25">
      <c r="A2729" s="62" t="s">
        <v>2018</v>
      </c>
      <c r="B2729" s="62" t="str">
        <f>LEFT(Таблица1[[#This Row],[Номер плавки]],7)</f>
        <v>2051528</v>
      </c>
      <c r="C2729" s="62" t="s">
        <v>8</v>
      </c>
      <c r="D2729" s="62" t="s">
        <v>171</v>
      </c>
      <c r="E2729" s="63">
        <v>607</v>
      </c>
      <c r="F2729" s="64">
        <f>(Таблица1[[#This Row],[Предел текучести, Н/мм²]]-SUMIF('Сводный отчет'!$B$7:$B$17,Таблица1[[#This Row],[Профиль / размер]],'Сводный отчет'!$F$7:$F$17))^2</f>
        <v>3701.026874496104</v>
      </c>
      <c r="G2729" s="63">
        <v>708</v>
      </c>
      <c r="H2729" s="64">
        <f>(Таблица1[[#This Row],[Временное сопротивление, Н/мм²]]-SUMIF('Сводный отчет'!$B$7:$B$17,Таблица1[[#This Row],[Профиль / размер]],'Сводный отчет'!$I$7:$I$17))^2</f>
        <v>5024.718086535876</v>
      </c>
      <c r="I2729" s="65">
        <f>Таблица1[[#This Row],[Временное сопротивление, Н/мм²]]/Таблица1[[#This Row],[Предел текучести, Н/мм²]]</f>
        <v>1.1663920922570017</v>
      </c>
      <c r="J2729" s="66">
        <f>(Таблица1[[#This Row],[σв/σт]]-SUMIF('Сводный отчет'!$B$7:$B$17,Таблица1[[#This Row],[Профиль / размер]],'Сводный отчет'!$L$7:$L$17))^2</f>
        <v>4.897977326861706E-8</v>
      </c>
      <c r="K2729" s="63">
        <v>18.899999999999999</v>
      </c>
      <c r="L2729" s="64">
        <f>(Таблица1[[#This Row],[Относительное удлинение, %]]-SUMIF('Сводный отчет'!$B$7:$B$17,Таблица1[[#This Row],[Профиль / размер]],'Сводный отчет'!$O$7:$O$17))^2</f>
        <v>4.496485487772107</v>
      </c>
      <c r="M2729" s="63">
        <v>7.8</v>
      </c>
      <c r="N272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1.6729938188659006</v>
      </c>
      <c r="O2729" s="67">
        <v>8.1999999999999993</v>
      </c>
      <c r="P272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1.4916017199677505</v>
      </c>
      <c r="Q2729" s="69">
        <v>8.4000000000000005E-2</v>
      </c>
      <c r="R2729" s="70">
        <f>(Таблица1[[#This Row],[fr]]-SUMIF('Сводный отчет'!$B$7:$B$17,Таблица1[[#This Row],[Профиль / размер]],'Сводный отчет'!$X$7:$X$17))^2</f>
        <v>4.2665950013438114E-6</v>
      </c>
    </row>
    <row r="2730" spans="1:18" ht="11.25" customHeight="1" x14ac:dyDescent="0.25">
      <c r="A2730" s="62" t="s">
        <v>2019</v>
      </c>
      <c r="B2730" s="62" t="str">
        <f>LEFT(Таблица1[[#This Row],[Номер плавки]],7)</f>
        <v>2051529</v>
      </c>
      <c r="C2730" s="62" t="s">
        <v>8</v>
      </c>
      <c r="D2730" s="62" t="s">
        <v>171</v>
      </c>
      <c r="E2730" s="63">
        <v>557</v>
      </c>
      <c r="F2730" s="64">
        <f>(Таблица1[[#This Row],[Предел текучести, Н/мм²]]-SUMIF('Сводный отчет'!$B$7:$B$17,Таблица1[[#This Row],[Профиль / размер]],'Сводный отчет'!$F$7:$F$17))^2</f>
        <v>117.42031711905413</v>
      </c>
      <c r="G2730" s="63">
        <v>646</v>
      </c>
      <c r="H2730" s="64">
        <f>(Таблица1[[#This Row],[Временное сопротивление, Н/мм²]]-SUMIF('Сводный отчет'!$B$7:$B$17,Таблица1[[#This Row],[Профиль / размер]],'Сводный отчет'!$I$7:$I$17))^2</f>
        <v>78.947594732598631</v>
      </c>
      <c r="I2730" s="65">
        <f>Таблица1[[#This Row],[Временное сопротивление, Н/мм²]]/Таблица1[[#This Row],[Предел текучести, Н/мм²]]</f>
        <v>1.1597845601436265</v>
      </c>
      <c r="J2730" s="66">
        <f>(Таблица1[[#This Row],[σв/σт]]-SUMIF('Сводный отчет'!$B$7:$B$17,Таблица1[[#This Row],[Профиль / размер]],'Сводный отчет'!$L$7:$L$17))^2</f>
        <v>4.6633135743337034E-5</v>
      </c>
      <c r="K2730" s="63">
        <v>23.6</v>
      </c>
      <c r="L2730" s="64">
        <f>(Таблица1[[#This Row],[Относительное удлинение, %]]-SUMIF('Сводный отчет'!$B$7:$B$17,Таблица1[[#This Row],[Профиль / размер]],'Сводный отчет'!$O$7:$O$17))^2</f>
        <v>6.6538625369524427</v>
      </c>
      <c r="M2730" s="63">
        <v>9.3000000000000007</v>
      </c>
      <c r="N273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4.2665950013436919E-2</v>
      </c>
      <c r="O2730" s="67">
        <v>9.6</v>
      </c>
      <c r="P273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3.1929588820209777E-2</v>
      </c>
      <c r="Q2730" s="69">
        <v>8.6999999999999994E-2</v>
      </c>
      <c r="R2730" s="70">
        <f>(Таблица1[[#This Row],[fr]]-SUMIF('Сводный отчет'!$B$7:$B$17,Таблица1[[#This Row],[Профиль / размер]],'Сводный отчет'!$X$7:$X$17))^2</f>
        <v>2.5660037624294642E-5</v>
      </c>
    </row>
    <row r="2731" spans="1:18" ht="11.25" customHeight="1" x14ac:dyDescent="0.25">
      <c r="A2731" s="62" t="s">
        <v>2020</v>
      </c>
      <c r="B2731" s="62" t="str">
        <f>LEFT(Таблица1[[#This Row],[Номер плавки]],7)</f>
        <v>2051529</v>
      </c>
      <c r="C2731" s="62" t="s">
        <v>8</v>
      </c>
      <c r="D2731" s="62" t="s">
        <v>171</v>
      </c>
      <c r="E2731" s="63">
        <v>542</v>
      </c>
      <c r="F2731" s="64">
        <f>(Таблица1[[#This Row],[Предел текучести, Н/мм²]]-SUMIF('Сводный отчет'!$B$7:$B$17,Таблица1[[#This Row],[Профиль / размер]],'Сводный отчет'!$F$7:$F$17))^2</f>
        <v>17.338349905939218</v>
      </c>
      <c r="G2731" s="63">
        <v>632</v>
      </c>
      <c r="H2731" s="64">
        <f>(Таблица1[[#This Row],[Временное сопротивление, Н/мм²]]-SUMIF('Сводный отчет'!$B$7:$B$17,Таблица1[[#This Row],[Профиль / размер]],'Сводный отчет'!$I$7:$I$17))^2</f>
        <v>26.160709486697201</v>
      </c>
      <c r="I2731" s="65">
        <f>Таблица1[[#This Row],[Временное сопротивление, Н/мм²]]/Таблица1[[#This Row],[Предел текучести, Н/мм²]]</f>
        <v>1.1660516605166051</v>
      </c>
      <c r="J2731" s="66">
        <f>(Таблица1[[#This Row],[σв/σт]]-SUMIF('Сводный отчет'!$B$7:$B$17,Таблица1[[#This Row],[Профиль / размер]],'Сводный отчет'!$L$7:$L$17))^2</f>
        <v>3.1555798920265413E-7</v>
      </c>
      <c r="K2731" s="63">
        <v>23</v>
      </c>
      <c r="L2731" s="64">
        <f>(Таблица1[[#This Row],[Относительное удлинение, %]]-SUMIF('Сводный отчет'!$B$7:$B$17,Таблица1[[#This Row],[Профиль / размер]],'Сводный отчет'!$O$7:$O$17))^2</f>
        <v>3.9184527008868613</v>
      </c>
      <c r="M2731" s="63">
        <v>8.8000000000000007</v>
      </c>
      <c r="N273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8.610857296425739E-2</v>
      </c>
      <c r="O2731" s="67">
        <v>9.1</v>
      </c>
      <c r="P273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0.10324106423004541</v>
      </c>
      <c r="Q2731" s="69">
        <v>6.7000000000000004E-2</v>
      </c>
      <c r="R2731" s="70">
        <f>(Таблица1[[#This Row],[fr]]-SUMIF('Сводный отчет'!$B$7:$B$17,Таблица1[[#This Row],[Профиль / размер]],'Сводный отчет'!$X$7:$X$17))^2</f>
        <v>2.2303708680462183E-4</v>
      </c>
    </row>
    <row r="2732" spans="1:18" ht="11.25" customHeight="1" x14ac:dyDescent="0.25">
      <c r="A2732" s="62" t="s">
        <v>2021</v>
      </c>
      <c r="B2732" s="62" t="str">
        <f>LEFT(Таблица1[[#This Row],[Номер плавки]],7)</f>
        <v>2051530</v>
      </c>
      <c r="C2732" s="62" t="s">
        <v>8</v>
      </c>
      <c r="D2732" s="62" t="s">
        <v>171</v>
      </c>
      <c r="E2732" s="63">
        <v>561</v>
      </c>
      <c r="F2732" s="64">
        <f>(Таблица1[[#This Row],[Предел текучести, Н/мм²]]-SUMIF('Сводный отчет'!$B$7:$B$17,Таблица1[[#This Row],[Профиль / размер]],'Сводный отчет'!$F$7:$F$17))^2</f>
        <v>220.10884170921813</v>
      </c>
      <c r="G2732" s="63">
        <v>658</v>
      </c>
      <c r="H2732" s="64">
        <f>(Таблица1[[#This Row],[Временное сопротивление, Н/мм²]]-SUMIF('Сводный отчет'!$B$7:$B$17,Таблица1[[#This Row],[Профиль / размер]],'Сводный отчет'!$I$7:$I$17))^2</f>
        <v>436.19349637194273</v>
      </c>
      <c r="I2732" s="65">
        <f>Таблица1[[#This Row],[Временное сопротивление, Н/мм²]]/Таблица1[[#This Row],[Предел текучести, Н/мм²]]</f>
        <v>1.1729055258467023</v>
      </c>
      <c r="J2732" s="66">
        <f>(Таблица1[[#This Row],[σв/σт]]-SUMIF('Сводный отчет'!$B$7:$B$17,Таблица1[[#This Row],[Профиль / размер]],'Сводный отчет'!$L$7:$L$17))^2</f>
        <v>3.9590772153076455E-5</v>
      </c>
      <c r="K2732" s="63">
        <v>21.4</v>
      </c>
      <c r="L2732" s="64">
        <f>(Таблица1[[#This Row],[Относительное удлинение, %]]-SUMIF('Сводный отчет'!$B$7:$B$17,Таблица1[[#This Row],[Профиль / размер]],'Сводный отчет'!$O$7:$O$17))^2</f>
        <v>0.14402647137866109</v>
      </c>
      <c r="M2732" s="63">
        <v>7.4</v>
      </c>
      <c r="N273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2.8677479172265561</v>
      </c>
      <c r="O2732" s="67">
        <v>7.7</v>
      </c>
      <c r="P273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2.9629131953775834</v>
      </c>
      <c r="Q2732" s="69">
        <v>7.3999999999999996E-2</v>
      </c>
      <c r="R2732" s="70">
        <f>(Таблица1[[#This Row],[fr]]-SUMIF('Сводный отчет'!$B$7:$B$17,Таблица1[[#This Row],[Профиль / размер]],'Сводный отчет'!$X$7:$X$17))^2</f>
        <v>6.2955119591507469E-5</v>
      </c>
    </row>
    <row r="2733" spans="1:18" ht="11.25" customHeight="1" x14ac:dyDescent="0.25">
      <c r="A2733" s="62" t="s">
        <v>2022</v>
      </c>
      <c r="B2733" s="62" t="str">
        <f>LEFT(Таблица1[[#This Row],[Номер плавки]],7)</f>
        <v>2051540</v>
      </c>
      <c r="C2733" s="62" t="s">
        <v>8</v>
      </c>
      <c r="D2733" s="62" t="s">
        <v>202</v>
      </c>
      <c r="E2733" s="63">
        <v>530</v>
      </c>
      <c r="F2733" s="64">
        <f>(Таблица1[[#This Row],[Предел текучести, Н/мм²]]-SUMIF('Сводный отчет'!$B$7:$B$17,Таблица1[[#This Row],[Профиль / размер]],'Сводный отчет'!$F$7:$F$17))^2</f>
        <v>177.60687869822533</v>
      </c>
      <c r="G2733" s="63">
        <v>616</v>
      </c>
      <c r="H2733" s="64">
        <f>(Таблица1[[#This Row],[Временное сопротивление, Н/мм²]]-SUMIF('Сводный отчет'!$B$7:$B$17,Таблица1[[#This Row],[Профиль / размер]],'Сводный отчет'!$I$7:$I$17))^2</f>
        <v>313.69859467455592</v>
      </c>
      <c r="I2733" s="65">
        <f>Таблица1[[#This Row],[Временное сопротивление, Н/мм²]]/Таблица1[[#This Row],[Предел текучести, Н/мм²]]</f>
        <v>1.1622641509433962</v>
      </c>
      <c r="J2733" s="66">
        <f>(Таблица1[[#This Row],[σв/σт]]-SUMIF('Сводный отчет'!$B$7:$B$17,Таблица1[[#This Row],[Профиль / размер]],'Сводный отчет'!$L$7:$L$17))^2</f>
        <v>1.7250221324628213E-5</v>
      </c>
      <c r="K2733" s="63">
        <v>23.8</v>
      </c>
      <c r="L2733" s="64">
        <f>(Таблица1[[#This Row],[Относительное удлинение, %]]-SUMIF('Сводный отчет'!$B$7:$B$17,Таблица1[[#This Row],[Профиль / размер]],'Сводный отчет'!$O$7:$O$17))^2</f>
        <v>9.9740571838017331</v>
      </c>
      <c r="M2733" s="63">
        <v>9.5</v>
      </c>
      <c r="N273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2.0114876109468036E-2</v>
      </c>
      <c r="O2733" s="67">
        <v>9.8000000000000007</v>
      </c>
      <c r="P273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1.8511695636094391E-2</v>
      </c>
      <c r="Q2733" s="69">
        <v>0.1</v>
      </c>
      <c r="R2733" s="70">
        <f>(Таблица1[[#This Row],[fr]]-SUMIF('Сводный отчет'!$B$7:$B$17,Таблица1[[#This Row],[Профиль / размер]],'Сводный отчет'!$X$7:$X$17))^2</f>
        <v>2.5955068879438047E-4</v>
      </c>
    </row>
    <row r="2734" spans="1:18" ht="11.25" customHeight="1" x14ac:dyDescent="0.25">
      <c r="A2734" s="62" t="s">
        <v>2023</v>
      </c>
      <c r="B2734" s="62" t="str">
        <f>LEFT(Таблица1[[#This Row],[Номер плавки]],7)</f>
        <v>2051540</v>
      </c>
      <c r="C2734" s="62" t="s">
        <v>8</v>
      </c>
      <c r="D2734" s="62" t="s">
        <v>202</v>
      </c>
      <c r="E2734" s="63">
        <v>524</v>
      </c>
      <c r="F2734" s="64">
        <f>(Таблица1[[#This Row],[Предел текучести, Н/мм²]]-SUMIF('Сводный отчет'!$B$7:$B$17,Таблица1[[#This Row],[Профиль / размер]],'Сводный отчет'!$F$7:$F$17))^2</f>
        <v>373.52995562130246</v>
      </c>
      <c r="G2734" s="63">
        <v>610</v>
      </c>
      <c r="H2734" s="64">
        <f>(Таблица1[[#This Row],[Временное сопротивление, Н/мм²]]-SUMIF('Сводный отчет'!$B$7:$B$17,Таблица1[[#This Row],[Профиль / размер]],'Сводный отчет'!$I$7:$I$17))^2</f>
        <v>562.23705621301735</v>
      </c>
      <c r="I2734" s="65">
        <f>Таблица1[[#This Row],[Временное сопротивление, Н/мм²]]/Таблица1[[#This Row],[Предел текучести, Н/мм²]]</f>
        <v>1.1641221374045803</v>
      </c>
      <c r="J2734" s="66">
        <f>(Таблица1[[#This Row],[σв/σт]]-SUMIF('Сводный отчет'!$B$7:$B$17,Таблица1[[#This Row],[Профиль / размер]],'Сводный отчет'!$L$7:$L$17))^2</f>
        <v>5.268641329740146E-6</v>
      </c>
      <c r="K2734" s="63">
        <v>22.6</v>
      </c>
      <c r="L2734" s="64">
        <f>(Таблица1[[#This Row],[Относительное удлинение, %]]-SUMIF('Сводный отчет'!$B$7:$B$17,Таблица1[[#This Row],[Профиль / размер]],'Сводный отчет'!$O$7:$O$17))^2</f>
        <v>3.8344417991863673</v>
      </c>
      <c r="M2734" s="63">
        <v>12.1</v>
      </c>
      <c r="N273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7.5176148761094765</v>
      </c>
      <c r="O2734" s="67">
        <v>12.4</v>
      </c>
      <c r="P273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7.4860116956360869</v>
      </c>
      <c r="Q2734" s="69">
        <v>7.8E-2</v>
      </c>
      <c r="R2734" s="70">
        <f>(Таблица1[[#This Row],[fr]]-SUMIF('Сводный отчет'!$B$7:$B$17,Таблица1[[#This Row],[Профиль / размер]],'Сводный отчет'!$X$7:$X$17))^2</f>
        <v>3.4685304178993507E-5</v>
      </c>
    </row>
    <row r="2735" spans="1:18" ht="11.25" customHeight="1" x14ac:dyDescent="0.25">
      <c r="A2735" s="62" t="s">
        <v>2024</v>
      </c>
      <c r="B2735" s="62" t="str">
        <f>LEFT(Таблица1[[#This Row],[Номер плавки]],7)</f>
        <v>2051541</v>
      </c>
      <c r="C2735" s="62" t="s">
        <v>8</v>
      </c>
      <c r="D2735" s="62" t="s">
        <v>202</v>
      </c>
      <c r="E2735" s="63">
        <v>538</v>
      </c>
      <c r="F2735" s="64">
        <f>(Таблица1[[#This Row],[Предел текучести, Н/мм²]]-SUMIF('Сводный отчет'!$B$7:$B$17,Таблица1[[#This Row],[Профиль / размер]],'Сводный отчет'!$F$7:$F$17))^2</f>
        <v>28.376109467455809</v>
      </c>
      <c r="G2735" s="63">
        <v>623</v>
      </c>
      <c r="H2735" s="64">
        <f>(Таблица1[[#This Row],[Временное сопротивление, Н/мм²]]-SUMIF('Сводный отчет'!$B$7:$B$17,Таблица1[[#This Row],[Профиль / размер]],'Сводный отчет'!$I$7:$I$17))^2</f>
        <v>114.73705621301757</v>
      </c>
      <c r="I2735" s="65">
        <f>Таблица1[[#This Row],[Временное сопротивление, Н/мм²]]/Таблица1[[#This Row],[Предел текучести, Н/мм²]]</f>
        <v>1.1579925650557621</v>
      </c>
      <c r="J2735" s="66">
        <f>(Таблица1[[#This Row],[σв/σт]]-SUMIF('Сводный отчет'!$B$7:$B$17,Таблица1[[#This Row],[Профиль / размер]],'Сводный отчет'!$L$7:$L$17))^2</f>
        <v>7.0979352213352938E-5</v>
      </c>
      <c r="K2735" s="63">
        <v>22.4</v>
      </c>
      <c r="L2735" s="64">
        <f>(Таблица1[[#This Row],[Относительное удлинение, %]]-SUMIF('Сводный отчет'!$B$7:$B$17,Таблица1[[#This Row],[Профиль / размер]],'Сводный отчет'!$O$7:$O$17))^2</f>
        <v>3.0911725684171287</v>
      </c>
      <c r="M2735" s="63">
        <v>8.1</v>
      </c>
      <c r="N273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1.5829994914940786</v>
      </c>
      <c r="O2735" s="67">
        <v>8.4</v>
      </c>
      <c r="P273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1.5975501571745598</v>
      </c>
      <c r="Q2735" s="69">
        <v>9.9000000000000005E-2</v>
      </c>
      <c r="R2735" s="70">
        <f>(Таблица1[[#This Row],[fr]]-SUMIF('Сводный отчет'!$B$7:$B$17,Таблица1[[#This Row],[Профиль / размер]],'Сводный отчет'!$X$7:$X$17))^2</f>
        <v>2.2832953494822647E-4</v>
      </c>
    </row>
    <row r="2736" spans="1:18" ht="11.25" customHeight="1" x14ac:dyDescent="0.25">
      <c r="A2736" s="62" t="s">
        <v>2025</v>
      </c>
      <c r="B2736" s="62" t="str">
        <f>LEFT(Таблица1[[#This Row],[Номер плавки]],7)</f>
        <v>2051541</v>
      </c>
      <c r="C2736" s="62" t="s">
        <v>8</v>
      </c>
      <c r="D2736" s="62" t="s">
        <v>202</v>
      </c>
      <c r="E2736" s="63">
        <v>520</v>
      </c>
      <c r="F2736" s="64">
        <f>(Таблица1[[#This Row],[Предел текучести, Н/мм²]]-SUMIF('Сводный отчет'!$B$7:$B$17,Таблица1[[#This Row],[Профиль / размер]],'Сводный отчет'!$F$7:$F$17))^2</f>
        <v>544.14534023668716</v>
      </c>
      <c r="G2736" s="63">
        <v>612</v>
      </c>
      <c r="H2736" s="64">
        <f>(Таблица1[[#This Row],[Временное сопротивление, Н/мм²]]-SUMIF('Сводный отчет'!$B$7:$B$17,Таблица1[[#This Row],[Профиль / размер]],'Сводный отчет'!$I$7:$I$17))^2</f>
        <v>471.39090236686354</v>
      </c>
      <c r="I2736" s="65">
        <f>Таблица1[[#This Row],[Временное сопротивление, Н/мм²]]/Таблица1[[#This Row],[Предел текучести, Н/мм²]]</f>
        <v>1.176923076923077</v>
      </c>
      <c r="J2736" s="66">
        <f>(Таблица1[[#This Row],[σв/σт]]-SUMIF('Сводный отчет'!$B$7:$B$17,Таблица1[[#This Row],[Профиль / размер]],'Сводный отчет'!$L$7:$L$17))^2</f>
        <v>1.1036736670209636E-4</v>
      </c>
      <c r="K2736" s="63">
        <v>21.9</v>
      </c>
      <c r="L2736" s="64">
        <f>(Таблица1[[#This Row],[Относительное удлинение, %]]-SUMIF('Сводный отчет'!$B$7:$B$17,Таблица1[[#This Row],[Профиль / размер]],'Сводный отчет'!$O$7:$O$17))^2</f>
        <v>1.5829994914940606</v>
      </c>
      <c r="M2736" s="63">
        <v>9.9</v>
      </c>
      <c r="N273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0.29357641457100853</v>
      </c>
      <c r="O2736" s="67">
        <v>10.199999999999999</v>
      </c>
      <c r="P273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0.28735784948224591</v>
      </c>
      <c r="Q2736" s="69">
        <v>9.1999999999999998E-2</v>
      </c>
      <c r="R2736" s="70">
        <f>(Таблица1[[#This Row],[fr]]-SUMIF('Сводный отчет'!$B$7:$B$17,Таблица1[[#This Row],[Профиль / размер]],'Сводный отчет'!$X$7:$X$17))^2</f>
        <v>6.5781458025148692E-5</v>
      </c>
    </row>
    <row r="2737" spans="1:18" ht="11.25" customHeight="1" x14ac:dyDescent="0.25">
      <c r="A2737" s="62" t="s">
        <v>2026</v>
      </c>
      <c r="B2737" s="62" t="str">
        <f>LEFT(Таблица1[[#This Row],[Номер плавки]],7)</f>
        <v>2006053</v>
      </c>
      <c r="C2737" s="62" t="s">
        <v>8</v>
      </c>
      <c r="D2737" s="62" t="s">
        <v>202</v>
      </c>
      <c r="E2737" s="63">
        <v>539</v>
      </c>
      <c r="F2737" s="64">
        <f>(Таблица1[[#This Row],[Предел текучести, Н/мм²]]-SUMIF('Сводный отчет'!$B$7:$B$17,Таблица1[[#This Row],[Профиль / размер]],'Сводный отчет'!$F$7:$F$17))^2</f>
        <v>18.72226331360962</v>
      </c>
      <c r="G2737" s="63">
        <v>625</v>
      </c>
      <c r="H2737" s="64">
        <f>(Таблица1[[#This Row],[Временное сопротивление, Н/мм²]]-SUMIF('Сводный отчет'!$B$7:$B$17,Таблица1[[#This Row],[Профиль / размер]],'Сводный отчет'!$I$7:$I$17))^2</f>
        <v>75.890902366863756</v>
      </c>
      <c r="I2737" s="65">
        <f>Таблица1[[#This Row],[Временное сопротивление, Н/мм²]]/Таблица1[[#This Row],[Предел текучести, Н/мм²]]</f>
        <v>1.1595547309833023</v>
      </c>
      <c r="J2737" s="66">
        <f>(Таблица1[[#This Row],[σв/σт]]-SUMIF('Сводный отчет'!$B$7:$B$17,Таблица1[[#This Row],[Профиль / размер]],'Сводный отчет'!$L$7:$L$17))^2</f>
        <v>4.7097454720992691E-5</v>
      </c>
      <c r="K2737" s="63">
        <v>23.8</v>
      </c>
      <c r="L2737" s="64">
        <f>(Таблица1[[#This Row],[Относительное удлинение, %]]-SUMIF('Сводный отчет'!$B$7:$B$17,Таблица1[[#This Row],[Профиль / размер]],'Сводный отчет'!$O$7:$O$17))^2</f>
        <v>9.9740571838017331</v>
      </c>
      <c r="M2737" s="63">
        <v>10.5</v>
      </c>
      <c r="N273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1.3037687222633183</v>
      </c>
      <c r="O2737" s="67">
        <v>10.8</v>
      </c>
      <c r="P273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1.290627080251477</v>
      </c>
      <c r="Q2737" s="69">
        <v>7.3999999999999996E-2</v>
      </c>
      <c r="R2737" s="70">
        <f>(Таблица1[[#This Row],[fr]]-SUMIF('Сводный отчет'!$B$7:$B$17,Таблица1[[#This Row],[Профиль / размер]],'Сводный отчет'!$X$7:$X$17))^2</f>
        <v>9.7800688794377809E-5</v>
      </c>
    </row>
    <row r="2738" spans="1:18" ht="11.25" customHeight="1" x14ac:dyDescent="0.25">
      <c r="A2738" s="62" t="s">
        <v>2027</v>
      </c>
      <c r="B2738" s="62" t="str">
        <f>LEFT(Таблица1[[#This Row],[Номер плавки]],7)</f>
        <v>2006053</v>
      </c>
      <c r="C2738" s="62" t="s">
        <v>8</v>
      </c>
      <c r="D2738" s="62" t="s">
        <v>202</v>
      </c>
      <c r="E2738" s="63">
        <v>534</v>
      </c>
      <c r="F2738" s="64">
        <f>(Таблица1[[#This Row],[Предел текучести, Н/мм²]]-SUMIF('Сводный отчет'!$B$7:$B$17,Таблица1[[#This Row],[Профиль / размер]],'Сводный отчет'!$F$7:$F$17))^2</f>
        <v>86.991494082840561</v>
      </c>
      <c r="G2738" s="63">
        <v>617</v>
      </c>
      <c r="H2738" s="64">
        <f>(Таблица1[[#This Row],[Временное сопротивление, Н/мм²]]-SUMIF('Сводный отчет'!$B$7:$B$17,Таблица1[[#This Row],[Профиль / размер]],'Сводный отчет'!$I$7:$I$17))^2</f>
        <v>279.27551775147901</v>
      </c>
      <c r="I2738" s="65">
        <f>Таблица1[[#This Row],[Временное сопротивление, Н/мм²]]/Таблица1[[#This Row],[Предел текучести, Н/мм²]]</f>
        <v>1.1554307116104869</v>
      </c>
      <c r="J2738" s="66">
        <f>(Таблица1[[#This Row],[σв/σт]]-SUMIF('Сводный отчет'!$B$7:$B$17,Таблица1[[#This Row],[Профиль / размер]],'Сводный отчет'!$L$7:$L$17))^2</f>
        <v>1.2070928881371406E-4</v>
      </c>
      <c r="K2738" s="63">
        <v>22.1</v>
      </c>
      <c r="L2738" s="64">
        <f>(Таблица1[[#This Row],[Относительное удлинение, %]]-SUMIF('Сводный отчет'!$B$7:$B$17,Таблица1[[#This Row],[Профиль / размер]],'Сводный отчет'!$O$7:$O$17))^2</f>
        <v>2.1262687222632963</v>
      </c>
      <c r="M2738" s="63">
        <v>10</v>
      </c>
      <c r="N273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0.41194179918639318</v>
      </c>
      <c r="O2738" s="67">
        <v>10.3</v>
      </c>
      <c r="P273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0.40456938794378566</v>
      </c>
      <c r="Q2738" s="69">
        <v>7.0999999999999994E-2</v>
      </c>
      <c r="R2738" s="70">
        <f>(Таблица1[[#This Row],[fr]]-SUMIF('Сводный отчет'!$B$7:$B$17,Таблица1[[#This Row],[Профиль / размер]],'Сводный отчет'!$X$7:$X$17))^2</f>
        <v>1.6613722725591606E-4</v>
      </c>
    </row>
    <row r="2739" spans="1:18" ht="11.25" customHeight="1" x14ac:dyDescent="0.25">
      <c r="A2739" s="62" t="s">
        <v>2028</v>
      </c>
      <c r="B2739" s="62" t="str">
        <f>LEFT(Таблица1[[#This Row],[Номер плавки]],7)</f>
        <v>2076221</v>
      </c>
      <c r="C2739" s="62" t="s">
        <v>8</v>
      </c>
      <c r="D2739" s="62" t="s">
        <v>202</v>
      </c>
      <c r="E2739" s="63">
        <v>580</v>
      </c>
      <c r="F2739" s="64">
        <f>(Таблица1[[#This Row],[Предел текучести, Н/мм²]]-SUMIF('Сводный отчет'!$B$7:$B$17,Таблица1[[#This Row],[Профиль / размер]],'Сводный отчет'!$F$7:$F$17))^2</f>
        <v>1344.9145710059158</v>
      </c>
      <c r="G2739" s="63">
        <v>682</v>
      </c>
      <c r="H2739" s="64">
        <f>(Таблица1[[#This Row],[Временное сопротивление, Н/мм²]]-SUMIF('Сводный отчет'!$B$7:$B$17,Таблица1[[#This Row],[Профиль / размер]],'Сводный отчет'!$I$7:$I$17))^2</f>
        <v>2331.77551775148</v>
      </c>
      <c r="I2739" s="65">
        <f>Таблица1[[#This Row],[Временное сопротивление, Н/мм²]]/Таблица1[[#This Row],[Предел текучести, Н/мм²]]</f>
        <v>1.1758620689655173</v>
      </c>
      <c r="J2739" s="66">
        <f>(Таблица1[[#This Row],[σв/σт]]-SUMIF('Сводный отчет'!$B$7:$B$17,Таблица1[[#This Row],[Профиль / размер]],'Сводный отчет'!$L$7:$L$17))^2</f>
        <v>8.9200080919235139E-5</v>
      </c>
      <c r="K2739" s="63">
        <v>23.1</v>
      </c>
      <c r="L2739" s="64">
        <f>(Таблица1[[#This Row],[Относительное удлинение, %]]-SUMIF('Сводный отчет'!$B$7:$B$17,Таблица1[[#This Row],[Профиль / размер]],'Сводный отчет'!$O$7:$O$17))^2</f>
        <v>6.0426148761094378</v>
      </c>
      <c r="M2739" s="63">
        <v>10.6</v>
      </c>
      <c r="N273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1.5421341068787024</v>
      </c>
      <c r="O2739" s="67">
        <v>10.9</v>
      </c>
      <c r="P273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1.5278386187130144</v>
      </c>
      <c r="Q2739" s="69">
        <v>9.7000000000000003E-2</v>
      </c>
      <c r="R2739" s="70">
        <f>(Таблица1[[#This Row],[fr]]-SUMIF('Сводный отчет'!$B$7:$B$17,Таблица1[[#This Row],[Профиль / размер]],'Сводный отчет'!$X$7:$X$17))^2</f>
        <v>1.7188722725591853E-4</v>
      </c>
    </row>
    <row r="2740" spans="1:18" ht="11.25" customHeight="1" x14ac:dyDescent="0.25">
      <c r="A2740" s="62" t="s">
        <v>2029</v>
      </c>
      <c r="B2740" s="62" t="str">
        <f>LEFT(Таблица1[[#This Row],[Номер плавки]],7)</f>
        <v>2076221</v>
      </c>
      <c r="C2740" s="62" t="s">
        <v>8</v>
      </c>
      <c r="D2740" s="62" t="s">
        <v>202</v>
      </c>
      <c r="E2740" s="63">
        <v>572</v>
      </c>
      <c r="F2740" s="64">
        <f>(Таблица1[[#This Row],[Предел текучести, Н/мм²]]-SUMIF('Сводный отчет'!$B$7:$B$17,Таблица1[[#This Row],[Профиль / размер]],'Сводный отчет'!$F$7:$F$17))^2</f>
        <v>822.14534023668534</v>
      </c>
      <c r="G2740" s="63">
        <v>676</v>
      </c>
      <c r="H2740" s="64">
        <f>(Таблица1[[#This Row],[Временное сопротивление, Н/мм²]]-SUMIF('Сводный отчет'!$B$7:$B$17,Таблица1[[#This Row],[Профиль / размер]],'Сводный отчет'!$I$7:$I$17))^2</f>
        <v>1788.3139792899415</v>
      </c>
      <c r="I2740" s="65">
        <f>Таблица1[[#This Row],[Временное сопротивление, Н/мм²]]/Таблица1[[#This Row],[Предел текучести, Н/мм²]]</f>
        <v>1.1818181818181819</v>
      </c>
      <c r="J2740" s="66">
        <f>(Таблица1[[#This Row],[σв/σт]]-SUMIF('Сводный отчет'!$B$7:$B$17,Таблица1[[#This Row],[Профиль / размер]],'Сводный отчет'!$L$7:$L$17))^2</f>
        <v>2.371813232902625E-4</v>
      </c>
      <c r="K2740" s="63">
        <v>20.8</v>
      </c>
      <c r="L2740" s="64">
        <f>(Таблица1[[#This Row],[Относительное удлинение, %]]-SUMIF('Сводный отчет'!$B$7:$B$17,Таблица1[[#This Row],[Профиль / размер]],'Сводный отчет'!$O$7:$O$17))^2</f>
        <v>2.5018722263311501E-2</v>
      </c>
      <c r="M2740" s="63">
        <v>9.6</v>
      </c>
      <c r="N274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5.8480260724852892E-2</v>
      </c>
      <c r="O2740" s="67">
        <v>9.9</v>
      </c>
      <c r="P274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5.5723234097632475E-2</v>
      </c>
      <c r="Q2740" s="69">
        <v>7.9000000000000001E-2</v>
      </c>
      <c r="R2740" s="70">
        <f>(Таблица1[[#This Row],[fr]]-SUMIF('Сводный отчет'!$B$7:$B$17,Таблица1[[#This Row],[Профиль / размер]],'Сводный отчет'!$X$7:$X$17))^2</f>
        <v>2.3906458025147443E-5</v>
      </c>
    </row>
    <row r="2741" spans="1:18" ht="11.25" customHeight="1" x14ac:dyDescent="0.25">
      <c r="A2741" s="62" t="s">
        <v>2030</v>
      </c>
      <c r="B2741" s="62" t="str">
        <f>LEFT(Таблица1[[#This Row],[Номер плавки]],7)</f>
        <v>2076040</v>
      </c>
      <c r="C2741" s="62" t="s">
        <v>8</v>
      </c>
      <c r="D2741" s="62" t="s">
        <v>62</v>
      </c>
      <c r="E2741" s="63">
        <v>535</v>
      </c>
      <c r="F2741" s="64">
        <f>(Таблица1[[#This Row],[Предел текучести, Н/мм²]]-SUMIF('Сводный отчет'!$B$7:$B$17,Таблица1[[#This Row],[Профиль / размер]],'Сводный отчет'!$F$7:$F$17))^2</f>
        <v>1.0396001537869686</v>
      </c>
      <c r="G2741" s="63">
        <v>628</v>
      </c>
      <c r="H2741" s="64">
        <f>(Таблица1[[#This Row],[Временное сопротивление, Н/мм²]]-SUMIF('Сводный отчет'!$B$7:$B$17,Таблица1[[#This Row],[Профиль / размер]],'Сводный отчет'!$I$7:$I$17))^2</f>
        <v>9.8423683198804665E-2</v>
      </c>
      <c r="I2741" s="65">
        <f>Таблица1[[#This Row],[Временное сопротивление, Н/мм²]]/Таблица1[[#This Row],[Предел текучести, Н/мм²]]</f>
        <v>1.1738317757009347</v>
      </c>
      <c r="J2741" s="66">
        <f>(Таблица1[[#This Row],[σв/σт]]-SUMIF('Сводный отчет'!$B$7:$B$17,Таблица1[[#This Row],[Профиль / размер]],'Сводный отчет'!$L$7:$L$17))^2</f>
        <v>7.6528541712454557E-6</v>
      </c>
      <c r="K2741" s="63">
        <v>21.8</v>
      </c>
      <c r="L2741" s="64">
        <f>(Таблица1[[#This Row],[Относительное удлинение, %]]-SUMIF('Сводный отчет'!$B$7:$B$17,Таблица1[[#This Row],[Профиль / размер]],'Сводный отчет'!$O$7:$O$17))^2</f>
        <v>2.997650903498664</v>
      </c>
      <c r="M2741" s="63">
        <v>11.1</v>
      </c>
      <c r="N274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3.8677777777777713</v>
      </c>
      <c r="O2741" s="67">
        <v>11.4</v>
      </c>
      <c r="P274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3.8677777777777713</v>
      </c>
      <c r="Q2741" s="69">
        <v>7.2999999999999995E-2</v>
      </c>
      <c r="R2741" s="70">
        <f>(Таблица1[[#This Row],[fr]]-SUMIF('Сводный отчет'!$B$7:$B$17,Таблица1[[#This Row],[Профиль / размер]],'Сводный отчет'!$X$7:$X$17))^2</f>
        <v>7.4094963475586625E-5</v>
      </c>
    </row>
    <row r="2742" spans="1:18" ht="11.25" customHeight="1" x14ac:dyDescent="0.25">
      <c r="A2742" s="62" t="s">
        <v>2031</v>
      </c>
      <c r="B2742" s="62" t="str">
        <f>LEFT(Таблица1[[#This Row],[Номер плавки]],7)</f>
        <v>2051544</v>
      </c>
      <c r="C2742" s="62" t="s">
        <v>8</v>
      </c>
      <c r="D2742" s="62" t="s">
        <v>62</v>
      </c>
      <c r="E2742" s="63">
        <v>546</v>
      </c>
      <c r="F2742" s="64">
        <f>(Таблица1[[#This Row],[Предел текучести, Н/мм²]]-SUMIF('Сводный отчет'!$B$7:$B$17,Таблица1[[#This Row],[Профиль / размер]],'Сводный отчет'!$F$7:$F$17))^2</f>
        <v>99.608227604767748</v>
      </c>
      <c r="G2742" s="63">
        <v>631</v>
      </c>
      <c r="H2742" s="64">
        <f>(Таблица1[[#This Row],[Временное сопротивление, Н/мм²]]-SUMIF('Сводный отчет'!$B$7:$B$17,Таблица1[[#This Row],[Профиль / размер]],'Сводный отчет'!$I$7:$I$17))^2</f>
        <v>10.98077662437561</v>
      </c>
      <c r="I2742" s="65">
        <f>Таблица1[[#This Row],[Временное сопротивление, Н/мм²]]/Таблица1[[#This Row],[Предел текучести, Н/мм²]]</f>
        <v>1.1556776556776556</v>
      </c>
      <c r="J2742" s="66">
        <f>(Таблица1[[#This Row],[σв/σт]]-SUMIF('Сводный отчет'!$B$7:$B$17,Таблица1[[#This Row],[Профиль / размер]],'Сводный отчет'!$L$7:$L$17))^2</f>
        <v>2.3678256601432959E-4</v>
      </c>
      <c r="K2742" s="63">
        <v>21.8</v>
      </c>
      <c r="L2742" s="64">
        <f>(Таблица1[[#This Row],[Относительное удлинение, %]]-SUMIF('Сводный отчет'!$B$7:$B$17,Таблица1[[#This Row],[Профиль / размер]],'Сводный отчет'!$O$7:$O$17))^2</f>
        <v>2.997650903498664</v>
      </c>
      <c r="M2742" s="63">
        <v>11.3</v>
      </c>
      <c r="N274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4.694444444444442</v>
      </c>
      <c r="O2742" s="67">
        <v>11.6</v>
      </c>
      <c r="P274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4.694444444444434</v>
      </c>
      <c r="Q2742" s="69">
        <v>8.4000000000000005E-2</v>
      </c>
      <c r="R2742" s="70">
        <f>(Таблица1[[#This Row],[fr]]-SUMIF('Сводный отчет'!$B$7:$B$17,Таблица1[[#This Row],[Профиль / размер]],'Сводный отчет'!$X$7:$X$17))^2</f>
        <v>5.7224144559784315E-6</v>
      </c>
    </row>
    <row r="2743" spans="1:18" ht="11.25" customHeight="1" x14ac:dyDescent="0.25">
      <c r="A2743" s="62" t="s">
        <v>2031</v>
      </c>
      <c r="B2743" s="62" t="str">
        <f>LEFT(Таблица1[[#This Row],[Номер плавки]],7)</f>
        <v>2051544</v>
      </c>
      <c r="C2743" s="62" t="s">
        <v>8</v>
      </c>
      <c r="D2743" s="62" t="s">
        <v>62</v>
      </c>
      <c r="E2743" s="63">
        <v>544</v>
      </c>
      <c r="F2743" s="64">
        <f>(Таблица1[[#This Row],[Предел текучести, Н/мм²]]-SUMIF('Сводный отчет'!$B$7:$B$17,Таблица1[[#This Row],[Профиль / размер]],'Сводный отчет'!$F$7:$F$17))^2</f>
        <v>63.686658977316704</v>
      </c>
      <c r="G2743" s="63">
        <v>631</v>
      </c>
      <c r="H2743" s="64">
        <f>(Таблица1[[#This Row],[Временное сопротивление, Н/мм²]]-SUMIF('Сводный отчет'!$B$7:$B$17,Таблица1[[#This Row],[Профиль / размер]],'Сводный отчет'!$I$7:$I$17))^2</f>
        <v>10.98077662437561</v>
      </c>
      <c r="I2743" s="65">
        <f>Таблица1[[#This Row],[Временное сопротивление, Н/мм²]]/Таблица1[[#This Row],[Предел текучести, Н/мм²]]</f>
        <v>1.1599264705882353</v>
      </c>
      <c r="J2743" s="66">
        <f>(Таблица1[[#This Row],[σв/σт]]-SUMIF('Сводный отчет'!$B$7:$B$17,Таблица1[[#This Row],[Профиль / размер]],'Сводный отчет'!$L$7:$L$17))^2</f>
        <v>1.2407566930861807E-4</v>
      </c>
      <c r="K2743" s="63">
        <v>23.8</v>
      </c>
      <c r="L2743" s="64">
        <f>(Таблица1[[#This Row],[Относительное удлинение, %]]-SUMIF('Сводный отчет'!$B$7:$B$17,Таблица1[[#This Row],[Профиль / размер]],'Сводный отчет'!$O$7:$O$17))^2</f>
        <v>13.923141099577107</v>
      </c>
      <c r="M2743" s="63">
        <v>11.3</v>
      </c>
      <c r="N274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4.694444444444442</v>
      </c>
      <c r="O2743" s="67">
        <v>11.6</v>
      </c>
      <c r="P274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4.694444444444434</v>
      </c>
      <c r="Q2743" s="69">
        <v>6.7000000000000004E-2</v>
      </c>
      <c r="R2743" s="70">
        <f>(Таблица1[[#This Row],[fr]]-SUMIF('Сводный отчет'!$B$7:$B$17,Таблица1[[#This Row],[Профиль / размер]],'Сводный отчет'!$X$7:$X$17))^2</f>
        <v>2.1338908112264541E-4</v>
      </c>
    </row>
    <row r="2744" spans="1:18" ht="11.25" customHeight="1" x14ac:dyDescent="0.25">
      <c r="A2744" s="62" t="s">
        <v>2031</v>
      </c>
      <c r="B2744" s="62" t="str">
        <f>LEFT(Таблица1[[#This Row],[Номер плавки]],7)</f>
        <v>2051544</v>
      </c>
      <c r="C2744" s="62" t="s">
        <v>8</v>
      </c>
      <c r="D2744" s="62" t="s">
        <v>62</v>
      </c>
      <c r="E2744" s="63">
        <v>539</v>
      </c>
      <c r="F2744" s="64">
        <f>(Таблица1[[#This Row],[Предел текучести, Н/мм²]]-SUMIF('Сводный отчет'!$B$7:$B$17,Таблица1[[#This Row],[Профиль / размер]],'Сводный отчет'!$F$7:$F$17))^2</f>
        <v>8.8827374086890725</v>
      </c>
      <c r="G2744" s="63">
        <v>627</v>
      </c>
      <c r="H2744" s="64">
        <f>(Таблица1[[#This Row],[Временное сопротивление, Н/мм²]]-SUMIF('Сводный отчет'!$B$7:$B$17,Таблица1[[#This Row],[Профиль / размер]],'Сводный отчет'!$I$7:$I$17))^2</f>
        <v>0.47097270280653636</v>
      </c>
      <c r="I2744" s="65">
        <f>Таблица1[[#This Row],[Временное сопротивление, Н/мм²]]/Таблица1[[#This Row],[Предел текучести, Н/мм²]]</f>
        <v>1.1632653061224489</v>
      </c>
      <c r="J2744" s="66">
        <f>(Таблица1[[#This Row],[σв/σт]]-SUMIF('Сводный отчет'!$B$7:$B$17,Таблица1[[#This Row],[Профиль / размер]],'Сводный отчет'!$L$7:$L$17))^2</f>
        <v>6.0841409086253095E-5</v>
      </c>
      <c r="K2744" s="63">
        <v>21</v>
      </c>
      <c r="L2744" s="64">
        <f>(Таблица1[[#This Row],[Относительное удлинение, %]]-SUMIF('Сводный отчет'!$B$7:$B$17,Таблица1[[#This Row],[Профиль / размер]],'Сводный отчет'!$O$7:$O$17))^2</f>
        <v>0.86745482506728555</v>
      </c>
      <c r="M2744" s="63">
        <v>9.1999999999999993</v>
      </c>
      <c r="N274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4.4444444444441764E-3</v>
      </c>
      <c r="O2744" s="67">
        <v>9.5</v>
      </c>
      <c r="P274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4.4444444444441764E-3</v>
      </c>
      <c r="Q2744" s="69">
        <v>0.08</v>
      </c>
      <c r="R2744" s="70">
        <f>(Таблица1[[#This Row],[fr]]-SUMIF('Сводный отчет'!$B$7:$B$17,Таблица1[[#This Row],[Профиль / размер]],'Сводный отчет'!$X$7:$X$17))^2</f>
        <v>2.5851595540177223E-6</v>
      </c>
    </row>
    <row r="2745" spans="1:18" ht="11.25" customHeight="1" x14ac:dyDescent="0.25">
      <c r="A2745" s="62" t="s">
        <v>2032</v>
      </c>
      <c r="B2745" s="62" t="str">
        <f>LEFT(Таблица1[[#This Row],[Номер плавки]],7)</f>
        <v>2051548</v>
      </c>
      <c r="C2745" s="62" t="s">
        <v>66</v>
      </c>
      <c r="D2745" s="62" t="s">
        <v>67</v>
      </c>
      <c r="E2745" s="63">
        <v>539</v>
      </c>
      <c r="F2745" s="64">
        <f>(Таблица1[[#This Row],[Предел текучести, Н/мм²]]-SUMIF('Сводный отчет'!$B$7:$B$17,Таблица1[[#This Row],[Профиль / размер]],'Сводный отчет'!$F$7:$F$17))^2</f>
        <v>11.339025406081003</v>
      </c>
      <c r="G2745" s="63">
        <v>633</v>
      </c>
      <c r="H2745" s="64">
        <f>(Таблица1[[#This Row],[Временное сопротивление, Н/мм²]]-SUMIF('Сводный отчет'!$B$7:$B$17,Таблица1[[#This Row],[Профиль / размер]],'Сводный отчет'!$I$7:$I$17))^2</f>
        <v>0.16659725114537316</v>
      </c>
      <c r="I2745" s="65">
        <f>Таблица1[[#This Row],[Временное сопротивление, Н/мм²]]/Таблица1[[#This Row],[Предел текучести, Н/мм²]]</f>
        <v>1.1743970315398886</v>
      </c>
      <c r="J2745" s="66">
        <f>(Таблица1[[#This Row],[σв/σт]]-SUMIF('Сводный отчет'!$B$7:$B$17,Таблица1[[#This Row],[Профиль / размер]],'Сводный отчет'!$L$7:$L$17))^2</f>
        <v>4.1611106501585415E-5</v>
      </c>
      <c r="K2745" s="63">
        <v>20.2</v>
      </c>
      <c r="L2745" s="64">
        <f>(Таблица1[[#This Row],[Относительное удлинение, %]]-SUMIF('Сводный отчет'!$B$7:$B$17,Таблица1[[#This Row],[Профиль / размер]],'Сводный отчет'!$O$7:$O$17))^2</f>
        <v>7.7034568929613523E-2</v>
      </c>
      <c r="M2745" s="63">
        <v>11.3</v>
      </c>
      <c r="N274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4.0820491461890978</v>
      </c>
      <c r="O2745" s="67">
        <v>11.6</v>
      </c>
      <c r="P274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3.9187838400666362</v>
      </c>
      <c r="Q2745" s="69">
        <v>0.1</v>
      </c>
      <c r="R2745" s="70">
        <f>(Таблица1[[#This Row],[fr]]-SUMIF('Сводный отчет'!$B$7:$B$17,Таблица1[[#This Row],[Профиль / размер]],'Сводный отчет'!$X$7:$X$17))^2</f>
        <v>2.8278883798417312E-4</v>
      </c>
    </row>
    <row r="2746" spans="1:18" ht="11.25" customHeight="1" x14ac:dyDescent="0.25">
      <c r="A2746" s="62" t="s">
        <v>2032</v>
      </c>
      <c r="B2746" s="62" t="str">
        <f>LEFT(Таблица1[[#This Row],[Номер плавки]],7)</f>
        <v>2051548</v>
      </c>
      <c r="C2746" s="62" t="s">
        <v>66</v>
      </c>
      <c r="D2746" s="62" t="s">
        <v>67</v>
      </c>
      <c r="E2746" s="63">
        <v>541</v>
      </c>
      <c r="F2746" s="64">
        <f>(Таблица1[[#This Row],[Предел текучести, Н/мм²]]-SUMIF('Сводный отчет'!$B$7:$B$17,Таблица1[[#This Row],[Профиль / размер]],'Сводный отчет'!$F$7:$F$17))^2</f>
        <v>1.8696376509788413</v>
      </c>
      <c r="G2746" s="63">
        <v>635</v>
      </c>
      <c r="H2746" s="64">
        <f>(Таблица1[[#This Row],[Временное сопротивление, Н/мм²]]-SUMIF('Сводный отчет'!$B$7:$B$17,Таблица1[[#This Row],[Профиль / размер]],'Сводный отчет'!$I$7:$I$17))^2</f>
        <v>2.5339441899207999</v>
      </c>
      <c r="I2746" s="65">
        <f>Таблица1[[#This Row],[Временное сопротивление, Н/мм²]]/Таблица1[[#This Row],[Предел текучести, Н/мм²]]</f>
        <v>1.1737523105360443</v>
      </c>
      <c r="J2746" s="66">
        <f>(Таблица1[[#This Row],[σв/σт]]-SUMIF('Сводный отчет'!$B$7:$B$17,Таблица1[[#This Row],[Профиль / размер]],'Сводный отчет'!$L$7:$L$17))^2</f>
        <v>3.3709010491397639E-5</v>
      </c>
      <c r="K2746" s="63">
        <v>21.8</v>
      </c>
      <c r="L2746" s="64">
        <f>(Таблица1[[#This Row],[Относительное удлинение, %]]-SUMIF('Сводный отчет'!$B$7:$B$17,Таблица1[[#This Row],[Профиль / размер]],'Сводный отчет'!$O$7:$O$17))^2</f>
        <v>1.74887130362349</v>
      </c>
      <c r="M2746" s="63">
        <v>9.4</v>
      </c>
      <c r="N274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1.4498125780925122E-2</v>
      </c>
      <c r="O2746" s="67">
        <v>9.6999999999999993</v>
      </c>
      <c r="P274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6.3348604748019992E-3</v>
      </c>
      <c r="Q2746" s="69">
        <v>9.0999999999999998E-2</v>
      </c>
      <c r="R2746" s="70">
        <f>(Таблица1[[#This Row],[fr]]-SUMIF('Сводный отчет'!$B$7:$B$17,Таблица1[[#This Row],[Профиль / размер]],'Сводный отчет'!$X$7:$X$17))^2</f>
        <v>6.1094960433152667E-5</v>
      </c>
    </row>
    <row r="2747" spans="1:18" ht="11.25" customHeight="1" x14ac:dyDescent="0.25">
      <c r="A2747" s="62" t="s">
        <v>2033</v>
      </c>
      <c r="B2747" s="62" t="str">
        <f>LEFT(Таблица1[[#This Row],[Номер плавки]],7)</f>
        <v>2006380</v>
      </c>
      <c r="C2747" s="62" t="s">
        <v>66</v>
      </c>
      <c r="D2747" s="62" t="s">
        <v>72</v>
      </c>
      <c r="E2747" s="63">
        <v>561</v>
      </c>
      <c r="F2747" s="64">
        <f>(Таблица1[[#This Row],[Предел текучести, Н/мм²]]-SUMIF('Сводный отчет'!$B$7:$B$17,Таблица1[[#This Row],[Профиль / размер]],'Сводный отчет'!$F$7:$F$17))^2</f>
        <v>104.10635203913101</v>
      </c>
      <c r="G2747" s="63">
        <v>654</v>
      </c>
      <c r="H2747" s="64">
        <f>(Таблица1[[#This Row],[Временное сопротивление, Н/мм²]]-SUMIF('Сводный отчет'!$B$7:$B$17,Таблица1[[#This Row],[Профиль / размер]],'Сводный отчет'!$I$7:$I$17))^2</f>
        <v>32.388128759336986</v>
      </c>
      <c r="I2747" s="65">
        <f>Таблица1[[#This Row],[Временное сопротивление, Н/мм²]]/Таблица1[[#This Row],[Предел текучести, Н/мм²]]</f>
        <v>1.1657754010695187</v>
      </c>
      <c r="J2747" s="66">
        <f>(Таблица1[[#This Row],[σв/σт]]-SUMIF('Сводный отчет'!$B$7:$B$17,Таблица1[[#This Row],[Профиль / размер]],'Сводный отчет'!$L$7:$L$17))^2</f>
        <v>1.2978195914090224E-4</v>
      </c>
      <c r="K2747" s="63">
        <v>19.2</v>
      </c>
      <c r="L2747" s="64">
        <f>(Таблица1[[#This Row],[Относительное удлинение, %]]-SUMIF('Сводный отчет'!$B$7:$B$17,Таблица1[[#This Row],[Профиль / размер]],'Сводный отчет'!$O$7:$O$17))^2</f>
        <v>6.7543643187109009E-2</v>
      </c>
      <c r="M2747" s="63">
        <v>7</v>
      </c>
      <c r="N274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9.5412345679012098</v>
      </c>
      <c r="O2747" s="67">
        <v>7.3</v>
      </c>
      <c r="P274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9.556308267418741</v>
      </c>
      <c r="Q2747" s="69">
        <v>9.9000000000000005E-2</v>
      </c>
      <c r="R2747" s="70">
        <f>(Таблица1[[#This Row],[fr]]-SUMIF('Сводный отчет'!$B$7:$B$17,Таблица1[[#This Row],[Профиль / размер]],'Сводный отчет'!$X$7:$X$17))^2</f>
        <v>2.8031289429425536E-4</v>
      </c>
    </row>
    <row r="2748" spans="1:18" ht="11.25" customHeight="1" x14ac:dyDescent="0.25">
      <c r="A2748" s="62" t="s">
        <v>2038</v>
      </c>
      <c r="B2748" s="62" t="str">
        <f>LEFT(Таблица1[[#This Row],[Номер плавки]],7)</f>
        <v>2051552</v>
      </c>
      <c r="C2748" s="62" t="s">
        <v>66</v>
      </c>
      <c r="D2748" s="62" t="s">
        <v>82</v>
      </c>
      <c r="E2748" s="63">
        <v>546</v>
      </c>
      <c r="F2748" s="64">
        <f>(Таблица1[[#This Row],[Предел текучести, Н/мм²]]-SUMIF('Сводный отчет'!$B$7:$B$17,Таблица1[[#This Row],[Профиль / размер]],'Сводный отчет'!$F$7:$F$17))^2</f>
        <v>1.6530612244899212</v>
      </c>
      <c r="G2748" s="63">
        <v>637</v>
      </c>
      <c r="H2748" s="64">
        <f>(Таблица1[[#This Row],[Временное сопротивление, Н/мм²]]-SUMIF('Сводный отчет'!$B$7:$B$17,Таблица1[[#This Row],[Профиль / размер]],'Сводный отчет'!$I$7:$I$17))^2</f>
        <v>118.05487713452646</v>
      </c>
      <c r="I2748" s="65">
        <f>Таблица1[[#This Row],[Временное сопротивление, Н/мм²]]/Таблица1[[#This Row],[Предел текучести, Н/мм²]]</f>
        <v>1.1666666666666667</v>
      </c>
      <c r="J2748" s="66">
        <f>(Таблица1[[#This Row],[σв/σт]]-SUMIF('Сводный отчет'!$B$7:$B$17,Таблица1[[#This Row],[Профиль / размер]],'Сводный отчет'!$L$7:$L$17))^2</f>
        <v>3.0566859622916222E-4</v>
      </c>
      <c r="K2748" s="63">
        <v>17.399999999999999</v>
      </c>
      <c r="L2748" s="64">
        <f>(Таблица1[[#This Row],[Относительное удлинение, %]]-SUMIF('Сводный отчет'!$B$7:$B$17,Таблица1[[#This Row],[Профиль / размер]],'Сводный отчет'!$O$7:$O$17))^2</f>
        <v>1.6583132028321788</v>
      </c>
      <c r="M2748" s="63">
        <v>10.3</v>
      </c>
      <c r="N274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1.0495793419409514E-2</v>
      </c>
      <c r="O2748" s="67">
        <v>10.6</v>
      </c>
      <c r="P274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9.2788004997900932E-3</v>
      </c>
      <c r="Q2748" s="69">
        <v>7.2999999999999995E-2</v>
      </c>
      <c r="R2748" s="70">
        <f>(Таблица1[[#This Row],[fr]]-SUMIF('Сводный отчет'!$B$7:$B$17,Таблица1[[#This Row],[Профиль / размер]],'Сводный отчет'!$X$7:$X$17))^2</f>
        <v>9.3418142440650277E-5</v>
      </c>
    </row>
    <row r="2749" spans="1:18" ht="11.25" customHeight="1" x14ac:dyDescent="0.25">
      <c r="A2749" s="62" t="s">
        <v>2039</v>
      </c>
      <c r="B2749" s="62" t="str">
        <f>LEFT(Таблица1[[#This Row],[Номер плавки]],7)</f>
        <v>2051553</v>
      </c>
      <c r="C2749" s="62" t="s">
        <v>66</v>
      </c>
      <c r="D2749" s="62" t="s">
        <v>82</v>
      </c>
      <c r="E2749" s="63">
        <v>623</v>
      </c>
      <c r="F2749" s="64">
        <f>(Таблица1[[#This Row],[Предел текучести, Н/мм²]]-SUMIF('Сводный отчет'!$B$7:$B$17,Таблица1[[#This Row],[Профиль / размер]],'Сводный отчет'!$F$7:$F$17))^2</f>
        <v>5732.6530612244824</v>
      </c>
      <c r="G2749" s="63">
        <v>728</v>
      </c>
      <c r="H2749" s="64">
        <f>(Таблица1[[#This Row],[Временное сопротивление, Н/мм²]]-SUMIF('Сводный отчет'!$B$7:$B$17,Таблица1[[#This Row],[Профиль / размер]],'Сводный отчет'!$I$7:$I$17))^2</f>
        <v>6421.5691628488194</v>
      </c>
      <c r="I2749" s="65">
        <f>Таблица1[[#This Row],[Временное сопротивление, Н/мм²]]/Таблица1[[#This Row],[Предел текучести, Н/мм²]]</f>
        <v>1.1685393258426966</v>
      </c>
      <c r="J2749" s="66">
        <f>(Таблица1[[#This Row],[σв/σт]]-SUMIF('Сводный отчет'!$B$7:$B$17,Таблица1[[#This Row],[Профиль / размер]],'Сводный отчет'!$L$7:$L$17))^2</f>
        <v>2.4369462250597087E-4</v>
      </c>
      <c r="K2749" s="63">
        <v>17</v>
      </c>
      <c r="L2749" s="64">
        <f>(Таблица1[[#This Row],[Относительное удлинение, %]]-SUMIF('Сводный отчет'!$B$7:$B$17,Таблица1[[#This Row],[Профиль / размер]],'Сводный отчет'!$O$7:$O$17))^2</f>
        <v>2.848517284464835</v>
      </c>
      <c r="M2749" s="63">
        <v>13</v>
      </c>
      <c r="N274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7.8537202832153481</v>
      </c>
      <c r="O2749" s="67">
        <v>13.4</v>
      </c>
      <c r="P274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8.3887073719283176</v>
      </c>
      <c r="Q2749" s="69">
        <v>7.4999999999999997E-2</v>
      </c>
      <c r="R2749" s="70">
        <f>(Таблица1[[#This Row],[fr]]-SUMIF('Сводный отчет'!$B$7:$B$17,Таблица1[[#This Row],[Профиль / размер]],'Сводный отчет'!$X$7:$X$17))^2</f>
        <v>5.8756917950854216E-5</v>
      </c>
    </row>
    <row r="2750" spans="1:18" ht="11.25" customHeight="1" x14ac:dyDescent="0.25">
      <c r="A2750" s="62" t="s">
        <v>2039</v>
      </c>
      <c r="B2750" s="62" t="str">
        <f>LEFT(Таблица1[[#This Row],[Номер плавки]],7)</f>
        <v>2051553</v>
      </c>
      <c r="C2750" s="62" t="s">
        <v>66</v>
      </c>
      <c r="D2750" s="62" t="s">
        <v>82</v>
      </c>
      <c r="E2750" s="63">
        <v>615</v>
      </c>
      <c r="F2750" s="64">
        <f>(Таблица1[[#This Row],[Предел текучести, Н/мм²]]-SUMIF('Сводный отчет'!$B$7:$B$17,Таблица1[[#This Row],[Профиль / размер]],'Сводный отчет'!$F$7:$F$17))^2</f>
        <v>4585.2244897959117</v>
      </c>
      <c r="G2750" s="63">
        <v>723</v>
      </c>
      <c r="H2750" s="64">
        <f>(Таблица1[[#This Row],[Временное сопротивление, Н/мм²]]-SUMIF('Сводный отчет'!$B$7:$B$17,Таблица1[[#This Row],[Профиль / размер]],'Сводный отчет'!$I$7:$I$17))^2</f>
        <v>5645.2222240733081</v>
      </c>
      <c r="I2750" s="65">
        <f>Таблица1[[#This Row],[Временное сопротивление, Н/мм²]]/Таблица1[[#This Row],[Предел текучести, Н/мм²]]</f>
        <v>1.1756097560975609</v>
      </c>
      <c r="J2750" s="66">
        <f>(Таблица1[[#This Row],[σв/σт]]-SUMIF('Сводный отчет'!$B$7:$B$17,Таблица1[[#This Row],[Профиль / размер]],'Сводный отчет'!$L$7:$L$17))^2</f>
        <v>7.2936572776694842E-5</v>
      </c>
      <c r="K2750" s="63">
        <v>16.600000000000001</v>
      </c>
      <c r="L2750" s="64">
        <f>(Таблица1[[#This Row],[Относительное удлинение, %]]-SUMIF('Сводный отчет'!$B$7:$B$17,Таблица1[[#This Row],[Профиль / размер]],'Сводный отчет'!$O$7:$O$17))^2</f>
        <v>4.3587213660974884</v>
      </c>
      <c r="M2750" s="63">
        <v>9</v>
      </c>
      <c r="N275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1.4341284464806239</v>
      </c>
      <c r="O2750" s="67">
        <v>9.4</v>
      </c>
      <c r="P275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1.2180951270304214</v>
      </c>
      <c r="Q2750" s="69">
        <v>7.5999999999999998E-2</v>
      </c>
      <c r="R2750" s="70">
        <f>(Таблица1[[#This Row],[fr]]-SUMIF('Сводный отчет'!$B$7:$B$17,Таблица1[[#This Row],[Профиль / размер]],'Сводный отчет'!$X$7:$X$17))^2</f>
        <v>4.4426305705956193E-5</v>
      </c>
    </row>
    <row r="2751" spans="1:18" ht="11.25" customHeight="1" x14ac:dyDescent="0.25">
      <c r="A2751" s="62" t="s">
        <v>1890</v>
      </c>
      <c r="B2751" s="62" t="str">
        <f>LEFT(Таблица1[[#This Row],[Номер плавки]],7)</f>
        <v>2005564</v>
      </c>
      <c r="C2751" s="62" t="s">
        <v>66</v>
      </c>
      <c r="D2751" s="62" t="s">
        <v>82</v>
      </c>
      <c r="E2751" s="63">
        <v>553</v>
      </c>
      <c r="F2751" s="64">
        <f>(Таблица1[[#This Row],[Предел текучести, Н/мм²]]-SUMIF('Сводный отчет'!$B$7:$B$17,Таблица1[[#This Row],[Профиль / размер]],'Сводный отчет'!$F$7:$F$17))^2</f>
        <v>32.653061224489242</v>
      </c>
      <c r="G2751" s="63">
        <v>646</v>
      </c>
      <c r="H2751" s="64">
        <f>(Таблица1[[#This Row],[Временное сопротивление, Н/мм²]]-SUMIF('Сводный отчет'!$B$7:$B$17,Таблица1[[#This Row],[Профиль / размер]],'Сводный отчет'!$I$7:$I$17))^2</f>
        <v>3.4793669304455075</v>
      </c>
      <c r="I2751" s="65">
        <f>Таблица1[[#This Row],[Временное сопротивление, Н/мм²]]/Таблица1[[#This Row],[Предел текучести, Н/мм²]]</f>
        <v>1.1681735985533455</v>
      </c>
      <c r="J2751" s="66">
        <f>(Таблица1[[#This Row],[σв/σт]]-SUMIF('Сводный отчет'!$B$7:$B$17,Таблица1[[#This Row],[Профиль / размер]],'Сводный отчет'!$L$7:$L$17))^2</f>
        <v>2.5524691259815388E-4</v>
      </c>
      <c r="K2751" s="63">
        <v>16.399999999999999</v>
      </c>
      <c r="L2751" s="64">
        <f>(Таблица1[[#This Row],[Относительное удлинение, %]]-SUMIF('Сводный отчет'!$B$7:$B$17,Таблица1[[#This Row],[Профиль / размер]],'Сводный отчет'!$O$7:$O$17))^2</f>
        <v>5.2338234069138307</v>
      </c>
      <c r="M2751" s="63">
        <v>10.4</v>
      </c>
      <c r="N275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4.0985589337777628E-2</v>
      </c>
      <c r="O2751" s="67">
        <v>10.7</v>
      </c>
      <c r="P275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3.8544106622237208E-2</v>
      </c>
      <c r="Q2751" s="69">
        <v>9.0999999999999998E-2</v>
      </c>
      <c r="R2751" s="70">
        <f>(Таблица1[[#This Row],[fr]]-SUMIF('Сводный отчет'!$B$7:$B$17,Таблица1[[#This Row],[Профиль / размер]],'Сводный отчет'!$X$7:$X$17))^2</f>
        <v>6.9467122032486036E-5</v>
      </c>
    </row>
    <row r="2752" spans="1:18" ht="11.25" customHeight="1" x14ac:dyDescent="0.25">
      <c r="A2752" s="62" t="s">
        <v>1890</v>
      </c>
      <c r="B2752" s="62" t="str">
        <f>LEFT(Таблица1[[#This Row],[Номер плавки]],7)</f>
        <v>2005564</v>
      </c>
      <c r="C2752" s="62" t="s">
        <v>66</v>
      </c>
      <c r="D2752" s="62" t="s">
        <v>82</v>
      </c>
      <c r="E2752" s="63">
        <v>557</v>
      </c>
      <c r="F2752" s="64">
        <f>(Таблица1[[#This Row],[Предел текучести, Н/мм²]]-SUMIF('Сводный отчет'!$B$7:$B$17,Таблица1[[#This Row],[Профиль / размер]],'Сводный отчет'!$F$7:$F$17))^2</f>
        <v>94.36734693877456</v>
      </c>
      <c r="G2752" s="63">
        <v>649</v>
      </c>
      <c r="H2752" s="64">
        <f>(Таблица1[[#This Row],[Временное сопротивление, Н/мм²]]-SUMIF('Сводный отчет'!$B$7:$B$17,Таблица1[[#This Row],[Профиль / размер]],'Сводный отчет'!$I$7:$I$17))^2</f>
        <v>1.2875301957518555</v>
      </c>
      <c r="I2752" s="65">
        <f>Таблица1[[#This Row],[Временное сопротивление, Н/мм²]]/Таблица1[[#This Row],[Предел текучести, Н/мм²]]</f>
        <v>1.1651705565529622</v>
      </c>
      <c r="J2752" s="66">
        <f>(Таблица1[[#This Row],[σв/σт]]-SUMIF('Сводный отчет'!$B$7:$B$17,Таблица1[[#This Row],[Профиль / размер]],'Сводный отчет'!$L$7:$L$17))^2</f>
        <v>3.6022106669284366E-4</v>
      </c>
      <c r="K2752" s="63">
        <v>17.100000000000001</v>
      </c>
      <c r="L2752" s="64">
        <f>(Таблица1[[#This Row],[Относительное удлинение, %]]-SUMIF('Сводный отчет'!$B$7:$B$17,Таблица1[[#This Row],[Профиль / размер]],'Сводный отчет'!$O$7:$O$17))^2</f>
        <v>2.5209662640566655</v>
      </c>
      <c r="M2752" s="63">
        <v>9</v>
      </c>
      <c r="N275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1.4341284464806239</v>
      </c>
      <c r="O2752" s="67">
        <v>9.3000000000000007</v>
      </c>
      <c r="P275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1.4488298209079733</v>
      </c>
      <c r="Q2752" s="69">
        <v>9.2999999999999999E-2</v>
      </c>
      <c r="R2752" s="70">
        <f>(Таблица1[[#This Row],[fr]]-SUMIF('Сводный отчет'!$B$7:$B$17,Таблица1[[#This Row],[Профиль / размер]],'Сводный отчет'!$X$7:$X$17))^2</f>
        <v>1.0680589754269004E-4</v>
      </c>
    </row>
    <row r="2753" spans="1:18" ht="11.25" customHeight="1" x14ac:dyDescent="0.25">
      <c r="A2753" s="62" t="s">
        <v>2040</v>
      </c>
      <c r="B2753" s="62" t="str">
        <f>LEFT(Таблица1[[#This Row],[Номер плавки]],7)</f>
        <v>2051555</v>
      </c>
      <c r="C2753" s="62" t="s">
        <v>66</v>
      </c>
      <c r="D2753" s="62" t="s">
        <v>90</v>
      </c>
      <c r="E2753" s="63">
        <v>545</v>
      </c>
      <c r="F2753" s="64">
        <f>(Таблица1[[#This Row],[Предел текучести, Н/мм²]]-SUMIF('Сводный отчет'!$B$7:$B$17,Таблица1[[#This Row],[Профиль / размер]],'Сводный отчет'!$F$7:$F$17))^2</f>
        <v>76.829751592497928</v>
      </c>
      <c r="G2753" s="63">
        <v>656</v>
      </c>
      <c r="H2753" s="64">
        <f>(Таблица1[[#This Row],[Временное сопротивление, Н/мм²]]-SUMIF('Сводный отчет'!$B$7:$B$17,Таблица1[[#This Row],[Профиль / размер]],'Сводный отчет'!$I$7:$I$17))^2</f>
        <v>43.324825321255048</v>
      </c>
      <c r="I2753" s="65">
        <f>Таблица1[[#This Row],[Временное сопротивление, Н/мм²]]/Таблица1[[#This Row],[Предел текучести, Н/мм²]]</f>
        <v>1.2036697247706423</v>
      </c>
      <c r="J2753" s="66">
        <f>(Таблица1[[#This Row],[σв/σт]]-SUMIF('Сводный отчет'!$B$7:$B$17,Таблица1[[#This Row],[Профиль / размер]],'Сводный отчет'!$L$7:$L$17))^2</f>
        <v>5.5344794955386882E-5</v>
      </c>
      <c r="K2753" s="63">
        <v>16.899999999999999</v>
      </c>
      <c r="L2753" s="64">
        <f>(Таблица1[[#This Row],[Относительное удлинение, %]]-SUMIF('Сводный отчет'!$B$7:$B$17,Таблица1[[#This Row],[Профиль / размер]],'Сводный отчет'!$O$7:$O$17))^2</f>
        <v>2.8939919879213387</v>
      </c>
      <c r="M2753" s="63">
        <v>11.7</v>
      </c>
      <c r="N275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1.7151161035068103</v>
      </c>
      <c r="O2753" s="67">
        <v>12</v>
      </c>
      <c r="P275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1.6973318785955058</v>
      </c>
      <c r="Q2753" s="69">
        <v>6.7000000000000004E-2</v>
      </c>
      <c r="R2753" s="70">
        <f>(Таблица1[[#This Row],[fr]]-SUMIF('Сводный отчет'!$B$7:$B$17,Таблица1[[#This Row],[Профиль / размер]],'Сводный отчет'!$X$7:$X$17))^2</f>
        <v>2.7124388899909689E-4</v>
      </c>
    </row>
    <row r="2754" spans="1:18" ht="11.25" customHeight="1" x14ac:dyDescent="0.25">
      <c r="A2754" s="62" t="s">
        <v>2040</v>
      </c>
      <c r="B2754" s="62" t="str">
        <f>LEFT(Таблица1[[#This Row],[Номер плавки]],7)</f>
        <v>2051555</v>
      </c>
      <c r="C2754" s="62" t="s">
        <v>66</v>
      </c>
      <c r="D2754" s="62" t="s">
        <v>90</v>
      </c>
      <c r="E2754" s="63">
        <v>541</v>
      </c>
      <c r="F2754" s="64">
        <f>(Таблица1[[#This Row],[Предел текучести, Н/мм²]]-SUMIF('Сводный отчет'!$B$7:$B$17,Таблица1[[#This Row],[Профиль / размер]],'Сводный отчет'!$F$7:$F$17))^2</f>
        <v>22.707685864798012</v>
      </c>
      <c r="G2754" s="63">
        <v>655</v>
      </c>
      <c r="H2754" s="64">
        <f>(Таблица1[[#This Row],[Временное сопротивление, Н/мм²]]-SUMIF('Сводный отчет'!$B$7:$B$17,Таблица1[[#This Row],[Профиль / размер]],'Сводный отчет'!$I$7:$I$17))^2</f>
        <v>31.160506072428692</v>
      </c>
      <c r="I2754" s="65">
        <f>Таблица1[[#This Row],[Временное сопротивление, Н/мм²]]/Таблица1[[#This Row],[Предел текучести, Н/мм²]]</f>
        <v>1.210720887245841</v>
      </c>
      <c r="J2754" s="66">
        <f>(Таблица1[[#This Row],[σв/σт]]-SUMIF('Сводный отчет'!$B$7:$B$17,Таблица1[[#This Row],[Профиль / размер]],'Сводный отчет'!$L$7:$L$17))^2</f>
        <v>1.5073477357333109E-7</v>
      </c>
      <c r="K2754" s="63">
        <v>16.3</v>
      </c>
      <c r="L2754" s="64">
        <f>(Таблица1[[#This Row],[Относительное удлинение, %]]-SUMIF('Сводный отчет'!$B$7:$B$17,Таблица1[[#This Row],[Профиль / размер]],'Сводный отчет'!$O$7:$O$17))^2</f>
        <v>5.2954004386255793</v>
      </c>
      <c r="M2754" s="63">
        <v>12.4</v>
      </c>
      <c r="N275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4.0385902819105759</v>
      </c>
      <c r="O2754" s="67">
        <v>12.7</v>
      </c>
      <c r="P275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4.0112755405673282</v>
      </c>
      <c r="Q2754" s="69">
        <v>7.4999999999999997E-2</v>
      </c>
      <c r="R2754" s="70">
        <f>(Таблица1[[#This Row],[fr]]-SUMIF('Сводный отчет'!$B$7:$B$17,Таблица1[[#This Row],[Профиль / размер]],'Сводный отчет'!$X$7:$X$17))^2</f>
        <v>7.1732151909894844E-5</v>
      </c>
    </row>
    <row r="2755" spans="1:18" ht="11.25" customHeight="1" x14ac:dyDescent="0.25">
      <c r="A2755" s="62" t="s">
        <v>2040</v>
      </c>
      <c r="B2755" s="62" t="str">
        <f>LEFT(Таблица1[[#This Row],[Номер плавки]],7)</f>
        <v>2051555</v>
      </c>
      <c r="C2755" s="62" t="s">
        <v>66</v>
      </c>
      <c r="D2755" s="62" t="s">
        <v>90</v>
      </c>
      <c r="E2755" s="63">
        <v>541</v>
      </c>
      <c r="F2755" s="64">
        <f>(Таблица1[[#This Row],[Предел текучести, Н/мм²]]-SUMIF('Сводный отчет'!$B$7:$B$17,Таблица1[[#This Row],[Профиль / размер]],'Сводный отчет'!$F$7:$F$17))^2</f>
        <v>22.707685864798012</v>
      </c>
      <c r="G2755" s="63">
        <v>656</v>
      </c>
      <c r="H2755" s="64">
        <f>(Таблица1[[#This Row],[Временное сопротивление, Н/мм²]]-SUMIF('Сводный отчет'!$B$7:$B$17,Таблица1[[#This Row],[Профиль / размер]],'Сводный отчет'!$I$7:$I$17))^2</f>
        <v>43.324825321255048</v>
      </c>
      <c r="I2755" s="65">
        <f>Таблица1[[#This Row],[Временное сопротивление, Н/мм²]]/Таблица1[[#This Row],[Предел текучести, Н/мм²]]</f>
        <v>1.2125693160813309</v>
      </c>
      <c r="J2755" s="66">
        <f>(Таблица1[[#This Row],[σв/σт]]-SUMIF('Сводный отчет'!$B$7:$B$17,Таблица1[[#This Row],[Профиль / размер]],'Сводный отчет'!$L$7:$L$17))^2</f>
        <v>2.1321346011019543E-6</v>
      </c>
      <c r="K2755" s="63">
        <v>17.100000000000001</v>
      </c>
      <c r="L2755" s="64">
        <f>(Таблица1[[#This Row],[Относительное удлинение, %]]-SUMIF('Сводный отчет'!$B$7:$B$17,Таблица1[[#This Row],[Профиль / размер]],'Сводный отчет'!$O$7:$O$17))^2</f>
        <v>2.2535225043532465</v>
      </c>
      <c r="M2755" s="63">
        <v>12.7</v>
      </c>
      <c r="N275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5.3343649297978981</v>
      </c>
      <c r="O2755" s="67">
        <v>13</v>
      </c>
      <c r="P275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5.3029656814123989</v>
      </c>
      <c r="Q2755" s="69">
        <v>8.6999999999999994E-2</v>
      </c>
      <c r="R2755" s="70">
        <f>(Таблица1[[#This Row],[fr]]-SUMIF('Сводный отчет'!$B$7:$B$17,Таблица1[[#This Row],[Профиль / размер]],'Сводный отчет'!$X$7:$X$17))^2</f>
        <v>1.2464546276091405E-5</v>
      </c>
    </row>
    <row r="2756" spans="1:18" ht="11.25" customHeight="1" x14ac:dyDescent="0.25">
      <c r="A2756" s="62" t="s">
        <v>2041</v>
      </c>
      <c r="B2756" s="62" t="str">
        <f>LEFT(Таблица1[[#This Row],[Номер плавки]],7)</f>
        <v>2006364</v>
      </c>
      <c r="C2756" s="62" t="s">
        <v>66</v>
      </c>
      <c r="D2756" s="62" t="s">
        <v>90</v>
      </c>
      <c r="E2756" s="63">
        <v>534</v>
      </c>
      <c r="F2756" s="64">
        <f>(Таблица1[[#This Row],[Предел текучести, Н/мм²]]-SUMIF('Сводный отчет'!$B$7:$B$17,Таблица1[[#This Row],[Профиль / размер]],'Сводный отчет'!$F$7:$F$17))^2</f>
        <v>4.9940708413231532</v>
      </c>
      <c r="G2756" s="63">
        <v>637</v>
      </c>
      <c r="H2756" s="64">
        <f>(Таблица1[[#This Row],[Временное сопротивление, Н/мм²]]-SUMIF('Сводный отчет'!$B$7:$B$17,Таблица1[[#This Row],[Профиль / размер]],'Сводный отчет'!$I$7:$I$17))^2</f>
        <v>154.20275959355422</v>
      </c>
      <c r="I2756" s="65">
        <f>Таблица1[[#This Row],[Временное сопротивление, Н/мм²]]/Таблица1[[#This Row],[Предел текучести, Н/мм²]]</f>
        <v>1.1928838951310861</v>
      </c>
      <c r="J2756" s="66">
        <f>(Таблица1[[#This Row],[σв/σт]]-SUMIF('Сводный отчет'!$B$7:$B$17,Таблица1[[#This Row],[Профиль / размер]],'Сводный отчет'!$L$7:$L$17))^2</f>
        <v>3.3215929575172872E-4</v>
      </c>
      <c r="K2756" s="63">
        <v>19.100000000000001</v>
      </c>
      <c r="L2756" s="64">
        <f>(Таблица1[[#This Row],[Относительное удлинение, %]]-SUMIF('Сводный отчет'!$B$7:$B$17,Таблица1[[#This Row],[Профиль / размер]],'Сводный отчет'!$O$7:$O$17))^2</f>
        <v>0.24882766867242362</v>
      </c>
      <c r="M2756" s="63">
        <v>11.4</v>
      </c>
      <c r="N275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1.019341455619486</v>
      </c>
      <c r="O2756" s="67">
        <v>11.7</v>
      </c>
      <c r="P275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1.0056417377504365</v>
      </c>
      <c r="Q2756" s="69">
        <v>0.09</v>
      </c>
      <c r="R2756" s="70">
        <f>(Таблица1[[#This Row],[fr]]-SUMIF('Сводный отчет'!$B$7:$B$17,Таблица1[[#This Row],[Профиль / размер]],'Сводный отчет'!$X$7:$X$17))^2</f>
        <v>4.2647644867640569E-5</v>
      </c>
    </row>
    <row r="2757" spans="1:18" ht="11.25" customHeight="1" x14ac:dyDescent="0.25">
      <c r="A2757" s="62" t="s">
        <v>2041</v>
      </c>
      <c r="B2757" s="62" t="str">
        <f>LEFT(Таблица1[[#This Row],[Номер плавки]],7)</f>
        <v>2006364</v>
      </c>
      <c r="C2757" s="62" t="s">
        <v>66</v>
      </c>
      <c r="D2757" s="62" t="s">
        <v>90</v>
      </c>
      <c r="E2757" s="63">
        <v>530</v>
      </c>
      <c r="F2757" s="64">
        <f>(Таблица1[[#This Row],[Предел текучести, Н/мм²]]-SUMIF('Сводный отчет'!$B$7:$B$17,Таблица1[[#This Row],[Профиль / размер]],'Сводный отчет'!$F$7:$F$17))^2</f>
        <v>38.872005113623231</v>
      </c>
      <c r="G2757" s="63">
        <v>637</v>
      </c>
      <c r="H2757" s="64">
        <f>(Таблица1[[#This Row],[Временное сопротивление, Н/мм²]]-SUMIF('Сводный отчет'!$B$7:$B$17,Таблица1[[#This Row],[Профиль / размер]],'Сводный отчет'!$I$7:$I$17))^2</f>
        <v>154.20275959355422</v>
      </c>
      <c r="I2757" s="65">
        <f>Таблица1[[#This Row],[Временное сопротивление, Н/мм²]]/Таблица1[[#This Row],[Предел текучести, Н/мм²]]</f>
        <v>1.2018867924528303</v>
      </c>
      <c r="J2757" s="66">
        <f>(Таблица1[[#This Row],[σв/σт]]-SUMIF('Сводный отчет'!$B$7:$B$17,Таблица1[[#This Row],[Профиль / размер]],'Сводный отчет'!$L$7:$L$17))^2</f>
        <v>8.5051565356835101E-5</v>
      </c>
      <c r="K2757" s="63">
        <v>18.8</v>
      </c>
      <c r="L2757" s="64">
        <f>(Таблица1[[#This Row],[Относительное удлинение, %]]-SUMIF('Сводный отчет'!$B$7:$B$17,Таблица1[[#This Row],[Профиль / размер]],'Сводный отчет'!$O$7:$O$17))^2</f>
        <v>3.9531894024546793E-2</v>
      </c>
      <c r="M2757" s="63">
        <v>10</v>
      </c>
      <c r="N275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0.15239309881196045</v>
      </c>
      <c r="O2757" s="67">
        <v>10.3</v>
      </c>
      <c r="P275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0.15775441380678712</v>
      </c>
      <c r="Q2757" s="69">
        <v>8.7999999999999995E-2</v>
      </c>
      <c r="R2757" s="70">
        <f>(Таблица1[[#This Row],[fr]]-SUMIF('Сводный отчет'!$B$7:$B$17,Таблица1[[#This Row],[Профиль / размер]],'Сводный отчет'!$X$7:$X$17))^2</f>
        <v>2.0525579139941123E-5</v>
      </c>
    </row>
    <row r="2758" spans="1:18" ht="11.25" customHeight="1" x14ac:dyDescent="0.25">
      <c r="A2758" s="62" t="s">
        <v>2042</v>
      </c>
      <c r="B2758" s="62" t="str">
        <f>LEFT(Таблица1[[#This Row],[Номер плавки]],7)</f>
        <v>2006363</v>
      </c>
      <c r="C2758" s="62" t="s">
        <v>66</v>
      </c>
      <c r="D2758" s="62" t="s">
        <v>90</v>
      </c>
      <c r="E2758" s="63">
        <v>525</v>
      </c>
      <c r="F2758" s="64">
        <f>(Таблица1[[#This Row],[Предел текучести, Н/мм²]]-SUMIF('Сводный отчет'!$B$7:$B$17,Таблица1[[#This Row],[Профиль / размер]],'Сводный отчет'!$F$7:$F$17))^2</f>
        <v>126.21942295399833</v>
      </c>
      <c r="G2758" s="63">
        <v>637</v>
      </c>
      <c r="H2758" s="64">
        <f>(Таблица1[[#This Row],[Временное сопротивление, Н/мм²]]-SUMIF('Сводный отчет'!$B$7:$B$17,Таблица1[[#This Row],[Профиль / размер]],'Сводный отчет'!$I$7:$I$17))^2</f>
        <v>154.20275959355422</v>
      </c>
      <c r="I2758" s="65">
        <f>Таблица1[[#This Row],[Временное сопротивление, Н/мм²]]/Таблица1[[#This Row],[Предел текучести, Н/мм²]]</f>
        <v>1.2133333333333334</v>
      </c>
      <c r="J2758" s="66">
        <f>(Таблица1[[#This Row],[σв/σт]]-SUMIF('Сводный отчет'!$B$7:$B$17,Таблица1[[#This Row],[Профиль / размер]],'Сводный отчет'!$L$7:$L$17))^2</f>
        <v>4.9470670772509847E-6</v>
      </c>
      <c r="K2758" s="63">
        <v>18.8</v>
      </c>
      <c r="L2758" s="64">
        <f>(Таблица1[[#This Row],[Относительное удлинение, %]]-SUMIF('Сводный отчет'!$B$7:$B$17,Таблица1[[#This Row],[Профиль / размер]],'Сводный отчет'!$O$7:$O$17))^2</f>
        <v>3.9531894024546793E-2</v>
      </c>
      <c r="M2758" s="63">
        <v>11.7</v>
      </c>
      <c r="N275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1.7151161035068103</v>
      </c>
      <c r="O2758" s="67">
        <v>12</v>
      </c>
      <c r="P275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1.6973318785955058</v>
      </c>
      <c r="Q2758" s="69">
        <v>9.5000000000000001E-2</v>
      </c>
      <c r="R2758" s="70">
        <f>(Таблица1[[#This Row],[fr]]-SUMIF('Сводный отчет'!$B$7:$B$17,Таблица1[[#This Row],[Профиль / размер]],'Сводный отчет'!$X$7:$X$17))^2</f>
        <v>1.3295280918688924E-4</v>
      </c>
    </row>
    <row r="2759" spans="1:18" ht="11.25" customHeight="1" x14ac:dyDescent="0.25">
      <c r="A2759" s="62" t="s">
        <v>2042</v>
      </c>
      <c r="B2759" s="62" t="str">
        <f>LEFT(Таблица1[[#This Row],[Номер плавки]],7)</f>
        <v>2006363</v>
      </c>
      <c r="C2759" s="62" t="s">
        <v>66</v>
      </c>
      <c r="D2759" s="62" t="s">
        <v>90</v>
      </c>
      <c r="E2759" s="63">
        <v>546</v>
      </c>
      <c r="F2759" s="64">
        <f>(Таблица1[[#This Row],[Предел текучести, Н/мм²]]-SUMIF('Сводный отчет'!$B$7:$B$17,Таблица1[[#This Row],[Профиль / размер]],'Сводный отчет'!$F$7:$F$17))^2</f>
        <v>95.360268024422908</v>
      </c>
      <c r="G2759" s="63">
        <v>649</v>
      </c>
      <c r="H2759" s="64">
        <f>(Таблица1[[#This Row],[Временное сопротивление, Н/мм²]]-SUMIF('Сводный отчет'!$B$7:$B$17,Таблица1[[#This Row],[Профиль / размер]],'Сводный отчет'!$I$7:$I$17))^2</f>
        <v>0.17459057947053505</v>
      </c>
      <c r="I2759" s="65">
        <f>Таблица1[[#This Row],[Временное сопротивление, Н/мм²]]/Таблица1[[#This Row],[Предел текучести, Н/мм²]]</f>
        <v>1.1886446886446886</v>
      </c>
      <c r="J2759" s="66">
        <f>(Таблица1[[#This Row],[σв/σт]]-SUMIF('Сводный отчет'!$B$7:$B$17,Таблица1[[#This Row],[Профиль / размер]],'Сводный отчет'!$L$7:$L$17))^2</f>
        <v>5.0465126065292888E-4</v>
      </c>
      <c r="K2759" s="63">
        <v>17.399999999999999</v>
      </c>
      <c r="L2759" s="64">
        <f>(Таблица1[[#This Row],[Относительное удлинение, %]]-SUMIF('Сводный отчет'!$B$7:$B$17,Таблица1[[#This Row],[Профиль / размер]],'Сводный отчет'!$O$7:$O$17))^2</f>
        <v>1.4428182790011299</v>
      </c>
      <c r="M2759" s="63">
        <v>12.7</v>
      </c>
      <c r="N275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5.3343649297978981</v>
      </c>
      <c r="O2759" s="67">
        <v>13</v>
      </c>
      <c r="P275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5.3029656814123989</v>
      </c>
      <c r="Q2759" s="69">
        <v>8.2000000000000003E-2</v>
      </c>
      <c r="R2759" s="70">
        <f>(Таблица1[[#This Row],[fr]]-SUMIF('Сводный отчет'!$B$7:$B$17,Таблица1[[#This Row],[Профиль / размер]],'Сводный отчет'!$X$7:$X$17))^2</f>
        <v>2.1593819568428332E-6</v>
      </c>
    </row>
    <row r="2760" spans="1:18" ht="11.25" customHeight="1" x14ac:dyDescent="0.25">
      <c r="A2760" s="62" t="s">
        <v>2043</v>
      </c>
      <c r="B2760" s="62" t="str">
        <f>LEFT(Таблица1[[#This Row],[Номер плавки]],7)</f>
        <v>2006362</v>
      </c>
      <c r="C2760" s="62" t="s">
        <v>66</v>
      </c>
      <c r="D2760" s="62" t="s">
        <v>90</v>
      </c>
      <c r="E2760" s="63">
        <v>537</v>
      </c>
      <c r="F2760" s="64">
        <f>(Таблица1[[#This Row],[Предел текучести, Н/мм²]]-SUMIF('Сводный отчет'!$B$7:$B$17,Таблица1[[#This Row],[Профиль / размер]],'Сводный отчет'!$F$7:$F$17))^2</f>
        <v>0.5856201370980928</v>
      </c>
      <c r="G2760" s="63">
        <v>642</v>
      </c>
      <c r="H2760" s="64">
        <f>(Таблица1[[#This Row],[Временное сопротивление, Н/мм²]]-SUMIF('Сводный отчет'!$B$7:$B$17,Таблица1[[#This Row],[Профиль / размер]],'Сводный отчет'!$I$7:$I$17))^2</f>
        <v>55.024355837686016</v>
      </c>
      <c r="I2760" s="65">
        <f>Таблица1[[#This Row],[Временное сопротивление, Н/мм²]]/Таблица1[[#This Row],[Предел текучести, Н/мм²]]</f>
        <v>1.1955307262569832</v>
      </c>
      <c r="J2760" s="66">
        <f>(Таблица1[[#This Row],[σв/σт]]-SUMIF('Сводный отчет'!$B$7:$B$17,Таблица1[[#This Row],[Профиль / размер]],'Сводный отчет'!$L$7:$L$17))^2</f>
        <v>2.4268675696990086E-4</v>
      </c>
      <c r="K2760" s="63">
        <v>17.5</v>
      </c>
      <c r="L2760" s="64">
        <f>(Таблица1[[#This Row],[Относительное удлинение, %]]-SUMIF('Сводный отчет'!$B$7:$B$17,Таблица1[[#This Row],[Профиль / размер]],'Сводный отчет'!$O$7:$O$17))^2</f>
        <v>1.2125835372170852</v>
      </c>
      <c r="M2760" s="63">
        <v>11</v>
      </c>
      <c r="N276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0.37164192510304966</v>
      </c>
      <c r="O2760" s="67">
        <v>11.3</v>
      </c>
      <c r="P276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0.36338821662368159</v>
      </c>
      <c r="Q2760" s="69">
        <v>8.5999999999999993E-2</v>
      </c>
      <c r="R2760" s="70">
        <f>(Таблица1[[#This Row],[fr]]-SUMIF('Сводный отчет'!$B$7:$B$17,Таблица1[[#This Row],[Профиль / размер]],'Сводный отчет'!$X$7:$X$17))^2</f>
        <v>6.4035134122416921E-6</v>
      </c>
    </row>
    <row r="2761" spans="1:18" ht="11.25" customHeight="1" x14ac:dyDescent="0.25">
      <c r="A2761" s="62" t="s">
        <v>2044</v>
      </c>
      <c r="B2761" s="62" t="str">
        <f>LEFT(Таблица1[[#This Row],[Номер плавки]],7)</f>
        <v>2006361</v>
      </c>
      <c r="C2761" s="62" t="s">
        <v>66</v>
      </c>
      <c r="D2761" s="62" t="s">
        <v>90</v>
      </c>
      <c r="E2761" s="63">
        <v>544</v>
      </c>
      <c r="F2761" s="64">
        <f>(Таблица1[[#This Row],[Предел текучести, Н/мм²]]-SUMIF('Сводный отчет'!$B$7:$B$17,Таблица1[[#This Row],[Профиль / размер]],'Сводный отчет'!$F$7:$F$17))^2</f>
        <v>60.299235160572948</v>
      </c>
      <c r="G2761" s="63">
        <v>653</v>
      </c>
      <c r="H2761" s="64">
        <f>(Таблица1[[#This Row],[Временное сопротивление, Н/мм²]]-SUMIF('Сводный отчет'!$B$7:$B$17,Таблица1[[#This Row],[Профиль / размер]],'Сводный отчет'!$I$7:$I$17))^2</f>
        <v>12.831867574775973</v>
      </c>
      <c r="I2761" s="65">
        <f>Таблица1[[#This Row],[Временное сопротивление, Н/мм²]]/Таблица1[[#This Row],[Предел текучести, Н/мм²]]</f>
        <v>1.2003676470588236</v>
      </c>
      <c r="J2761" s="66">
        <f>(Таблица1[[#This Row],[σв/σт]]-SUMIF('Сводный отчет'!$B$7:$B$17,Таблица1[[#This Row],[Профиль / размер]],'Сводный отчет'!$L$7:$L$17))^2</f>
        <v>1.1537952044446484E-4</v>
      </c>
      <c r="K2761" s="63">
        <v>16.3</v>
      </c>
      <c r="L2761" s="64">
        <f>(Таблица1[[#This Row],[Относительное удлинение, %]]-SUMIF('Сводный отчет'!$B$7:$B$17,Таблица1[[#This Row],[Профиль / размер]],'Сводный отчет'!$O$7:$O$17))^2</f>
        <v>5.2954004386255793</v>
      </c>
      <c r="M2761" s="63">
        <v>10.9</v>
      </c>
      <c r="N276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0.25971704247394112</v>
      </c>
      <c r="O2761" s="67">
        <v>11.2</v>
      </c>
      <c r="P276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0.25282483634199071</v>
      </c>
      <c r="Q2761" s="69">
        <v>0.09</v>
      </c>
      <c r="R2761" s="70">
        <f>(Таблица1[[#This Row],[fr]]-SUMIF('Сводный отчет'!$B$7:$B$17,Таблица1[[#This Row],[Профиль / размер]],'Сводный отчет'!$X$7:$X$17))^2</f>
        <v>4.2647644867640569E-5</v>
      </c>
    </row>
    <row r="2762" spans="1:18" ht="11.25" customHeight="1" x14ac:dyDescent="0.25">
      <c r="A2762" s="62" t="s">
        <v>2044</v>
      </c>
      <c r="B2762" s="62" t="str">
        <f>LEFT(Таблица1[[#This Row],[Номер плавки]],7)</f>
        <v>2006361</v>
      </c>
      <c r="C2762" s="62" t="s">
        <v>66</v>
      </c>
      <c r="D2762" s="62" t="s">
        <v>90</v>
      </c>
      <c r="E2762" s="63">
        <v>545</v>
      </c>
      <c r="F2762" s="64">
        <f>(Таблица1[[#This Row],[Предел текучести, Н/мм²]]-SUMIF('Сводный отчет'!$B$7:$B$17,Таблица1[[#This Row],[Профиль / размер]],'Сводный отчет'!$F$7:$F$17))^2</f>
        <v>76.829751592497928</v>
      </c>
      <c r="G2762" s="63">
        <v>651</v>
      </c>
      <c r="H2762" s="64">
        <f>(Таблица1[[#This Row],[Временное сопротивление, Н/мм²]]-SUMIF('Сводный отчет'!$B$7:$B$17,Таблица1[[#This Row],[Профиль / размер]],'Сводный отчет'!$I$7:$I$17))^2</f>
        <v>2.5032290771232537</v>
      </c>
      <c r="I2762" s="65">
        <f>Таблица1[[#This Row],[Временное сопротивление, Н/мм²]]/Таблица1[[#This Row],[Предел текучести, Н/мм²]]</f>
        <v>1.1944954128440366</v>
      </c>
      <c r="J2762" s="66">
        <f>(Таблица1[[#This Row],[σв/σт]]-SUMIF('Сводный отчет'!$B$7:$B$17,Таблица1[[#This Row],[Профиль / размер]],'Сводный отчет'!$L$7:$L$17))^2</f>
        <v>2.7601569776089638E-4</v>
      </c>
      <c r="K2762" s="63">
        <v>16.399999999999999</v>
      </c>
      <c r="L2762" s="64">
        <f>(Таблица1[[#This Row],[Относительное удлинение, %]]-SUMIF('Сводный отчет'!$B$7:$B$17,Таблица1[[#This Row],[Профиль / размер]],'Сводный отчет'!$O$7:$O$17))^2</f>
        <v>4.8451656968415469</v>
      </c>
      <c r="M2762" s="63">
        <v>9.1999999999999993</v>
      </c>
      <c r="N276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1.4169940377790908</v>
      </c>
      <c r="O2762" s="67">
        <v>9.5</v>
      </c>
      <c r="P276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1.4332473715532732</v>
      </c>
      <c r="Q2762" s="69">
        <v>6.7000000000000004E-2</v>
      </c>
      <c r="R2762" s="70">
        <f>(Таблица1[[#This Row],[fr]]-SUMIF('Сводный отчет'!$B$7:$B$17,Таблица1[[#This Row],[Профиль / размер]],'Сводный отчет'!$X$7:$X$17))^2</f>
        <v>2.7124388899909689E-4</v>
      </c>
    </row>
    <row r="2763" spans="1:18" ht="11.25" customHeight="1" x14ac:dyDescent="0.25">
      <c r="A2763" s="62" t="s">
        <v>2045</v>
      </c>
      <c r="B2763" s="62" t="str">
        <f>LEFT(Таблица1[[#This Row],[Номер плавки]],7)</f>
        <v>2006360</v>
      </c>
      <c r="C2763" s="62" t="s">
        <v>66</v>
      </c>
      <c r="D2763" s="62" t="s">
        <v>90</v>
      </c>
      <c r="E2763" s="63">
        <v>539</v>
      </c>
      <c r="F2763" s="64">
        <f>(Таблица1[[#This Row],[Предел текучести, Н/мм²]]-SUMIF('Сводный отчет'!$B$7:$B$17,Таблица1[[#This Row],[Профиль / размер]],'Сводный отчет'!$F$7:$F$17))^2</f>
        <v>7.646653000948052</v>
      </c>
      <c r="G2763" s="63">
        <v>646</v>
      </c>
      <c r="H2763" s="64">
        <f>(Таблица1[[#This Row],[Временное сопротивление, Н/мм²]]-SUMIF('Сводный отчет'!$B$7:$B$17,Таблица1[[#This Row],[Профиль / размер]],'Сводный отчет'!$I$7:$I$17))^2</f>
        <v>11.681632832991458</v>
      </c>
      <c r="I2763" s="65">
        <f>Таблица1[[#This Row],[Временное сопротивление, Н/мм²]]/Таблица1[[#This Row],[Предел текучести, Н/мм²]]</f>
        <v>1.1985157699443414</v>
      </c>
      <c r="J2763" s="66">
        <f>(Таблица1[[#This Row],[σв/σт]]-SUMIF('Сводный отчет'!$B$7:$B$17,Таблица1[[#This Row],[Профиль / размер]],'Сводный отчет'!$L$7:$L$17))^2</f>
        <v>1.585927933095261E-4</v>
      </c>
      <c r="K2763" s="63">
        <v>18</v>
      </c>
      <c r="L2763" s="64">
        <f>(Таблица1[[#This Row],[Относительное удлинение, %]]-SUMIF('Сводный отчет'!$B$7:$B$17,Таблица1[[#This Row],[Профиль / размер]],'Сводный отчет'!$O$7:$O$17))^2</f>
        <v>0.36140982829687796</v>
      </c>
      <c r="M2763" s="63">
        <v>10.199999999999999</v>
      </c>
      <c r="N276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3.6242864070178557E-2</v>
      </c>
      <c r="O2763" s="67">
        <v>10.5</v>
      </c>
      <c r="P276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3.8881174370166298E-2</v>
      </c>
      <c r="Q2763" s="69">
        <v>8.3000000000000004E-2</v>
      </c>
      <c r="R2763" s="70">
        <f>(Таблица1[[#This Row],[fr]]-SUMIF('Сводный отчет'!$B$7:$B$17,Таблица1[[#This Row],[Профиль / размер]],'Сводный отчет'!$X$7:$X$17))^2</f>
        <v>2.2041482069256015E-7</v>
      </c>
    </row>
    <row r="2764" spans="1:18" ht="11.25" customHeight="1" x14ac:dyDescent="0.25">
      <c r="A2764" s="62" t="s">
        <v>2045</v>
      </c>
      <c r="B2764" s="62" t="str">
        <f>LEFT(Таблица1[[#This Row],[Номер плавки]],7)</f>
        <v>2006360</v>
      </c>
      <c r="C2764" s="62" t="s">
        <v>66</v>
      </c>
      <c r="D2764" s="62" t="s">
        <v>90</v>
      </c>
      <c r="E2764" s="63">
        <v>538</v>
      </c>
      <c r="F2764" s="64">
        <f>(Таблица1[[#This Row],[Предел текучести, Н/мм²]]-SUMIF('Сводный отчет'!$B$7:$B$17,Таблица1[[#This Row],[Профиль / размер]],'Сводный отчет'!$F$7:$F$17))^2</f>
        <v>3.1161365690230727</v>
      </c>
      <c r="G2764" s="63">
        <v>643</v>
      </c>
      <c r="H2764" s="64">
        <f>(Таблица1[[#This Row],[Временное сопротивление, Н/мм²]]-SUMIF('Сводный отчет'!$B$7:$B$17,Таблица1[[#This Row],[Профиль / размер]],'Сводный отчет'!$I$7:$I$17))^2</f>
        <v>41.188675086512376</v>
      </c>
      <c r="I2764" s="65">
        <f>Таблица1[[#This Row],[Временное сопротивление, Н/мм²]]/Таблица1[[#This Row],[Предел текучести, Н/мм²]]</f>
        <v>1.1951672862453531</v>
      </c>
      <c r="J2764" s="66">
        <f>(Таблица1[[#This Row],[σв/σт]]-SUMIF('Сводный отчет'!$B$7:$B$17,Таблица1[[#This Row],[Профиль / размер]],'Сводный отчет'!$L$7:$L$17))^2</f>
        <v>2.5414247827511944E-4</v>
      </c>
      <c r="K2764" s="63">
        <v>17.399999999999999</v>
      </c>
      <c r="L2764" s="64">
        <f>(Таблица1[[#This Row],[Относительное удлинение, %]]-SUMIF('Сводный отчет'!$B$7:$B$17,Таблица1[[#This Row],[Профиль / размер]],'Сводный отчет'!$O$7:$O$17))^2</f>
        <v>1.4428182790011299</v>
      </c>
      <c r="M2764" s="63">
        <v>9.9</v>
      </c>
      <c r="N276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0.24046821618285116</v>
      </c>
      <c r="O2764" s="67">
        <v>10.199999999999999</v>
      </c>
      <c r="P276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0.24719103352509908</v>
      </c>
      <c r="Q2764" s="69">
        <v>9.7000000000000003E-2</v>
      </c>
      <c r="R2764" s="70">
        <f>(Таблица1[[#This Row],[fr]]-SUMIF('Сводный отчет'!$B$7:$B$17,Таблица1[[#This Row],[Профиль / размер]],'Сводный отчет'!$X$7:$X$17))^2</f>
        <v>1.8307487491458872E-4</v>
      </c>
    </row>
    <row r="2765" spans="1:18" ht="11.25" customHeight="1" x14ac:dyDescent="0.25">
      <c r="A2765" s="62" t="s">
        <v>2046</v>
      </c>
      <c r="B2765" s="62" t="str">
        <f>LEFT(Таблица1[[#This Row],[Номер плавки]],7)</f>
        <v>2006359</v>
      </c>
      <c r="C2765" s="62" t="s">
        <v>66</v>
      </c>
      <c r="D2765" s="62" t="s">
        <v>90</v>
      </c>
      <c r="E2765" s="63">
        <v>560</v>
      </c>
      <c r="F2765" s="64">
        <f>(Таблица1[[#This Row],[Предел текучести, Н/мм²]]-SUMIF('Сводный отчет'!$B$7:$B$17,Таблица1[[#This Row],[Профиль / размер]],'Сводный отчет'!$F$7:$F$17))^2</f>
        <v>564.78749807137262</v>
      </c>
      <c r="G2765" s="63">
        <v>661</v>
      </c>
      <c r="H2765" s="64">
        <f>(Таблица1[[#This Row],[Временное сопротивление, Н/мм²]]-SUMIF('Сводный отчет'!$B$7:$B$17,Таблица1[[#This Row],[Профиль / размер]],'Сводный отчет'!$I$7:$I$17))^2</f>
        <v>134.14642156538685</v>
      </c>
      <c r="I2765" s="65">
        <f>Таблица1[[#This Row],[Временное сопротивление, Н/мм²]]/Таблица1[[#This Row],[Предел текучести, Н/мм²]]</f>
        <v>1.1803571428571429</v>
      </c>
      <c r="J2765" s="66">
        <f>(Таблица1[[#This Row],[σв/σт]]-SUMIF('Сводный отчет'!$B$7:$B$17,Таблица1[[#This Row],[Профиль / размер]],'Сводный отчет'!$L$7:$L$17))^2</f>
        <v>9.4568489837615008E-4</v>
      </c>
      <c r="K2765" s="63">
        <v>16.3</v>
      </c>
      <c r="L2765" s="64">
        <f>(Таблица1[[#This Row],[Относительное удлинение, %]]-SUMIF('Сводный отчет'!$B$7:$B$17,Таблица1[[#This Row],[Профиль / размер]],'Сводный отчет'!$O$7:$O$17))^2</f>
        <v>5.2954004386255793</v>
      </c>
      <c r="M2765" s="63">
        <v>10.3</v>
      </c>
      <c r="N276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8.1677466992870814E-3</v>
      </c>
      <c r="O2765" s="67">
        <v>10.6</v>
      </c>
      <c r="P276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9.4445546518556727E-3</v>
      </c>
      <c r="Q2765" s="69">
        <v>8.8999999999999996E-2</v>
      </c>
      <c r="R2765" s="70">
        <f>(Таблица1[[#This Row],[fr]]-SUMIF('Сводный отчет'!$B$7:$B$17,Таблица1[[#This Row],[Профиль / размер]],'Сводный отчет'!$X$7:$X$17))^2</f>
        <v>3.0586612003790841E-5</v>
      </c>
    </row>
    <row r="2766" spans="1:18" ht="11.25" customHeight="1" x14ac:dyDescent="0.25">
      <c r="A2766" s="62" t="s">
        <v>2046</v>
      </c>
      <c r="B2766" s="62" t="str">
        <f>LEFT(Таблица1[[#This Row],[Номер плавки]],7)</f>
        <v>2006359</v>
      </c>
      <c r="C2766" s="62" t="s">
        <v>66</v>
      </c>
      <c r="D2766" s="62" t="s">
        <v>90</v>
      </c>
      <c r="E2766" s="63">
        <v>553</v>
      </c>
      <c r="F2766" s="64">
        <f>(Таблица1[[#This Row],[Предел текучести, Н/мм²]]-SUMIF('Сводный отчет'!$B$7:$B$17,Таблица1[[#This Row],[Профиль / размер]],'Сводный отчет'!$F$7:$F$17))^2</f>
        <v>281.07388304789777</v>
      </c>
      <c r="G2766" s="63">
        <v>658</v>
      </c>
      <c r="H2766" s="64">
        <f>(Таблица1[[#This Row],[Временное сопротивление, Н/мм²]]-SUMIF('Сводный отчет'!$B$7:$B$17,Таблица1[[#This Row],[Профиль / размер]],'Сводный отчет'!$I$7:$I$17))^2</f>
        <v>73.653463818907767</v>
      </c>
      <c r="I2766" s="65">
        <f>Таблица1[[#This Row],[Временное сопротивление, Н/мм²]]/Таблица1[[#This Row],[Предел текучести, Н/мм²]]</f>
        <v>1.1898734177215189</v>
      </c>
      <c r="J2766" s="66">
        <f>(Таблица1[[#This Row],[σв/σт]]-SUMIF('Сводный отчет'!$B$7:$B$17,Таблица1[[#This Row],[Профиль / размер]],'Сводный отчет'!$L$7:$L$17))^2</f>
        <v>4.5095560382360148E-4</v>
      </c>
      <c r="K2766" s="63">
        <v>17.7</v>
      </c>
      <c r="L2766" s="64">
        <f>(Таблица1[[#This Row],[Относительное удлинение, %]]-SUMIF('Сводный отчет'!$B$7:$B$17,Таблица1[[#This Row],[Профиль / размер]],'Сводный отчет'!$O$7:$O$17))^2</f>
        <v>0.81211405364900358</v>
      </c>
      <c r="M2766" s="63">
        <v>10.1</v>
      </c>
      <c r="N276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8.431798144106957E-2</v>
      </c>
      <c r="O2766" s="67">
        <v>10.4</v>
      </c>
      <c r="P276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8.8317794088476786E-2</v>
      </c>
      <c r="Q2766" s="69">
        <v>6.7000000000000004E-2</v>
      </c>
      <c r="R2766" s="70">
        <f>(Таблица1[[#This Row],[fr]]-SUMIF('Сводный отчет'!$B$7:$B$17,Таблица1[[#This Row],[Профиль / размер]],'Сводный отчет'!$X$7:$X$17))^2</f>
        <v>2.7124388899909689E-4</v>
      </c>
    </row>
    <row r="2767" spans="1:18" ht="11.25" customHeight="1" x14ac:dyDescent="0.25">
      <c r="A2767" s="62" t="s">
        <v>2047</v>
      </c>
      <c r="B2767" s="62" t="str">
        <f>LEFT(Таблица1[[#This Row],[Номер плавки]],7)</f>
        <v>2051556</v>
      </c>
      <c r="C2767" s="62" t="s">
        <v>66</v>
      </c>
      <c r="D2767" s="62" t="s">
        <v>90</v>
      </c>
      <c r="E2767" s="63">
        <v>599</v>
      </c>
      <c r="F2767" s="64">
        <f>(Таблица1[[#This Row],[Предел текучести, Н/мм²]]-SUMIF('Сводный отчет'!$B$7:$B$17,Таблица1[[#This Row],[Профиль / размер]],'Сводный отчет'!$F$7:$F$17))^2</f>
        <v>3939.4776389164467</v>
      </c>
      <c r="G2767" s="63">
        <v>719</v>
      </c>
      <c r="H2767" s="64">
        <f>(Таблица1[[#This Row],[Временное сопротивление, Н/мм²]]-SUMIF('Сводный отчет'!$B$7:$B$17,Таблица1[[#This Row],[Профиль / размер]],'Сводный отчет'!$I$7:$I$17))^2</f>
        <v>4841.6769379973157</v>
      </c>
      <c r="I2767" s="65">
        <f>Таблица1[[#This Row],[Временное сопротивление, Н/мм²]]/Таблица1[[#This Row],[Предел текучести, Н/мм²]]</f>
        <v>1.2003338898163607</v>
      </c>
      <c r="J2767" s="66">
        <f>(Таблица1[[#This Row],[σв/σт]]-SUMIF('Сводный отчет'!$B$7:$B$17,Таблица1[[#This Row],[Профиль / размер]],'Сводный отчет'!$L$7:$L$17))^2</f>
        <v>1.1610586588723122E-4</v>
      </c>
      <c r="K2767" s="63">
        <v>16.600000000000001</v>
      </c>
      <c r="L2767" s="64">
        <f>(Таблица1[[#This Row],[Относительное удлинение, %]]-SUMIF('Сводный отчет'!$B$7:$B$17,Таблица1[[#This Row],[Профиль / размер]],'Сводный отчет'!$O$7:$O$17))^2</f>
        <v>4.0046962132734523</v>
      </c>
      <c r="M2767" s="63">
        <v>9.1</v>
      </c>
      <c r="N276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1.665069155149981</v>
      </c>
      <c r="O2767" s="67">
        <v>9.4</v>
      </c>
      <c r="P276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1.682683991271583</v>
      </c>
      <c r="Q2767" s="69">
        <v>6.8000000000000005E-2</v>
      </c>
      <c r="R2767" s="70">
        <f>(Таблица1[[#This Row],[fr]]-SUMIF('Сводный отчет'!$B$7:$B$17,Таблица1[[#This Row],[Профиль / размер]],'Сводный отчет'!$X$7:$X$17))^2</f>
        <v>2.393049218629466E-4</v>
      </c>
    </row>
    <row r="2768" spans="1:18" ht="11.25" customHeight="1" x14ac:dyDescent="0.25">
      <c r="A2768" s="62" t="s">
        <v>2047</v>
      </c>
      <c r="B2768" s="62" t="str">
        <f>LEFT(Таблица1[[#This Row],[Номер плавки]],7)</f>
        <v>2051556</v>
      </c>
      <c r="C2768" s="62" t="s">
        <v>66</v>
      </c>
      <c r="D2768" s="62" t="s">
        <v>90</v>
      </c>
      <c r="E2768" s="63">
        <v>597</v>
      </c>
      <c r="F2768" s="64">
        <f>(Таблица1[[#This Row],[Предел текучести, Н/мм²]]-SUMIF('Сводный отчет'!$B$7:$B$17,Таблица1[[#This Row],[Профиль / размер]],'Сводный отчет'!$F$7:$F$17))^2</f>
        <v>3692.4166060525968</v>
      </c>
      <c r="G2768" s="63">
        <v>717</v>
      </c>
      <c r="H2768" s="64">
        <f>(Таблица1[[#This Row],[Временное сопротивление, Н/мм²]]-SUMIF('Сводный отчет'!$B$7:$B$17,Таблица1[[#This Row],[Профиль / размер]],'Сводный отчет'!$I$7:$I$17))^2</f>
        <v>4567.348299499663</v>
      </c>
      <c r="I2768" s="65">
        <f>Таблица1[[#This Row],[Временное сопротивление, Н/мм²]]/Таблица1[[#This Row],[Предел текучести, Н/мм²]]</f>
        <v>1.2010050251256281</v>
      </c>
      <c r="J2768" s="66">
        <f>(Таблица1[[#This Row],[σв/σт]]-SUMIF('Сводный отчет'!$B$7:$B$17,Таблица1[[#This Row],[Профиль / размер]],'Сводный отчет'!$L$7:$L$17))^2</f>
        <v>1.020929961438654E-4</v>
      </c>
      <c r="K2768" s="63">
        <v>17.2</v>
      </c>
      <c r="L2768" s="64">
        <f>(Таблица1[[#This Row],[Относительное удлинение, %]]-SUMIF('Сводный отчет'!$B$7:$B$17,Таблица1[[#This Row],[Профиль / размер]],'Сводный отчет'!$O$7:$O$17))^2</f>
        <v>1.9632877625692113</v>
      </c>
      <c r="M2768" s="63">
        <v>12.1</v>
      </c>
      <c r="N276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2.9228156340232467</v>
      </c>
      <c r="O2768" s="67">
        <v>12.4</v>
      </c>
      <c r="P276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2.8995853997222643</v>
      </c>
      <c r="Q2768" s="69">
        <v>7.6999999999999999E-2</v>
      </c>
      <c r="R2768" s="70">
        <f>(Таблица1[[#This Row],[fr]]-SUMIF('Сводный отчет'!$B$7:$B$17,Таблица1[[#This Row],[Профиль / размер]],'Сводный отчет'!$X$7:$X$17))^2</f>
        <v>4.1854217637594249E-5</v>
      </c>
    </row>
    <row r="2769" spans="1:18" ht="11.25" customHeight="1" x14ac:dyDescent="0.25">
      <c r="A2769" s="62" t="s">
        <v>2048</v>
      </c>
      <c r="B2769" s="62" t="str">
        <f>LEFT(Таблица1[[#This Row],[Номер плавки]],7)</f>
        <v>2051557</v>
      </c>
      <c r="C2769" s="62" t="s">
        <v>66</v>
      </c>
      <c r="D2769" s="62" t="s">
        <v>90</v>
      </c>
      <c r="E2769" s="63">
        <v>534</v>
      </c>
      <c r="F2769" s="64">
        <f>(Таблица1[[#This Row],[Предел текучести, Н/мм²]]-SUMIF('Сводный отчет'!$B$7:$B$17,Таблица1[[#This Row],[Профиль / размер]],'Сводный отчет'!$F$7:$F$17))^2</f>
        <v>4.9940708413231532</v>
      </c>
      <c r="G2769" s="63">
        <v>639</v>
      </c>
      <c r="H2769" s="64">
        <f>(Таблица1[[#This Row],[Временное сопротивление, Н/мм²]]-SUMIF('Сводный отчет'!$B$7:$B$17,Таблица1[[#This Row],[Профиль / размер]],'Сводный отчет'!$I$7:$I$17))^2</f>
        <v>108.53139809120694</v>
      </c>
      <c r="I2769" s="65">
        <f>Таблица1[[#This Row],[Временное сопротивление, Н/мм²]]/Таблица1[[#This Row],[Предел текучести, Н/мм²]]</f>
        <v>1.196629213483146</v>
      </c>
      <c r="J2769" s="66">
        <f>(Таблица1[[#This Row],[σв/σт]]-SUMIF('Сводный отчет'!$B$7:$B$17,Таблица1[[#This Row],[Профиль / размер]],'Сводный отчет'!$L$7:$L$17))^2</f>
        <v>2.0966806951110329E-4</v>
      </c>
      <c r="K2769" s="63">
        <v>16.2</v>
      </c>
      <c r="L2769" s="64">
        <f>(Таблица1[[#This Row],[Относительное удлинение, %]]-SUMIF('Сводный отчет'!$B$7:$B$17,Таблица1[[#This Row],[Профиль / размер]],'Сводный отчет'!$O$7:$O$17))^2</f>
        <v>5.7656351804096273</v>
      </c>
      <c r="M2769" s="63">
        <v>9.8000000000000007</v>
      </c>
      <c r="N276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0.34854333355374179</v>
      </c>
      <c r="O2769" s="67">
        <v>10.1</v>
      </c>
      <c r="P276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0.3566276532434095</v>
      </c>
      <c r="Q2769" s="69">
        <v>8.3000000000000004E-2</v>
      </c>
      <c r="R2769" s="70">
        <f>(Таблица1[[#This Row],[fr]]-SUMIF('Сводный отчет'!$B$7:$B$17,Таблица1[[#This Row],[Профиль / размер]],'Сводный отчет'!$X$7:$X$17))^2</f>
        <v>2.2041482069256015E-7</v>
      </c>
    </row>
    <row r="2770" spans="1:18" ht="11.25" customHeight="1" x14ac:dyDescent="0.25">
      <c r="A2770" s="62" t="s">
        <v>2048</v>
      </c>
      <c r="B2770" s="62" t="str">
        <f>LEFT(Таблица1[[#This Row],[Номер плавки]],7)</f>
        <v>2051557</v>
      </c>
      <c r="C2770" s="62" t="s">
        <v>66</v>
      </c>
      <c r="D2770" s="62" t="s">
        <v>90</v>
      </c>
      <c r="E2770" s="63">
        <v>536</v>
      </c>
      <c r="F2770" s="64">
        <f>(Таблица1[[#This Row],[Предел текучести, Н/мм²]]-SUMIF('Сводный отчет'!$B$7:$B$17,Таблица1[[#This Row],[Профиль / размер]],'Сводный отчет'!$F$7:$F$17))^2</f>
        <v>5.5103705173113041E-2</v>
      </c>
      <c r="G2770" s="63">
        <v>637</v>
      </c>
      <c r="H2770" s="64">
        <f>(Таблица1[[#This Row],[Временное сопротивление, Н/мм²]]-SUMIF('Сводный отчет'!$B$7:$B$17,Таблица1[[#This Row],[Профиль / размер]],'Сводный отчет'!$I$7:$I$17))^2</f>
        <v>154.20275959355422</v>
      </c>
      <c r="I2770" s="65">
        <f>Таблица1[[#This Row],[Временное сопротивление, Н/мм²]]/Таблица1[[#This Row],[Предел текучести, Н/мм²]]</f>
        <v>1.1884328358208955</v>
      </c>
      <c r="J2770" s="66">
        <f>(Таблица1[[#This Row],[σв/σт]]-SUMIF('Сводный отчет'!$B$7:$B$17,Таблица1[[#This Row],[Профиль / размер]],'Сводный отчет'!$L$7:$L$17))^2</f>
        <v>5.142144542194479E-4</v>
      </c>
      <c r="K2770" s="63">
        <v>17.3</v>
      </c>
      <c r="L2770" s="64">
        <f>(Таблица1[[#This Row],[Относительное удлинение, %]]-SUMIF('Сводный отчет'!$B$7:$B$17,Таблица1[[#This Row],[Профиль / размер]],'Сводный отчет'!$O$7:$O$17))^2</f>
        <v>1.6930530207851662</v>
      </c>
      <c r="M2770" s="63">
        <v>11.8</v>
      </c>
      <c r="N277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1.9870409861359231</v>
      </c>
      <c r="O2770" s="67">
        <v>12.1</v>
      </c>
      <c r="P277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1.9678952588771941</v>
      </c>
      <c r="Q2770" s="69">
        <v>6.8000000000000005E-2</v>
      </c>
      <c r="R2770" s="70">
        <f>(Таблица1[[#This Row],[fr]]-SUMIF('Сводный отчет'!$B$7:$B$17,Таблица1[[#This Row],[Профиль / размер]],'Сводный отчет'!$X$7:$X$17))^2</f>
        <v>2.393049218629466E-4</v>
      </c>
    </row>
    <row r="2771" spans="1:18" ht="11.25" customHeight="1" x14ac:dyDescent="0.25">
      <c r="A2771" s="62" t="s">
        <v>2048</v>
      </c>
      <c r="B2771" s="62" t="str">
        <f>LEFT(Таблица1[[#This Row],[Номер плавки]],7)</f>
        <v>2051557</v>
      </c>
      <c r="C2771" s="62" t="s">
        <v>66</v>
      </c>
      <c r="D2771" s="62" t="s">
        <v>90</v>
      </c>
      <c r="E2771" s="63">
        <v>537</v>
      </c>
      <c r="F2771" s="64">
        <f>(Таблица1[[#This Row],[Предел текучести, Н/мм²]]-SUMIF('Сводный отчет'!$B$7:$B$17,Таблица1[[#This Row],[Профиль / размер]],'Сводный отчет'!$F$7:$F$17))^2</f>
        <v>0.5856201370980928</v>
      </c>
      <c r="G2771" s="63">
        <v>639</v>
      </c>
      <c r="H2771" s="64">
        <f>(Таблица1[[#This Row],[Временное сопротивление, Н/мм²]]-SUMIF('Сводный отчет'!$B$7:$B$17,Таблица1[[#This Row],[Профиль / размер]],'Сводный отчет'!$I$7:$I$17))^2</f>
        <v>108.53139809120694</v>
      </c>
      <c r="I2771" s="65">
        <f>Таблица1[[#This Row],[Временное сопротивление, Н/мм²]]/Таблица1[[#This Row],[Предел текучести, Н/мм²]]</f>
        <v>1.1899441340782122</v>
      </c>
      <c r="J2771" s="66">
        <f>(Таблица1[[#This Row],[σв/σт]]-SUMIF('Сводный отчет'!$B$7:$B$17,Таблица1[[#This Row],[Профиль / размер]],'Сводный отчет'!$L$7:$L$17))^2</f>
        <v>4.4795717979271584E-4</v>
      </c>
      <c r="K2771" s="63">
        <v>17.8</v>
      </c>
      <c r="L2771" s="64">
        <f>(Таблица1[[#This Row],[Относительное удлинение, %]]-SUMIF('Сводный отчет'!$B$7:$B$17,Таблица1[[#This Row],[Профиль / размер]],'Сводный отчет'!$O$7:$O$17))^2</f>
        <v>0.64187931186495972</v>
      </c>
      <c r="M2771" s="63">
        <v>11.6</v>
      </c>
      <c r="N277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1.4631912208777023</v>
      </c>
      <c r="O2771" s="67">
        <v>11.9</v>
      </c>
      <c r="P277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1.4467684983138174</v>
      </c>
      <c r="Q2771" s="69">
        <v>6.8000000000000005E-2</v>
      </c>
      <c r="R2771" s="70">
        <f>(Таблица1[[#This Row],[fr]]-SUMIF('Сводный отчет'!$B$7:$B$17,Таблица1[[#This Row],[Профиль / размер]],'Сводный отчет'!$X$7:$X$17))^2</f>
        <v>2.393049218629466E-4</v>
      </c>
    </row>
    <row r="2772" spans="1:18" ht="11.25" customHeight="1" x14ac:dyDescent="0.25">
      <c r="A2772" s="62" t="s">
        <v>2049</v>
      </c>
      <c r="B2772" s="62" t="str">
        <f>LEFT(Таблица1[[#This Row],[Номер плавки]],7)</f>
        <v>2051558</v>
      </c>
      <c r="C2772" s="62" t="s">
        <v>66</v>
      </c>
      <c r="D2772" s="62" t="s">
        <v>183</v>
      </c>
      <c r="E2772" s="63">
        <v>571</v>
      </c>
      <c r="F2772" s="64">
        <f>(Таблица1[[#This Row],[Предел текучести, Н/мм²]]-SUMIF('Сводный отчет'!$B$7:$B$17,Таблица1[[#This Row],[Профиль / размер]],'Сводный отчет'!$F$7:$F$17))^2</f>
        <v>854.23347107438133</v>
      </c>
      <c r="G2772" s="63">
        <v>675</v>
      </c>
      <c r="H2772" s="64">
        <f>(Таблица1[[#This Row],[Временное сопротивление, Н/мм²]]-SUMIF('Сводный отчет'!$B$7:$B$17,Таблица1[[#This Row],[Профиль / размер]],'Сводный отчет'!$I$7:$I$17))^2</f>
        <v>481.50322830578739</v>
      </c>
      <c r="I2772" s="65">
        <f>Таблица1[[#This Row],[Временное сопротивление, Н/мм²]]/Таблица1[[#This Row],[Предел текучести, Н/мм²]]</f>
        <v>1.1821366024518389</v>
      </c>
      <c r="J2772" s="66">
        <f>(Таблица1[[#This Row],[σв/σт]]-SUMIF('Сводный отчет'!$B$7:$B$17,Таблица1[[#This Row],[Профиль / размер]],'Сводный отчет'!$L$7:$L$17))^2</f>
        <v>5.570667358579315E-4</v>
      </c>
      <c r="K2772" s="63">
        <v>17.2</v>
      </c>
      <c r="L2772" s="64">
        <f>(Таблица1[[#This Row],[Относительное удлинение, %]]-SUMIF('Сводный отчет'!$B$7:$B$17,Таблица1[[#This Row],[Профиль / размер]],'Сводный отчет'!$O$7:$O$17))^2</f>
        <v>0.90682334710745305</v>
      </c>
      <c r="M2772" s="63">
        <v>10</v>
      </c>
      <c r="N277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0.26149276859504528</v>
      </c>
      <c r="O2772" s="67">
        <v>10.3</v>
      </c>
      <c r="P277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0.2649909607437988</v>
      </c>
      <c r="Q2772" s="69">
        <v>0.09</v>
      </c>
      <c r="R2772" s="70">
        <f>(Таблица1[[#This Row],[fr]]-SUMIF('Сводный отчет'!$B$7:$B$17,Таблица1[[#This Row],[Профиль / размер]],'Сводный отчет'!$X$7:$X$17))^2</f>
        <v>8.0591425619834625E-5</v>
      </c>
    </row>
    <row r="2773" spans="1:18" ht="11.25" customHeight="1" x14ac:dyDescent="0.25">
      <c r="A2773" s="62" t="s">
        <v>2049</v>
      </c>
      <c r="B2773" s="62" t="str">
        <f>LEFT(Таблица1[[#This Row],[Номер плавки]],7)</f>
        <v>2051558</v>
      </c>
      <c r="C2773" s="62" t="s">
        <v>66</v>
      </c>
      <c r="D2773" s="62" t="s">
        <v>183</v>
      </c>
      <c r="E2773" s="63">
        <v>568</v>
      </c>
      <c r="F2773" s="64">
        <f>(Таблица1[[#This Row],[Предел текучести, Н/мм²]]-SUMIF('Сводный отчет'!$B$7:$B$17,Таблица1[[#This Row],[Профиль / размер]],'Сводный отчет'!$F$7:$F$17))^2</f>
        <v>687.86983471074484</v>
      </c>
      <c r="G2773" s="63">
        <v>675</v>
      </c>
      <c r="H2773" s="64">
        <f>(Таблица1[[#This Row],[Временное сопротивление, Н/мм²]]-SUMIF('Сводный отчет'!$B$7:$B$17,Таблица1[[#This Row],[Профиль / размер]],'Сводный отчет'!$I$7:$I$17))^2</f>
        <v>481.50322830578739</v>
      </c>
      <c r="I2773" s="65">
        <f>Таблица1[[#This Row],[Временное сопротивление, Н/мм²]]/Таблица1[[#This Row],[Предел текучести, Н/мм²]]</f>
        <v>1.1883802816901408</v>
      </c>
      <c r="J2773" s="66">
        <f>(Таблица1[[#This Row],[σв/σт]]-SUMIF('Сводный отчет'!$B$7:$B$17,Таблица1[[#This Row],[Профиль / размер]],'Сводный отчет'!$L$7:$L$17))^2</f>
        <v>3.0132036926907305E-4</v>
      </c>
      <c r="K2773" s="63">
        <v>16.899999999999999</v>
      </c>
      <c r="L2773" s="64">
        <f>(Таблица1[[#This Row],[Относительное удлинение, %]]-SUMIF('Сводный отчет'!$B$7:$B$17,Таблица1[[#This Row],[Профиль / размер]],'Сводный отчет'!$O$7:$O$17))^2</f>
        <v>1.568186983471096</v>
      </c>
      <c r="M2773" s="63">
        <v>10.8</v>
      </c>
      <c r="N277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8.3310950413221313E-2</v>
      </c>
      <c r="O2773" s="67">
        <v>11.1</v>
      </c>
      <c r="P277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8.1354597107438989E-2</v>
      </c>
      <c r="Q2773" s="69">
        <v>8.5000000000000006E-2</v>
      </c>
      <c r="R2773" s="70">
        <f>(Таблица1[[#This Row],[fr]]-SUMIF('Сводный отчет'!$B$7:$B$17,Таблица1[[#This Row],[Профиль / размер]],'Сводный отчет'!$X$7:$X$17))^2</f>
        <v>1.5818698347107477E-5</v>
      </c>
    </row>
    <row r="2774" spans="1:18" ht="11.25" customHeight="1" x14ac:dyDescent="0.25">
      <c r="A2774" s="62" t="s">
        <v>2049</v>
      </c>
      <c r="B2774" s="62" t="str">
        <f>LEFT(Таблица1[[#This Row],[Номер плавки]],7)</f>
        <v>2051558</v>
      </c>
      <c r="C2774" s="62" t="s">
        <v>66</v>
      </c>
      <c r="D2774" s="62" t="s">
        <v>183</v>
      </c>
      <c r="E2774" s="63">
        <v>562</v>
      </c>
      <c r="F2774" s="64">
        <f>(Таблица1[[#This Row],[Предел текучести, Н/мм²]]-SUMIF('Сводный отчет'!$B$7:$B$17,Таблица1[[#This Row],[Профиль / размер]],'Сводный отчет'!$F$7:$F$17))^2</f>
        <v>409.14256198347192</v>
      </c>
      <c r="G2774" s="63">
        <v>667</v>
      </c>
      <c r="H2774" s="64">
        <f>(Таблица1[[#This Row],[Временное сопротивление, Н/мм²]]-SUMIF('Сводный отчет'!$B$7:$B$17,Таблица1[[#This Row],[Профиль / размер]],'Сводный отчет'!$I$7:$I$17))^2</f>
        <v>194.41231921487747</v>
      </c>
      <c r="I2774" s="65">
        <f>Таблица1[[#This Row],[Временное сопротивление, Н/мм²]]/Таблица1[[#This Row],[Предел текучести, Н/мм²]]</f>
        <v>1.186832740213523</v>
      </c>
      <c r="J2774" s="66">
        <f>(Таблица1[[#This Row],[σв/σт]]-SUMIF('Сводный отчет'!$B$7:$B$17,Таблица1[[#This Row],[Профиль / размер]],'Сводный отчет'!$L$7:$L$17))^2</f>
        <v>3.5744150515093129E-4</v>
      </c>
      <c r="K2774" s="63">
        <v>16.7</v>
      </c>
      <c r="L2774" s="64">
        <f>(Таблица1[[#This Row],[Относительное удлинение, %]]-SUMIF('Сводный отчет'!$B$7:$B$17,Таблица1[[#This Row],[Профиль / размер]],'Сводный отчет'!$O$7:$O$17))^2</f>
        <v>2.1090960743801883</v>
      </c>
      <c r="M2774" s="63">
        <v>10.1</v>
      </c>
      <c r="N277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0.16922004132231752</v>
      </c>
      <c r="O2774" s="67">
        <v>10.4</v>
      </c>
      <c r="P277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0.1720364152892542</v>
      </c>
      <c r="Q2774" s="69">
        <v>7.0999999999999994E-2</v>
      </c>
      <c r="R2774" s="70">
        <f>(Таблица1[[#This Row],[fr]]-SUMIF('Сводный отчет'!$B$7:$B$17,Таблица1[[#This Row],[Профиль / размер]],'Сводный отчет'!$X$7:$X$17))^2</f>
        <v>1.0045506198347123E-4</v>
      </c>
    </row>
    <row r="2775" spans="1:18" ht="11.25" customHeight="1" x14ac:dyDescent="0.25">
      <c r="A2775" s="62" t="s">
        <v>2035</v>
      </c>
      <c r="B2775" s="62" t="str">
        <f>LEFT(Таблица1[[#This Row],[Номер плавки]],7)</f>
        <v>2006375</v>
      </c>
      <c r="C2775" s="62" t="s">
        <v>66</v>
      </c>
      <c r="D2775" s="62" t="s">
        <v>72</v>
      </c>
      <c r="E2775" s="63">
        <v>523</v>
      </c>
      <c r="F2775" s="64">
        <f>(Таблица1[[#This Row],[Предел текучести, Н/мм²]]-SUMIF('Сводный отчет'!$B$7:$B$17,Таблица1[[#This Row],[Профиль / размер]],'Сводный отчет'!$F$7:$F$17))^2</f>
        <v>772.65919756758308</v>
      </c>
      <c r="G2775" s="63">
        <v>620</v>
      </c>
      <c r="H2775" s="64">
        <f>(Таблица1[[#This Row],[Временное сопротивление, Н/мм²]]-SUMIF('Сводный отчет'!$B$7:$B$17,Таблица1[[#This Row],[Профиль / размер]],'Сводный отчет'!$I$7:$I$17))^2</f>
        <v>801.39625884063412</v>
      </c>
      <c r="I2775" s="65">
        <f>Таблица1[[#This Row],[Временное сопротивление, Н/мм²]]/Таблица1[[#This Row],[Предел текучести, Н/мм²]]</f>
        <v>1.1854684512428297</v>
      </c>
      <c r="J2775" s="66">
        <f>(Таблица1[[#This Row],[σв/σт]]-SUMIF('Сводный отчет'!$B$7:$B$17,Таблица1[[#This Row],[Профиль / размер]],'Сводный отчет'!$L$7:$L$17))^2</f>
        <v>6.8904304285279214E-5</v>
      </c>
      <c r="K2775" s="63">
        <v>20.100000000000001</v>
      </c>
      <c r="L2775" s="64">
        <f>(Таблица1[[#This Row],[Относительное удлинение, %]]-SUMIF('Сводный отчет'!$B$7:$B$17,Таблица1[[#This Row],[Профиль / размер]],'Сводный отчет'!$O$7:$O$17))^2</f>
        <v>1.3453485212358931</v>
      </c>
      <c r="M2775" s="63">
        <v>12.8</v>
      </c>
      <c r="N277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7.3501234567901479</v>
      </c>
      <c r="O2775" s="67">
        <v>13.1</v>
      </c>
      <c r="P277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7.3369044733807565</v>
      </c>
      <c r="Q2775" s="69">
        <v>6.9000000000000006E-2</v>
      </c>
      <c r="R2775" s="70">
        <f>(Таблица1[[#This Row],[fr]]-SUMIF('Сводный отчет'!$B$7:$B$17,Таблица1[[#This Row],[Профиль / размер]],'Сводный отчет'!$X$7:$X$17))^2</f>
        <v>1.7576004876579868E-4</v>
      </c>
    </row>
    <row r="2776" spans="1:18" ht="11.25" customHeight="1" x14ac:dyDescent="0.25">
      <c r="A2776" s="62" t="s">
        <v>2036</v>
      </c>
      <c r="B2776" s="62" t="str">
        <f>LEFT(Таблица1[[#This Row],[Номер плавки]],7)</f>
        <v>2006377</v>
      </c>
      <c r="C2776" s="62" t="s">
        <v>66</v>
      </c>
      <c r="D2776" s="62" t="s">
        <v>72</v>
      </c>
      <c r="E2776" s="63">
        <v>571</v>
      </c>
      <c r="F2776" s="64">
        <f>(Таблица1[[#This Row],[Предел текучести, Н/мм²]]-SUMIF('Сводный отчет'!$B$7:$B$17,Таблица1[[#This Row],[Профиль / размер]],'Сводный отчет'!$F$7:$F$17))^2</f>
        <v>408.17139268953838</v>
      </c>
      <c r="G2776" s="63">
        <v>660</v>
      </c>
      <c r="H2776" s="64">
        <f>(Таблица1[[#This Row],[Временное сопротивление, Н/мм²]]-SUMIF('Сводный отчет'!$B$7:$B$17,Таблица1[[#This Row],[Профиль / размер]],'Сводный отчет'!$I$7:$I$17))^2</f>
        <v>136.68081168616689</v>
      </c>
      <c r="I2776" s="65">
        <f>Таблица1[[#This Row],[Временное сопротивление, Н/мм²]]/Таблица1[[#This Row],[Предел текучести, Н/мм²]]</f>
        <v>1.1558669001751314</v>
      </c>
      <c r="J2776" s="66">
        <f>(Таблица1[[#This Row],[σв/σт]]-SUMIF('Сводный отчет'!$B$7:$B$17,Таблица1[[#This Row],[Профиль / размер]],'Сводный отчет'!$L$7:$L$17))^2</f>
        <v>4.5371936927705045E-4</v>
      </c>
      <c r="K2776" s="63">
        <v>19.3</v>
      </c>
      <c r="L2776" s="64">
        <f>(Таблица1[[#This Row],[Относительное удлинение, %]]-SUMIF('Сводный отчет'!$B$7:$B$17,Таблица1[[#This Row],[Профиль / размер]],'Сводный отчет'!$O$7:$O$17))^2</f>
        <v>0.12952196297030771</v>
      </c>
      <c r="M2776" s="63">
        <v>7.6</v>
      </c>
      <c r="N277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6.1945679012345503</v>
      </c>
      <c r="O2776" s="67">
        <v>7.9</v>
      </c>
      <c r="P277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6.2067147714837736</v>
      </c>
      <c r="Q2776" s="69">
        <v>9.0999999999999998E-2</v>
      </c>
      <c r="R2776" s="70">
        <f>(Таблица1[[#This Row],[fr]]-SUMIF('Сводный отчет'!$B$7:$B$17,Таблица1[[#This Row],[Профиль / размер]],'Сводный отчет'!$X$7:$X$17))^2</f>
        <v>7.6432135486666797E-5</v>
      </c>
    </row>
    <row r="2777" spans="1:18" ht="11.25" customHeight="1" x14ac:dyDescent="0.25">
      <c r="A2777" s="62" t="s">
        <v>2036</v>
      </c>
      <c r="B2777" s="62" t="str">
        <f>LEFT(Таблица1[[#This Row],[Номер плавки]],7)</f>
        <v>2006377</v>
      </c>
      <c r="C2777" s="62" t="s">
        <v>66</v>
      </c>
      <c r="D2777" s="62" t="s">
        <v>72</v>
      </c>
      <c r="E2777" s="63">
        <v>565</v>
      </c>
      <c r="F2777" s="64">
        <f>(Таблица1[[#This Row],[Предел текучести, Н/мм²]]-SUMIF('Сводный отчет'!$B$7:$B$17,Таблица1[[#This Row],[Профиль / размер]],'Сводный отчет'!$F$7:$F$17))^2</f>
        <v>201.73236829929397</v>
      </c>
      <c r="G2777" s="63">
        <v>659</v>
      </c>
      <c r="H2777" s="64">
        <f>(Таблица1[[#This Row],[Временное сопротивление, Н/мм²]]-SUMIF('Сводный отчет'!$B$7:$B$17,Таблица1[[#This Row],[Профиль / размер]],'Сводный отчет'!$I$7:$I$17))^2</f>
        <v>114.29869786502857</v>
      </c>
      <c r="I2777" s="65">
        <f>Таблица1[[#This Row],[Временное сопротивление, Н/мм²]]/Таблица1[[#This Row],[Предел текучести, Н/мм²]]</f>
        <v>1.1663716814159293</v>
      </c>
      <c r="J2777" s="66">
        <f>(Таблица1[[#This Row],[σв/σт]]-SUMIF('Сводный отчет'!$B$7:$B$17,Таблица1[[#This Row],[Профиль / размер]],'Сводный отчет'!$L$7:$L$17))^2</f>
        <v>1.1655163316528781E-4</v>
      </c>
      <c r="K2777" s="63">
        <v>17.5</v>
      </c>
      <c r="L2777" s="64">
        <f>(Таблица1[[#This Row],[Относительное удлинение, %]]-SUMIF('Сводный отчет'!$B$7:$B$17,Таблица1[[#This Row],[Профиль / размер]],'Сводный отчет'!$O$7:$O$17))^2</f>
        <v>2.073912206872746</v>
      </c>
      <c r="M2777" s="63">
        <v>10.1</v>
      </c>
      <c r="N277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1.2345679012353486E-4</v>
      </c>
      <c r="O2777" s="67">
        <v>10.4</v>
      </c>
      <c r="P277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7.520508809418674E-5</v>
      </c>
      <c r="Q2777" s="69">
        <v>9.9000000000000005E-2</v>
      </c>
      <c r="R2777" s="70">
        <f>(Таблица1[[#This Row],[fr]]-SUMIF('Сводный отчет'!$B$7:$B$17,Таблица1[[#This Row],[Профиль / размер]],'Сводный отчет'!$X$7:$X$17))^2</f>
        <v>2.8031289429425536E-4</v>
      </c>
    </row>
    <row r="2778" spans="1:18" ht="11.25" customHeight="1" x14ac:dyDescent="0.25">
      <c r="A2778" s="62" t="s">
        <v>2037</v>
      </c>
      <c r="B2778" s="62" t="str">
        <f>LEFT(Таблица1[[#This Row],[Номер плавки]],7)</f>
        <v>2006378</v>
      </c>
      <c r="C2778" s="62" t="s">
        <v>66</v>
      </c>
      <c r="D2778" s="62" t="s">
        <v>72</v>
      </c>
      <c r="E2778" s="63">
        <v>567</v>
      </c>
      <c r="F2778" s="64">
        <f>(Таблица1[[#This Row],[Предел текучести, Н/мм²]]-SUMIF('Сводный отчет'!$B$7:$B$17,Таблица1[[#This Row],[Профиль / размер]],'Сводный отчет'!$F$7:$F$17))^2</f>
        <v>262.54537642937544</v>
      </c>
      <c r="G2778" s="63">
        <v>657</v>
      </c>
      <c r="H2778" s="64">
        <f>(Таблица1[[#This Row],[Временное сопротивление, Н/мм²]]-SUMIF('Сводный отчет'!$B$7:$B$17,Таблица1[[#This Row],[Профиль / размер]],'Сводный отчет'!$I$7:$I$17))^2</f>
        <v>75.534470222751935</v>
      </c>
      <c r="I2778" s="65">
        <f>Таблица1[[#This Row],[Временное сопротивление, Н/мм²]]/Таблица1[[#This Row],[Предел текучести, Н/мм²]]</f>
        <v>1.1587301587301588</v>
      </c>
      <c r="J2778" s="66">
        <f>(Таблица1[[#This Row],[σв/σт]]-SUMIF('Сводный отчет'!$B$7:$B$17,Таблица1[[#This Row],[Профиль / размер]],'Сводный отчет'!$L$7:$L$17))^2</f>
        <v>3.399388564762928E-4</v>
      </c>
      <c r="K2778" s="63">
        <v>17.600000000000001</v>
      </c>
      <c r="L2778" s="64">
        <f>(Таблица1[[#This Row],[Относительное удлинение, %]]-SUMIF('Сводный отчет'!$B$7:$B$17,Таблица1[[#This Row],[Профиль / размер]],'Сводный отчет'!$O$7:$O$17))^2</f>
        <v>1.7958905266559402</v>
      </c>
      <c r="M2778" s="63">
        <v>10</v>
      </c>
      <c r="N277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7.9012345679005461E-3</v>
      </c>
      <c r="O2778" s="67">
        <v>10.3</v>
      </c>
      <c r="P277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8.3407877439213105E-3</v>
      </c>
      <c r="Q2778" s="69">
        <v>6.8000000000000005E-2</v>
      </c>
      <c r="R2778" s="70">
        <f>(Таблица1[[#This Row],[fr]]-SUMIF('Сводный отчет'!$B$7:$B$17,Таблица1[[#This Row],[Профиль / размер]],'Сводный отчет'!$X$7:$X$17))^2</f>
        <v>2.0327495391485014E-4</v>
      </c>
    </row>
    <row r="2779" spans="1:18" ht="11.25" customHeight="1" x14ac:dyDescent="0.25">
      <c r="A2779" s="62" t="s">
        <v>2037</v>
      </c>
      <c r="B2779" s="62" t="str">
        <f>LEFT(Таблица1[[#This Row],[Номер плавки]],7)</f>
        <v>2006378</v>
      </c>
      <c r="C2779" s="62" t="s">
        <v>66</v>
      </c>
      <c r="D2779" s="62" t="s">
        <v>72</v>
      </c>
      <c r="E2779" s="63">
        <v>522</v>
      </c>
      <c r="F2779" s="64">
        <f>(Таблица1[[#This Row],[Предел текучести, Н/мм²]]-SUMIF('Сводный отчет'!$B$7:$B$17,Таблица1[[#This Row],[Профиль / размер]],'Сводный отчет'!$F$7:$F$17))^2</f>
        <v>829.25269350254234</v>
      </c>
      <c r="G2779" s="63">
        <v>620</v>
      </c>
      <c r="H2779" s="64">
        <f>(Таблица1[[#This Row],[Временное сопротивление, Н/мм²]]-SUMIF('Сводный отчет'!$B$7:$B$17,Таблица1[[#This Row],[Профиль / размер]],'Сводный отчет'!$I$7:$I$17))^2</f>
        <v>801.39625884063412</v>
      </c>
      <c r="I2779" s="65">
        <f>Таблица1[[#This Row],[Временное сопротивление, Н/мм²]]/Таблица1[[#This Row],[Предел текучести, Н/мм²]]</f>
        <v>1.1877394636015326</v>
      </c>
      <c r="J2779" s="66">
        <f>(Таблица1[[#This Row],[σв/σт]]-SUMIF('Сводный отчет'!$B$7:$B$17,Таблица1[[#This Row],[Профиль / размер]],'Сводный отчет'!$L$7:$L$17))^2</f>
        <v>1.1176452025054032E-4</v>
      </c>
      <c r="K2779" s="63">
        <v>19.8</v>
      </c>
      <c r="L2779" s="64">
        <f>(Таблица1[[#This Row],[Относительное удлинение, %]]-SUMIF('Сводный отчет'!$B$7:$B$17,Таблица1[[#This Row],[Профиль / размер]],'Сводный отчет'!$O$7:$O$17))^2</f>
        <v>0.73941356188629759</v>
      </c>
      <c r="M2779" s="63">
        <v>10.8</v>
      </c>
      <c r="N277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0.50567901234568557</v>
      </c>
      <c r="O2779" s="67">
        <v>11.1</v>
      </c>
      <c r="P277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0.50221612649730285</v>
      </c>
      <c r="Q2779" s="69">
        <v>8.2000000000000003E-2</v>
      </c>
      <c r="R2779" s="70">
        <f>(Таблица1[[#This Row],[fr]]-SUMIF('Сводный отчет'!$B$7:$B$17,Таблица1[[#This Row],[Профиль / размер]],'Сводный отчет'!$X$7:$X$17))^2</f>
        <v>6.6281828129923415E-8</v>
      </c>
    </row>
    <row r="2780" spans="1:18" ht="11.25" customHeight="1" x14ac:dyDescent="0.25">
      <c r="A2780" s="62" t="s">
        <v>2034</v>
      </c>
      <c r="B2780" s="62" t="str">
        <f>LEFT(Таблица1[[#This Row],[Номер плавки]],7)</f>
        <v>2006379</v>
      </c>
      <c r="C2780" s="62" t="s">
        <v>66</v>
      </c>
      <c r="D2780" s="62" t="s">
        <v>72</v>
      </c>
      <c r="E2780" s="63">
        <v>547</v>
      </c>
      <c r="F2780" s="64">
        <f>(Таблица1[[#This Row],[Предел текучести, Н/мм²]]-SUMIF('Сводный отчет'!$B$7:$B$17,Таблица1[[#This Row],[Профиль / размер]],'Сводный отчет'!$F$7:$F$17))^2</f>
        <v>14.415295128560718</v>
      </c>
      <c r="G2780" s="63">
        <v>652</v>
      </c>
      <c r="H2780" s="64">
        <f>(Таблица1[[#This Row],[Временное сопротивление, Н/мм²]]-SUMIF('Сводный отчет'!$B$7:$B$17,Таблица1[[#This Row],[Профиль / размер]],'Сводный отчет'!$I$7:$I$17))^2</f>
        <v>13.623901117060347</v>
      </c>
      <c r="I2780" s="65">
        <f>Таблица1[[#This Row],[Временное сопротивление, Н/мм²]]/Таблица1[[#This Row],[Предел текучести, Н/мм²]]</f>
        <v>1.1919561243144423</v>
      </c>
      <c r="J2780" s="66">
        <f>(Таблица1[[#This Row],[σв/σт]]-SUMIF('Сводный отчет'!$B$7:$B$17,Таблица1[[#This Row],[Профиль / размер]],'Сводный отчет'!$L$7:$L$17))^2</f>
        <v>2.1870075948463266E-4</v>
      </c>
      <c r="K2780" s="63">
        <v>19.399999999999999</v>
      </c>
      <c r="L2780" s="64">
        <f>(Таблица1[[#This Row],[Относительное удлинение, %]]-SUMIF('Сводный отчет'!$B$7:$B$17,Таблица1[[#This Row],[Профиль / размер]],'Сводный отчет'!$O$7:$O$17))^2</f>
        <v>0.21150028275350374</v>
      </c>
      <c r="M2780" s="63">
        <v>10</v>
      </c>
      <c r="N278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7.9012345679005461E-3</v>
      </c>
      <c r="O2780" s="67">
        <v>10.3</v>
      </c>
      <c r="P278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8.3407877439213105E-3</v>
      </c>
      <c r="Q2780" s="69">
        <v>7.4999999999999997E-2</v>
      </c>
      <c r="R2780" s="70">
        <f>(Таблица1[[#This Row],[fr]]-SUMIF('Сводный отчет'!$B$7:$B$17,Таблица1[[#This Row],[Профиль / размер]],'Сводный отчет'!$X$7:$X$17))^2</f>
        <v>5.2670617871490146E-5</v>
      </c>
    </row>
    <row r="2781" spans="1:18" ht="11.25" customHeight="1" x14ac:dyDescent="0.25">
      <c r="A2781" s="62" t="s">
        <v>2033</v>
      </c>
      <c r="B2781" s="62" t="str">
        <f>LEFT(Таблица1[[#This Row],[Номер плавки]],7)</f>
        <v>2006380</v>
      </c>
      <c r="C2781" s="62" t="s">
        <v>66</v>
      </c>
      <c r="D2781" s="62" t="s">
        <v>72</v>
      </c>
      <c r="E2781" s="63">
        <v>564</v>
      </c>
      <c r="F2781" s="64">
        <f>(Таблица1[[#This Row],[Предел текучести, Н/мм²]]-SUMIF('Сводный отчет'!$B$7:$B$17,Таблица1[[#This Row],[Профиль / размер]],'Сводный отчет'!$F$7:$F$17))^2</f>
        <v>174.32586423425323</v>
      </c>
      <c r="G2781" s="63">
        <v>657</v>
      </c>
      <c r="H2781" s="64">
        <f>(Таблица1[[#This Row],[Временное сопротивление, Н/мм²]]-SUMIF('Сводный отчет'!$B$7:$B$17,Таблица1[[#This Row],[Профиль / размер]],'Сводный отчет'!$I$7:$I$17))^2</f>
        <v>75.534470222751935</v>
      </c>
      <c r="I2781" s="65">
        <f>Таблица1[[#This Row],[Временное сопротивление, Н/мм²]]/Таблица1[[#This Row],[Предел текучести, Н/мм²]]</f>
        <v>1.1648936170212767</v>
      </c>
      <c r="J2781" s="66">
        <f>(Таблица1[[#This Row],[σв/σт]]-SUMIF('Сводный отчет'!$B$7:$B$17,Таблица1[[#This Row],[Профиль / размер]],'Сводный отчет'!$L$7:$L$17))^2</f>
        <v>1.5065040246124348E-4</v>
      </c>
      <c r="K2781" s="63">
        <v>18.399999999999999</v>
      </c>
      <c r="L2781" s="64">
        <f>(Таблица1[[#This Row],[Относительное удлинение, %]]-SUMIF('Сводный отчет'!$B$7:$B$17,Таблица1[[#This Row],[Профиль / размер]],'Сводный отчет'!$O$7:$O$17))^2</f>
        <v>0.29171708492152826</v>
      </c>
      <c r="M2781" s="63">
        <v>8.6999999999999993</v>
      </c>
      <c r="N278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1.9290123456790036</v>
      </c>
      <c r="O2781" s="67">
        <v>9</v>
      </c>
      <c r="P278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1.9357933622696759</v>
      </c>
      <c r="Q2781" s="69">
        <v>9.8000000000000004E-2</v>
      </c>
      <c r="R2781" s="70">
        <f>(Таблица1[[#This Row],[fr]]-SUMIF('Сводный отчет'!$B$7:$B$17,Таблица1[[#This Row],[Профиль / размер]],'Сводный отчет'!$X$7:$X$17))^2</f>
        <v>2.4782779944330674E-4</v>
      </c>
    </row>
    <row r="2782" spans="1:18" ht="11.25" customHeight="1" x14ac:dyDescent="0.25">
      <c r="A2782" s="62" t="s">
        <v>2050</v>
      </c>
      <c r="B2782" s="62" t="str">
        <f>LEFT(Таблица1[[#This Row],[Номер плавки]],7)</f>
        <v>2076389</v>
      </c>
      <c r="C2782" s="62" t="s">
        <v>66</v>
      </c>
      <c r="D2782" s="62" t="s">
        <v>90</v>
      </c>
      <c r="E2782" s="63">
        <v>577</v>
      </c>
      <c r="F2782" s="64">
        <f>(Таблица1[[#This Row],[Предел текучести, Н/мм²]]-SUMIF('Сводный отчет'!$B$7:$B$17,Таблица1[[#This Row],[Профиль / размер]],'Сводный отчет'!$F$7:$F$17))^2</f>
        <v>1661.8062774140974</v>
      </c>
      <c r="G2782" s="63">
        <v>712</v>
      </c>
      <c r="H2782" s="64">
        <f>(Таблица1[[#This Row],[Временное сопротивление, Н/мм²]]-SUMIF('Сводный отчет'!$B$7:$B$17,Таблица1[[#This Row],[Профиль / размер]],'Сводный отчет'!$I$7:$I$17))^2</f>
        <v>3916.5267032555312</v>
      </c>
      <c r="I2782" s="65">
        <f>Таблица1[[#This Row],[Временное сопротивление, Н/мм²]]/Таблица1[[#This Row],[Предел текучести, Н/мм²]]</f>
        <v>1.2339688041594454</v>
      </c>
      <c r="J2782" s="66">
        <f>(Таблица1[[#This Row],[σв/σт]]-SUMIF('Сводный отчет'!$B$7:$B$17,Таблица1[[#This Row],[Профиль / размер]],'Сводный отчет'!$L$7:$L$17))^2</f>
        <v>5.2256456504983894E-4</v>
      </c>
      <c r="K2782" s="63">
        <v>18.899999999999999</v>
      </c>
      <c r="L2782" s="64">
        <f>(Таблица1[[#This Row],[Относительное удлинение, %]]-SUMIF('Сводный отчет'!$B$7:$B$17,Таблица1[[#This Row],[Профиль / размер]],'Сводный отчет'!$O$7:$O$17))^2</f>
        <v>8.9297152240504232E-2</v>
      </c>
      <c r="M2782" s="63">
        <v>11.4</v>
      </c>
      <c r="N278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1.019341455619486</v>
      </c>
      <c r="O2782" s="67">
        <v>11.8</v>
      </c>
      <c r="P278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1.2162051180321289</v>
      </c>
      <c r="Q2782" s="69">
        <v>7.1999999999999995E-2</v>
      </c>
      <c r="R2782" s="70">
        <f>(Таблица1[[#This Row],[fr]]-SUMIF('Сводный отчет'!$B$7:$B$17,Таблица1[[#This Row],[Профиль / размер]],'Сводный отчет'!$X$7:$X$17))^2</f>
        <v>1.3154905331834576E-4</v>
      </c>
    </row>
    <row r="2783" spans="1:18" ht="11.25" customHeight="1" x14ac:dyDescent="0.25">
      <c r="A2783" s="62" t="s">
        <v>2050</v>
      </c>
      <c r="B2783" s="62" t="str">
        <f>LEFT(Таблица1[[#This Row],[Номер плавки]],7)</f>
        <v>2076389</v>
      </c>
      <c r="C2783" s="62" t="s">
        <v>66</v>
      </c>
      <c r="D2783" s="62" t="s">
        <v>90</v>
      </c>
      <c r="E2783" s="63">
        <v>578</v>
      </c>
      <c r="F2783" s="64">
        <f>(Таблица1[[#This Row],[Предел текучести, Н/мм²]]-SUMIF('Сводный отчет'!$B$7:$B$17,Таблица1[[#This Row],[Профиль / размер]],'Сводный отчет'!$F$7:$F$17))^2</f>
        <v>1744.3367938460224</v>
      </c>
      <c r="G2783" s="63">
        <v>713</v>
      </c>
      <c r="H2783" s="64">
        <f>(Таблица1[[#This Row],[Временное сопротивление, Н/мм²]]-SUMIF('Сводный отчет'!$B$7:$B$17,Таблица1[[#This Row],[Профиль / размер]],'Сводный отчет'!$I$7:$I$17))^2</f>
        <v>4042.6910225043575</v>
      </c>
      <c r="I2783" s="65">
        <f>Таблица1[[#This Row],[Временное сопротивление, Н/мм²]]/Таблица1[[#This Row],[Предел текучести, Н/мм²]]</f>
        <v>1.2335640138408304</v>
      </c>
      <c r="J2783" s="66">
        <f>(Таблица1[[#This Row],[σв/σт]]-SUMIF('Сводный отчет'!$B$7:$B$17,Таблица1[[#This Row],[Профиль / размер]],'Сводный отчет'!$L$7:$L$17))^2</f>
        <v>5.0422167311603796E-4</v>
      </c>
      <c r="K2783" s="63">
        <v>18.3</v>
      </c>
      <c r="L2783" s="64">
        <f>(Таблица1[[#This Row],[Относительное удлинение, %]]-SUMIF('Сводный отчет'!$B$7:$B$17,Таблица1[[#This Row],[Профиль / размер]],'Сводный отчет'!$O$7:$O$17))^2</f>
        <v>9.0705602944753244E-2</v>
      </c>
      <c r="M2783" s="63">
        <v>11.1</v>
      </c>
      <c r="N278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0.50356680773215812</v>
      </c>
      <c r="O2783" s="67">
        <v>11.5</v>
      </c>
      <c r="P278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0.6445149771870593</v>
      </c>
      <c r="Q2783" s="69">
        <v>7.5999999999999998E-2</v>
      </c>
      <c r="R2783" s="70">
        <f>(Таблица1[[#This Row],[fr]]-SUMIF('Сводный отчет'!$B$7:$B$17,Таблица1[[#This Row],[Профиль / размер]],'Сводный отчет'!$X$7:$X$17))^2</f>
        <v>5.5793184773744549E-5</v>
      </c>
    </row>
    <row r="2784" spans="1:18" ht="11.25" customHeight="1" x14ac:dyDescent="0.25">
      <c r="A2784" s="62" t="s">
        <v>2051</v>
      </c>
      <c r="B2784" s="62" t="str">
        <f>LEFT(Таблица1[[#This Row],[Номер плавки]],7)</f>
        <v>2075482</v>
      </c>
      <c r="C2784" s="62" t="s">
        <v>66</v>
      </c>
      <c r="D2784" s="62" t="s">
        <v>90</v>
      </c>
      <c r="E2784" s="63">
        <v>583</v>
      </c>
      <c r="F2784" s="64">
        <f>(Таблица1[[#This Row],[Предел текучести, Н/мм²]]-SUMIF('Сводный отчет'!$B$7:$B$17,Таблица1[[#This Row],[Профиль / размер]],'Сводный отчет'!$F$7:$F$17))^2</f>
        <v>2186.989376005647</v>
      </c>
      <c r="G2784" s="63">
        <v>699</v>
      </c>
      <c r="H2784" s="64">
        <f>(Таблица1[[#This Row],[Временное сопротивление, Н/мм²]]-SUMIF('Сводный отчет'!$B$7:$B$17,Таблица1[[#This Row],[Профиль / размер]],'Сводный отчет'!$I$7:$I$17))^2</f>
        <v>2458.3905530207885</v>
      </c>
      <c r="I2784" s="65">
        <f>Таблица1[[#This Row],[Временное сопротивление, Н/мм²]]/Таблица1[[#This Row],[Предел текучести, Н/мм²]]</f>
        <v>1.1989708404802744</v>
      </c>
      <c r="J2784" s="66">
        <f>(Таблица1[[#This Row],[σв/σт]]-SUMIF('Сводный отчет'!$B$7:$B$17,Таблица1[[#This Row],[Профиль / размер]],'Сводный отчет'!$L$7:$L$17))^2</f>
        <v>1.4733814554300709E-4</v>
      </c>
      <c r="K2784" s="63">
        <v>19.100000000000001</v>
      </c>
      <c r="L2784" s="64">
        <f>(Таблица1[[#This Row],[Относительное удлинение, %]]-SUMIF('Сводный отчет'!$B$7:$B$17,Таблица1[[#This Row],[Профиль / размер]],'Сводный отчет'!$O$7:$O$17))^2</f>
        <v>0.24882766867242362</v>
      </c>
      <c r="M2784" s="63">
        <v>11.5</v>
      </c>
      <c r="N278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1.2312663382485942</v>
      </c>
      <c r="O2784" s="67">
        <v>11.8</v>
      </c>
      <c r="P278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1.2162051180321289</v>
      </c>
      <c r="Q2784" s="69">
        <v>8.5999999999999993E-2</v>
      </c>
      <c r="R2784" s="70">
        <f>(Таблица1[[#This Row],[fr]]-SUMIF('Сводный отчет'!$B$7:$B$17,Таблица1[[#This Row],[Профиль / размер]],'Сводный отчет'!$X$7:$X$17))^2</f>
        <v>6.4035134122416921E-6</v>
      </c>
    </row>
    <row r="2785" spans="1:18" ht="11.25" customHeight="1" x14ac:dyDescent="0.25">
      <c r="A2785" s="62" t="s">
        <v>2052</v>
      </c>
      <c r="B2785" s="62" t="str">
        <f>LEFT(Таблица1[[#This Row],[Номер плавки]],7)</f>
        <v>2075649</v>
      </c>
      <c r="C2785" s="62" t="s">
        <v>66</v>
      </c>
      <c r="D2785" s="62" t="s">
        <v>90</v>
      </c>
      <c r="E2785" s="63">
        <v>604</v>
      </c>
      <c r="F2785" s="64">
        <f>(Таблица1[[#This Row],[Предел текучести, Н/мм²]]-SUMIF('Сводный отчет'!$B$7:$B$17,Таблица1[[#This Row],[Профиль / размер]],'Сводный отчет'!$F$7:$F$17))^2</f>
        <v>4592.1302210760714</v>
      </c>
      <c r="G2785" s="63">
        <v>722</v>
      </c>
      <c r="H2785" s="64">
        <f>(Таблица1[[#This Row],[Временное сопротивление, Н/мм²]]-SUMIF('Сводный отчет'!$B$7:$B$17,Таблица1[[#This Row],[Профиль / размер]],'Сводный отчет'!$I$7:$I$17))^2</f>
        <v>5268.1698957437948</v>
      </c>
      <c r="I2785" s="65">
        <f>Таблица1[[#This Row],[Временное сопротивление, Н/мм²]]/Таблица1[[#This Row],[Предел текучести, Н/мм²]]</f>
        <v>1.195364238410596</v>
      </c>
      <c r="J2785" s="66">
        <f>(Таблица1[[#This Row],[σв/σт]]-SUMIF('Сводный отчет'!$B$7:$B$17,Таблица1[[#This Row],[Профиль / размер]],'Сводный отчет'!$L$7:$L$17))^2</f>
        <v>2.4790170595388164E-4</v>
      </c>
      <c r="K2785" s="63">
        <v>18.8</v>
      </c>
      <c r="L2785" s="64">
        <f>(Таблица1[[#This Row],[Относительное удлинение, %]]-SUMIF('Сводный отчет'!$B$7:$B$17,Таблица1[[#This Row],[Профиль / размер]],'Сводный отчет'!$O$7:$O$17))^2</f>
        <v>3.9531894024546793E-2</v>
      </c>
      <c r="M2785" s="63">
        <v>10.8</v>
      </c>
      <c r="N278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0.16779215984483239</v>
      </c>
      <c r="O2785" s="67">
        <v>11.2</v>
      </c>
      <c r="P278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0.25282483634199071</v>
      </c>
      <c r="Q2785" s="69">
        <v>9.7000000000000003E-2</v>
      </c>
      <c r="R2785" s="70">
        <f>(Таблица1[[#This Row],[fr]]-SUMIF('Сводный отчет'!$B$7:$B$17,Таблица1[[#This Row],[Профиль / размер]],'Сводный отчет'!$X$7:$X$17))^2</f>
        <v>1.8307487491458872E-4</v>
      </c>
    </row>
    <row r="2786" spans="1:18" ht="11.25" customHeight="1" x14ac:dyDescent="0.25">
      <c r="A2786" s="62" t="s">
        <v>2053</v>
      </c>
      <c r="B2786" s="62" t="str">
        <f>LEFT(Таблица1[[#This Row],[Номер плавки]],7)</f>
        <v>2005624</v>
      </c>
      <c r="C2786" s="62" t="s">
        <v>66</v>
      </c>
      <c r="D2786" s="62" t="s">
        <v>90</v>
      </c>
      <c r="E2786" s="63">
        <v>523</v>
      </c>
      <c r="F2786" s="64">
        <f>(Таблица1[[#This Row],[Предел текучести, Н/мм²]]-SUMIF('Сводный отчет'!$B$7:$B$17,Таблица1[[#This Row],[Профиль / размер]],'Сводный отчет'!$F$7:$F$17))^2</f>
        <v>175.15839009014837</v>
      </c>
      <c r="G2786" s="63">
        <v>637</v>
      </c>
      <c r="H2786" s="64">
        <f>(Таблица1[[#This Row],[Временное сопротивление, Н/мм²]]-SUMIF('Сводный отчет'!$B$7:$B$17,Таблица1[[#This Row],[Профиль / размер]],'Сводный отчет'!$I$7:$I$17))^2</f>
        <v>154.20275959355422</v>
      </c>
      <c r="I2786" s="65">
        <f>Таблица1[[#This Row],[Временное сопротивление, Н/мм²]]/Таблица1[[#This Row],[Предел текучести, Н/мм²]]</f>
        <v>1.2179732313575526</v>
      </c>
      <c r="J2786" s="66">
        <f>(Таблица1[[#This Row],[σв/σт]]-SUMIF('Сводный отчет'!$B$7:$B$17,Таблица1[[#This Row],[Профиль / размер]],'Сводный отчет'!$L$7:$L$17))^2</f>
        <v>4.7115846121587303E-5</v>
      </c>
      <c r="K2786" s="63">
        <v>19.5</v>
      </c>
      <c r="L2786" s="64">
        <f>(Таблица1[[#This Row],[Относительное удлинение, %]]-SUMIF('Сводный отчет'!$B$7:$B$17,Таблица1[[#This Row],[Профиль / размер]],'Сводный отчет'!$O$7:$O$17))^2</f>
        <v>0.80788870153625647</v>
      </c>
      <c r="M2786" s="63">
        <v>10.6</v>
      </c>
      <c r="N278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4.3942394586613823E-2</v>
      </c>
      <c r="O2786" s="67">
        <v>10.9</v>
      </c>
      <c r="P278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4.1134695496923661E-2</v>
      </c>
      <c r="Q2786" s="69">
        <v>6.6000000000000003E-2</v>
      </c>
      <c r="R2786" s="70">
        <f>(Таблица1[[#This Row],[fr]]-SUMIF('Сводный отчет'!$B$7:$B$17,Таблица1[[#This Row],[Профиль / размер]],'Сводный отчет'!$X$7:$X$17))^2</f>
        <v>3.051828561352472E-4</v>
      </c>
    </row>
    <row r="2787" spans="1:18" ht="11.25" customHeight="1" x14ac:dyDescent="0.25">
      <c r="A2787" s="62" t="s">
        <v>2053</v>
      </c>
      <c r="B2787" s="62" t="str">
        <f>LEFT(Таблица1[[#This Row],[Номер плавки]],7)</f>
        <v>2005624</v>
      </c>
      <c r="C2787" s="62" t="s">
        <v>66</v>
      </c>
      <c r="D2787" s="62" t="s">
        <v>90</v>
      </c>
      <c r="E2787" s="63">
        <v>524</v>
      </c>
      <c r="F2787" s="64">
        <f>(Таблица1[[#This Row],[Предел текучести, Н/мм²]]-SUMIF('Сводный отчет'!$B$7:$B$17,Таблица1[[#This Row],[Профиль / размер]],'Сводный отчет'!$F$7:$F$17))^2</f>
        <v>149.68890652207335</v>
      </c>
      <c r="G2787" s="63">
        <v>638</v>
      </c>
      <c r="H2787" s="64">
        <f>(Таблица1[[#This Row],[Временное сопротивление, Н/мм²]]-SUMIF('Сводный отчет'!$B$7:$B$17,Таблица1[[#This Row],[Профиль / размер]],'Сводный отчет'!$I$7:$I$17))^2</f>
        <v>130.36707884238058</v>
      </c>
      <c r="I2787" s="65">
        <f>Таблица1[[#This Row],[Временное сопротивление, Н/мм²]]/Таблица1[[#This Row],[Предел текучести, Н/мм²]]</f>
        <v>1.217557251908397</v>
      </c>
      <c r="J2787" s="66">
        <f>(Таблица1[[#This Row],[σв/σт]]-SUMIF('Сводный отчет'!$B$7:$B$17,Таблица1[[#This Row],[Профиль / размер]],'Сводный отчет'!$L$7:$L$17))^2</f>
        <v>4.1578237324776551E-5</v>
      </c>
      <c r="K2787" s="63">
        <v>18.600000000000001</v>
      </c>
      <c r="L2787" s="64">
        <f>(Таблица1[[#This Row],[Относительное удлинение, %]]-SUMIF('Сводный отчет'!$B$7:$B$17,Таблица1[[#This Row],[Профиль / размер]],'Сводный отчет'!$O$7:$O$17))^2</f>
        <v>1.3775926293705252E-6</v>
      </c>
      <c r="M2787" s="63">
        <v>11.7</v>
      </c>
      <c r="N278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1.7151161035068103</v>
      </c>
      <c r="O2787" s="67">
        <v>12</v>
      </c>
      <c r="P278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1.6973318785955058</v>
      </c>
      <c r="Q2787" s="69">
        <v>7.1999999999999995E-2</v>
      </c>
      <c r="R2787" s="70">
        <f>(Таблица1[[#This Row],[fr]]-SUMIF('Сводный отчет'!$B$7:$B$17,Таблица1[[#This Row],[Профиль / размер]],'Сводный отчет'!$X$7:$X$17))^2</f>
        <v>1.3154905331834576E-4</v>
      </c>
    </row>
    <row r="2788" spans="1:18" ht="11.25" customHeight="1" x14ac:dyDescent="0.25">
      <c r="A2788" s="62" t="s">
        <v>2054</v>
      </c>
      <c r="B2788" s="62" t="str">
        <f>LEFT(Таблица1[[#This Row],[Номер плавки]],7)</f>
        <v>2005625</v>
      </c>
      <c r="C2788" s="62" t="s">
        <v>66</v>
      </c>
      <c r="D2788" s="62" t="s">
        <v>90</v>
      </c>
      <c r="E2788" s="63">
        <v>540</v>
      </c>
      <c r="F2788" s="64">
        <f>(Таблица1[[#This Row],[Предел текучести, Н/мм²]]-SUMIF('Сводный отчет'!$B$7:$B$17,Таблица1[[#This Row],[Профиль / размер]],'Сводный отчет'!$F$7:$F$17))^2</f>
        <v>14.177169432873033</v>
      </c>
      <c r="G2788" s="63">
        <v>656</v>
      </c>
      <c r="H2788" s="64">
        <f>(Таблица1[[#This Row],[Временное сопротивление, Н/мм²]]-SUMIF('Сводный отчет'!$B$7:$B$17,Таблица1[[#This Row],[Профиль / размер]],'Сводный отчет'!$I$7:$I$17))^2</f>
        <v>43.324825321255048</v>
      </c>
      <c r="I2788" s="65">
        <f>Таблица1[[#This Row],[Временное сопротивление, Н/мм²]]/Таблица1[[#This Row],[Предел текучести, Н/мм²]]</f>
        <v>1.2148148148148148</v>
      </c>
      <c r="J2788" s="66">
        <f>(Таблица1[[#This Row],[σв/σт]]-SUMIF('Сводный отчет'!$B$7:$B$17,Таблица1[[#This Row],[Профиль / размер]],'Сводный отчет'!$L$7:$L$17))^2</f>
        <v>1.3732077636760537E-5</v>
      </c>
      <c r="K2788" s="63">
        <v>20.100000000000001</v>
      </c>
      <c r="L2788" s="64">
        <f>(Таблица1[[#This Row],[Относительное удлинение, %]]-SUMIF('Сводный отчет'!$B$7:$B$17,Таблица1[[#This Row],[Профиль / размер]],'Сводный отчет'!$O$7:$O$17))^2</f>
        <v>2.2464802508320121</v>
      </c>
      <c r="M2788" s="63">
        <v>10.6</v>
      </c>
      <c r="N278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4.3942394586613823E-2</v>
      </c>
      <c r="O2788" s="67">
        <v>10.9</v>
      </c>
      <c r="P278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4.1134695496923661E-2</v>
      </c>
      <c r="Q2788" s="69">
        <v>8.1000000000000003E-2</v>
      </c>
      <c r="R2788" s="70">
        <f>(Таблица1[[#This Row],[fr]]-SUMIF('Сводный отчет'!$B$7:$B$17,Таблица1[[#This Row],[Профиль / размер]],'Сводный отчет'!$X$7:$X$17))^2</f>
        <v>6.09834909299311E-6</v>
      </c>
    </row>
    <row r="2789" spans="1:18" ht="11.25" customHeight="1" x14ac:dyDescent="0.25">
      <c r="A2789" s="62" t="s">
        <v>2054</v>
      </c>
      <c r="B2789" s="62" t="str">
        <f>LEFT(Таблица1[[#This Row],[Номер плавки]],7)</f>
        <v>2005625</v>
      </c>
      <c r="C2789" s="62" t="s">
        <v>66</v>
      </c>
      <c r="D2789" s="62" t="s">
        <v>90</v>
      </c>
      <c r="E2789" s="63">
        <v>539</v>
      </c>
      <c r="F2789" s="64">
        <f>(Таблица1[[#This Row],[Предел текучести, Н/мм²]]-SUMIF('Сводный отчет'!$B$7:$B$17,Таблица1[[#This Row],[Профиль / размер]],'Сводный отчет'!$F$7:$F$17))^2</f>
        <v>7.646653000948052</v>
      </c>
      <c r="G2789" s="63">
        <v>653</v>
      </c>
      <c r="H2789" s="64">
        <f>(Таблица1[[#This Row],[Временное сопротивление, Н/мм²]]-SUMIF('Сводный отчет'!$B$7:$B$17,Таблица1[[#This Row],[Профиль / размер]],'Сводный отчет'!$I$7:$I$17))^2</f>
        <v>12.831867574775973</v>
      </c>
      <c r="I2789" s="65">
        <f>Таблица1[[#This Row],[Временное сопротивление, Н/мм²]]/Таблица1[[#This Row],[Предел текучести, Н/мм²]]</f>
        <v>1.2115027829313543</v>
      </c>
      <c r="J2789" s="66">
        <f>(Таблица1[[#This Row],[σв/σт]]-SUMIF('Сводный отчет'!$B$7:$B$17,Таблица1[[#This Row],[Профиль / размер]],'Сводный отчет'!$L$7:$L$17))^2</f>
        <v>1.5496026039368153E-7</v>
      </c>
      <c r="K2789" s="63">
        <v>20.2</v>
      </c>
      <c r="L2789" s="64">
        <f>(Таблица1[[#This Row],[Относительное удлинение, %]]-SUMIF('Сводный отчет'!$B$7:$B$17,Таблица1[[#This Row],[Профиль / размер]],'Сводный отчет'!$O$7:$O$17))^2</f>
        <v>2.5562455090479643</v>
      </c>
      <c r="M2789" s="63">
        <v>10.8</v>
      </c>
      <c r="N278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0.16779215984483239</v>
      </c>
      <c r="O2789" s="67">
        <v>11.1</v>
      </c>
      <c r="P278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0.16226145606030185</v>
      </c>
      <c r="Q2789" s="69">
        <v>9.8000000000000004E-2</v>
      </c>
      <c r="R2789" s="70">
        <f>(Таблица1[[#This Row],[fr]]-SUMIF('Сводный отчет'!$B$7:$B$17,Таблица1[[#This Row],[Профиль / размер]],'Сводный отчет'!$X$7:$X$17))^2</f>
        <v>2.1113590777843848E-4</v>
      </c>
    </row>
    <row r="2790" spans="1:18" ht="11.25" customHeight="1" x14ac:dyDescent="0.25">
      <c r="A2790" s="62" t="s">
        <v>2044</v>
      </c>
      <c r="B2790" s="62" t="str">
        <f>LEFT(Таблица1[[#This Row],[Номер плавки]],7)</f>
        <v>2006361</v>
      </c>
      <c r="C2790" s="62" t="s">
        <v>66</v>
      </c>
      <c r="D2790" s="62" t="s">
        <v>90</v>
      </c>
      <c r="E2790" s="63">
        <v>529</v>
      </c>
      <c r="F2790" s="64">
        <f>(Таблица1[[#This Row],[Предел текучести, Н/мм²]]-SUMIF('Сводный отчет'!$B$7:$B$17,Таблица1[[#This Row],[Профиль / размер]],'Сводный отчет'!$F$7:$F$17))^2</f>
        <v>52.341488681698252</v>
      </c>
      <c r="G2790" s="63">
        <v>643</v>
      </c>
      <c r="H2790" s="64">
        <f>(Таблица1[[#This Row],[Временное сопротивление, Н/мм²]]-SUMIF('Сводный отчет'!$B$7:$B$17,Таблица1[[#This Row],[Профиль / размер]],'Сводный отчет'!$I$7:$I$17))^2</f>
        <v>41.188675086512376</v>
      </c>
      <c r="I2790" s="65">
        <f>Таблица1[[#This Row],[Временное сопротивление, Н/мм²]]/Таблица1[[#This Row],[Предел текучести, Н/мм²]]</f>
        <v>1.2155009451795842</v>
      </c>
      <c r="J2790" s="66">
        <f>(Таблица1[[#This Row],[σв/σт]]-SUMIF('Сводный отчет'!$B$7:$B$17,Таблица1[[#This Row],[Профиль / размер]],'Сводный отчет'!$L$7:$L$17))^2</f>
        <v>1.9288014130804199E-5</v>
      </c>
      <c r="K2790" s="63">
        <v>20</v>
      </c>
      <c r="L2790" s="64">
        <f>(Таблица1[[#This Row],[Относительное удлинение, %]]-SUMIF('Сводный отчет'!$B$7:$B$17,Таблица1[[#This Row],[Профиль / размер]],'Сводный отчет'!$O$7:$O$17))^2</f>
        <v>1.9567149926160494</v>
      </c>
      <c r="M2790" s="63">
        <v>12.1</v>
      </c>
      <c r="N279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2.9228156340232467</v>
      </c>
      <c r="O2790" s="67">
        <v>12.4</v>
      </c>
      <c r="P279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2.8995853997222643</v>
      </c>
      <c r="Q2790" s="69">
        <v>9.1999999999999998E-2</v>
      </c>
      <c r="R2790" s="70">
        <f>(Таблица1[[#This Row],[fr]]-SUMIF('Сводный отчет'!$B$7:$B$17,Таблица1[[#This Row],[Профиль / размер]],'Сводный отчет'!$X$7:$X$17))^2</f>
        <v>7.2769710595340024E-5</v>
      </c>
    </row>
    <row r="2791" spans="1:18" ht="11.25" customHeight="1" x14ac:dyDescent="0.25">
      <c r="A2791" s="62" t="s">
        <v>2044</v>
      </c>
      <c r="B2791" s="62" t="str">
        <f>LEFT(Таблица1[[#This Row],[Номер плавки]],7)</f>
        <v>2006361</v>
      </c>
      <c r="C2791" s="62" t="s">
        <v>66</v>
      </c>
      <c r="D2791" s="62" t="s">
        <v>90</v>
      </c>
      <c r="E2791" s="63">
        <v>529</v>
      </c>
      <c r="F2791" s="64">
        <f>(Таблица1[[#This Row],[Предел текучести, Н/мм²]]-SUMIF('Сводный отчет'!$B$7:$B$17,Таблица1[[#This Row],[Профиль / размер]],'Сводный отчет'!$F$7:$F$17))^2</f>
        <v>52.341488681698252</v>
      </c>
      <c r="G2791" s="63">
        <v>644</v>
      </c>
      <c r="H2791" s="64">
        <f>(Таблица1[[#This Row],[Временное сопротивление, Н/мм²]]-SUMIF('Сводный отчет'!$B$7:$B$17,Таблица1[[#This Row],[Профиль / размер]],'Сводный отчет'!$I$7:$I$17))^2</f>
        <v>29.352994335338739</v>
      </c>
      <c r="I2791" s="65">
        <f>Таблица1[[#This Row],[Временное сопротивление, Н/мм²]]/Таблица1[[#This Row],[Предел текучести, Н/мм²]]</f>
        <v>1.2173913043478262</v>
      </c>
      <c r="J2791" s="66">
        <f>(Таблица1[[#This Row],[σв/σт]]-SUMIF('Сводный отчет'!$B$7:$B$17,Таблица1[[#This Row],[Профиль / размер]],'Сводный отчет'!$L$7:$L$17))^2</f>
        <v>3.9465676714795666E-5</v>
      </c>
      <c r="K2791" s="63">
        <v>21.3</v>
      </c>
      <c r="L2791" s="64">
        <f>(Таблица1[[#This Row],[Относительное удлинение, %]]-SUMIF('Сводный отчет'!$B$7:$B$17,Таблица1[[#This Row],[Профиль / размер]],'Сводный отчет'!$O$7:$O$17))^2</f>
        <v>7.2836633494235148</v>
      </c>
      <c r="M2791" s="63">
        <v>10.6</v>
      </c>
      <c r="N279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4.3942394586613823E-2</v>
      </c>
      <c r="O2791" s="67">
        <v>10.9</v>
      </c>
      <c r="P279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4.1134695496923661E-2</v>
      </c>
      <c r="Q2791" s="69">
        <v>7.0999999999999994E-2</v>
      </c>
      <c r="R2791" s="70">
        <f>(Таблица1[[#This Row],[fr]]-SUMIF('Сводный отчет'!$B$7:$B$17,Таблица1[[#This Row],[Профиль / размер]],'Сводный отчет'!$X$7:$X$17))^2</f>
        <v>1.5548802045449607E-4</v>
      </c>
    </row>
    <row r="2792" spans="1:18" ht="11.25" customHeight="1" x14ac:dyDescent="0.25">
      <c r="A2792" s="62" t="s">
        <v>2041</v>
      </c>
      <c r="B2792" s="62" t="str">
        <f>LEFT(Таблица1[[#This Row],[Номер плавки]],7)</f>
        <v>2006364</v>
      </c>
      <c r="C2792" s="62" t="s">
        <v>66</v>
      </c>
      <c r="D2792" s="62" t="s">
        <v>90</v>
      </c>
      <c r="E2792" s="63">
        <v>520</v>
      </c>
      <c r="F2792" s="64">
        <f>(Таблица1[[#This Row],[Предел текучести, Н/мм²]]-SUMIF('Сводный отчет'!$B$7:$B$17,Таблица1[[#This Row],[Профиль / размер]],'Сводный отчет'!$F$7:$F$17))^2</f>
        <v>263.56684079437343</v>
      </c>
      <c r="G2792" s="63">
        <v>635</v>
      </c>
      <c r="H2792" s="64">
        <f>(Таблица1[[#This Row],[Временное сопротивление, Н/мм²]]-SUMIF('Сводный отчет'!$B$7:$B$17,Таблица1[[#This Row],[Профиль / размер]],'Сводный отчет'!$I$7:$I$17))^2</f>
        <v>207.8741210959015</v>
      </c>
      <c r="I2792" s="65">
        <f>Таблица1[[#This Row],[Временное сопротивление, Н/мм²]]/Таблица1[[#This Row],[Предел текучести, Н/мм²]]</f>
        <v>1.2211538461538463</v>
      </c>
      <c r="J2792" s="66">
        <f>(Таблица1[[#This Row],[σв/σт]]-SUMIF('Сводный отчет'!$B$7:$B$17,Таблица1[[#This Row],[Профиль / размер]],'Сводный отчет'!$L$7:$L$17))^2</f>
        <v>1.0089626213734672E-4</v>
      </c>
      <c r="K2792" s="63">
        <v>20.100000000000001</v>
      </c>
      <c r="L2792" s="64">
        <f>(Таблица1[[#This Row],[Относительное удлинение, %]]-SUMIF('Сводный отчет'!$B$7:$B$17,Таблица1[[#This Row],[Профиль / размер]],'Сводный отчет'!$O$7:$O$17))^2</f>
        <v>2.2464802508320121</v>
      </c>
      <c r="M2792" s="63">
        <v>11.3</v>
      </c>
      <c r="N279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0.82741657299037774</v>
      </c>
      <c r="O2792" s="67">
        <v>11.6</v>
      </c>
      <c r="P279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0.81507835746874802</v>
      </c>
      <c r="Q2792" s="69">
        <v>9.7000000000000003E-2</v>
      </c>
      <c r="R2792" s="70">
        <f>(Таблица1[[#This Row],[fr]]-SUMIF('Сводный отчет'!$B$7:$B$17,Таблица1[[#This Row],[Профиль / размер]],'Сводный отчет'!$X$7:$X$17))^2</f>
        <v>1.8307487491458872E-4</v>
      </c>
    </row>
    <row r="2793" spans="1:18" ht="11.25" customHeight="1" x14ac:dyDescent="0.25">
      <c r="A2793" s="62" t="s">
        <v>2041</v>
      </c>
      <c r="B2793" s="62" t="str">
        <f>LEFT(Таблица1[[#This Row],[Номер плавки]],7)</f>
        <v>2006364</v>
      </c>
      <c r="C2793" s="62" t="s">
        <v>66</v>
      </c>
      <c r="D2793" s="62" t="s">
        <v>90</v>
      </c>
      <c r="E2793" s="63">
        <v>521</v>
      </c>
      <c r="F2793" s="64">
        <f>(Таблица1[[#This Row],[Предел текучести, Н/мм²]]-SUMIF('Сводный отчет'!$B$7:$B$17,Таблица1[[#This Row],[Профиль / размер]],'Сводный отчет'!$F$7:$F$17))^2</f>
        <v>232.09735722629841</v>
      </c>
      <c r="G2793" s="63">
        <v>635</v>
      </c>
      <c r="H2793" s="64">
        <f>(Таблица1[[#This Row],[Временное сопротивление, Н/мм²]]-SUMIF('Сводный отчет'!$B$7:$B$17,Таблица1[[#This Row],[Профиль / размер]],'Сводный отчет'!$I$7:$I$17))^2</f>
        <v>207.8741210959015</v>
      </c>
      <c r="I2793" s="65">
        <f>Таблица1[[#This Row],[Временное сопротивление, Н/мм²]]/Таблица1[[#This Row],[Предел текучести, Н/мм²]]</f>
        <v>1.2188099808061421</v>
      </c>
      <c r="J2793" s="66">
        <f>(Таблица1[[#This Row],[σв/σт]]-SUMIF('Сводный отчет'!$B$7:$B$17,Таблица1[[#This Row],[Профиль / размер]],'Сводный отчет'!$L$7:$L$17))^2</f>
        <v>5.9303056775658432E-5</v>
      </c>
      <c r="K2793" s="63">
        <v>21.5</v>
      </c>
      <c r="L2793" s="64">
        <f>(Таблица1[[#This Row],[Относительное удлинение, %]]-SUMIF('Сводный отчет'!$B$7:$B$17,Таблица1[[#This Row],[Профиль / размер]],'Сводный отчет'!$O$7:$O$17))^2</f>
        <v>8.4031938658554282</v>
      </c>
      <c r="M2793" s="63">
        <v>12.1</v>
      </c>
      <c r="N279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2.9228156340232467</v>
      </c>
      <c r="O2793" s="67">
        <v>12.4</v>
      </c>
      <c r="P279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2.8995853997222643</v>
      </c>
      <c r="Q2793" s="69">
        <v>8.4000000000000005E-2</v>
      </c>
      <c r="R2793" s="70">
        <f>(Таблица1[[#This Row],[fr]]-SUMIF('Сводный отчет'!$B$7:$B$17,Таблица1[[#This Row],[Профиль / размер]],'Сводный отчет'!$X$7:$X$17))^2</f>
        <v>2.814476845422906E-7</v>
      </c>
    </row>
    <row r="2794" spans="1:18" ht="11.25" customHeight="1" x14ac:dyDescent="0.25">
      <c r="A2794" s="62" t="s">
        <v>2042</v>
      </c>
      <c r="B2794" s="62" t="str">
        <f>LEFT(Таблица1[[#This Row],[Номер плавки]],7)</f>
        <v>2006363</v>
      </c>
      <c r="C2794" s="62" t="s">
        <v>66</v>
      </c>
      <c r="D2794" s="62" t="s">
        <v>90</v>
      </c>
      <c r="E2794" s="63">
        <v>519</v>
      </c>
      <c r="F2794" s="64">
        <f>(Таблица1[[#This Row],[Предел текучести, Н/мм²]]-SUMIF('Сводный отчет'!$B$7:$B$17,Таблица1[[#This Row],[Профиль / размер]],'Сводный отчет'!$F$7:$F$17))^2</f>
        <v>297.03632436244845</v>
      </c>
      <c r="G2794" s="63">
        <v>638</v>
      </c>
      <c r="H2794" s="64">
        <f>(Таблица1[[#This Row],[Временное сопротивление, Н/мм²]]-SUMIF('Сводный отчет'!$B$7:$B$17,Таблица1[[#This Row],[Профиль / размер]],'Сводный отчет'!$I$7:$I$17))^2</f>
        <v>130.36707884238058</v>
      </c>
      <c r="I2794" s="65">
        <f>Таблица1[[#This Row],[Временное сопротивление, Н/мм²]]/Таблица1[[#This Row],[Предел текучести, Н/мм²]]</f>
        <v>1.2292870905587669</v>
      </c>
      <c r="J2794" s="66">
        <f>(Таблица1[[#This Row],[σв/σт]]-SUMIF('Сводный отчет'!$B$7:$B$17,Таблица1[[#This Row],[Профиль / размер]],'Сводный отчет'!$L$7:$L$17))^2</f>
        <v>3.3043814063606677E-4</v>
      </c>
      <c r="K2794" s="63">
        <v>20.100000000000001</v>
      </c>
      <c r="L2794" s="64">
        <f>(Таблица1[[#This Row],[Относительное удлинение, %]]-SUMIF('Сводный отчет'!$B$7:$B$17,Таблица1[[#This Row],[Профиль / размер]],'Сводный отчет'!$O$7:$O$17))^2</f>
        <v>2.2464802508320121</v>
      </c>
      <c r="M2794" s="63">
        <v>12</v>
      </c>
      <c r="N279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2.5908907513941388</v>
      </c>
      <c r="O2794" s="67">
        <v>12.3</v>
      </c>
      <c r="P279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2.5690220194405762</v>
      </c>
      <c r="Q2794" s="69">
        <v>8.1000000000000003E-2</v>
      </c>
      <c r="R2794" s="70">
        <f>(Таблица1[[#This Row],[fr]]-SUMIF('Сводный отчет'!$B$7:$B$17,Таблица1[[#This Row],[Профиль / размер]],'Сводный отчет'!$X$7:$X$17))^2</f>
        <v>6.09834909299311E-6</v>
      </c>
    </row>
    <row r="2795" spans="1:18" ht="11.25" customHeight="1" x14ac:dyDescent="0.25">
      <c r="A2795" s="62" t="s">
        <v>2042</v>
      </c>
      <c r="B2795" s="62" t="str">
        <f>LEFT(Таблица1[[#This Row],[Номер плавки]],7)</f>
        <v>2006363</v>
      </c>
      <c r="C2795" s="62" t="s">
        <v>66</v>
      </c>
      <c r="D2795" s="62" t="s">
        <v>90</v>
      </c>
      <c r="E2795" s="63">
        <v>535</v>
      </c>
      <c r="F2795" s="64">
        <f>(Таблица1[[#This Row],[Предел текучести, Н/мм²]]-SUMIF('Сводный отчет'!$B$7:$B$17,Таблица1[[#This Row],[Профиль / размер]],'Сводный отчет'!$F$7:$F$17))^2</f>
        <v>1.5245872732481334</v>
      </c>
      <c r="G2795" s="63">
        <v>650</v>
      </c>
      <c r="H2795" s="64">
        <f>(Таблица1[[#This Row],[Временное сопротивление, Н/мм²]]-SUMIF('Сводный отчет'!$B$7:$B$17,Таблица1[[#This Row],[Профиль / размер]],'Сводный отчет'!$I$7:$I$17))^2</f>
        <v>0.33890982829689448</v>
      </c>
      <c r="I2795" s="65">
        <f>Таблица1[[#This Row],[Временное сопротивление, Н/мм²]]/Таблица1[[#This Row],[Предел текучести, Н/мм²]]</f>
        <v>1.2149532710280373</v>
      </c>
      <c r="J2795" s="66">
        <f>(Таблица1[[#This Row],[σв/σт]]-SUMIF('Сводный отчет'!$B$7:$B$17,Таблица1[[#This Row],[Профиль / размер]],'Сводный отчет'!$L$7:$L$17))^2</f>
        <v>1.477739709987852E-5</v>
      </c>
      <c r="K2795" s="63">
        <v>21.9</v>
      </c>
      <c r="L2795" s="64">
        <f>(Таблица1[[#This Row],[Относительное удлинение, %]]-SUMIF('Сводный отчет'!$B$7:$B$17,Таблица1[[#This Row],[Профиль / размер]],'Сводный отчет'!$O$7:$O$17))^2</f>
        <v>10.882254898719253</v>
      </c>
      <c r="M2795" s="63">
        <v>11.3</v>
      </c>
      <c r="N279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0.82741657299037774</v>
      </c>
      <c r="O2795" s="67">
        <v>11.6</v>
      </c>
      <c r="P279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0.81507835746874802</v>
      </c>
      <c r="Q2795" s="69">
        <v>7.2999999999999995E-2</v>
      </c>
      <c r="R2795" s="70">
        <f>(Таблица1[[#This Row],[fr]]-SUMIF('Сводный отчет'!$B$7:$B$17,Таблица1[[#This Row],[Профиль / размер]],'Сводный отчет'!$X$7:$X$17))^2</f>
        <v>1.0961008618219546E-4</v>
      </c>
    </row>
    <row r="2796" spans="1:18" ht="11.25" customHeight="1" x14ac:dyDescent="0.25">
      <c r="A2796" s="62" t="s">
        <v>2055</v>
      </c>
      <c r="B2796" s="62" t="str">
        <f>LEFT(Таблица1[[#This Row],[Номер плавки]],7)</f>
        <v>2006365</v>
      </c>
      <c r="C2796" s="62" t="s">
        <v>66</v>
      </c>
      <c r="D2796" s="62" t="s">
        <v>90</v>
      </c>
      <c r="E2796" s="63">
        <v>528</v>
      </c>
      <c r="F2796" s="64">
        <f>(Таблица1[[#This Row],[Предел текучести, Н/мм²]]-SUMIF('Сводный отчет'!$B$7:$B$17,Таблица1[[#This Row],[Профиль / размер]],'Сводный отчет'!$F$7:$F$17))^2</f>
        <v>67.810972249773272</v>
      </c>
      <c r="G2796" s="63">
        <v>645</v>
      </c>
      <c r="H2796" s="64">
        <f>(Таблица1[[#This Row],[Временное сопротивление, Н/мм²]]-SUMIF('Сводный отчет'!$B$7:$B$17,Таблица1[[#This Row],[Профиль / размер]],'Сводный отчет'!$I$7:$I$17))^2</f>
        <v>19.517313584165098</v>
      </c>
      <c r="I2796" s="65">
        <f>Таблица1[[#This Row],[Временное сопротивление, Н/мм²]]/Таблица1[[#This Row],[Предел текучести, Н/мм²]]</f>
        <v>1.2215909090909092</v>
      </c>
      <c r="J2796" s="66">
        <f>(Таблица1[[#This Row],[σв/σт]]-SUMIF('Сводный отчет'!$B$7:$B$17,Таблица1[[#This Row],[Профиль / размер]],'Сводный отчет'!$L$7:$L$17))^2</f>
        <v>1.0986762980529927E-4</v>
      </c>
      <c r="K2796" s="63">
        <v>20.2</v>
      </c>
      <c r="L2796" s="64">
        <f>(Таблица1[[#This Row],[Относительное удлинение, %]]-SUMIF('Сводный отчет'!$B$7:$B$17,Таблица1[[#This Row],[Профиль / размер]],'Сводный отчет'!$O$7:$O$17))^2</f>
        <v>2.5562455090479643</v>
      </c>
      <c r="M2796" s="63">
        <v>11</v>
      </c>
      <c r="N279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0.37164192510304966</v>
      </c>
      <c r="O2796" s="67">
        <v>11.3</v>
      </c>
      <c r="P279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0.36338821662368159</v>
      </c>
      <c r="Q2796" s="69">
        <v>9.5000000000000001E-2</v>
      </c>
      <c r="R2796" s="70">
        <f>(Таблица1[[#This Row],[fr]]-SUMIF('Сводный отчет'!$B$7:$B$17,Таблица1[[#This Row],[Профиль / размер]],'Сводный отчет'!$X$7:$X$17))^2</f>
        <v>1.3295280918688924E-4</v>
      </c>
    </row>
    <row r="2797" spans="1:18" ht="11.25" customHeight="1" x14ac:dyDescent="0.25">
      <c r="A2797" s="62" t="s">
        <v>2055</v>
      </c>
      <c r="B2797" s="62" t="str">
        <f>LEFT(Таблица1[[#This Row],[Номер плавки]],7)</f>
        <v>2006365</v>
      </c>
      <c r="C2797" s="62" t="s">
        <v>66</v>
      </c>
      <c r="D2797" s="62" t="s">
        <v>90</v>
      </c>
      <c r="E2797" s="63">
        <v>532</v>
      </c>
      <c r="F2797" s="64">
        <f>(Таблица1[[#This Row],[Предел текучести, Н/мм²]]-SUMIF('Сводный отчет'!$B$7:$B$17,Таблица1[[#This Row],[Профиль / размер]],'Сводный отчет'!$F$7:$F$17))^2</f>
        <v>17.933037977473195</v>
      </c>
      <c r="G2797" s="63">
        <v>646</v>
      </c>
      <c r="H2797" s="64">
        <f>(Таблица1[[#This Row],[Временное сопротивление, Н/мм²]]-SUMIF('Сводный отчет'!$B$7:$B$17,Таблица1[[#This Row],[Профиль / размер]],'Сводный отчет'!$I$7:$I$17))^2</f>
        <v>11.681632832991458</v>
      </c>
      <c r="I2797" s="65">
        <f>Таблица1[[#This Row],[Временное сопротивление, Н/мм²]]/Таблица1[[#This Row],[Предел текучести, Н/мм²]]</f>
        <v>1.2142857142857142</v>
      </c>
      <c r="J2797" s="66">
        <f>(Таблица1[[#This Row],[σв/σт]]-SUMIF('Сводный отчет'!$B$7:$B$17,Таблица1[[#This Row],[Профиль / размер]],'Сводный отчет'!$L$7:$L$17))^2</f>
        <v>1.0090668599696537E-5</v>
      </c>
      <c r="K2797" s="63">
        <v>20</v>
      </c>
      <c r="L2797" s="64">
        <f>(Таблица1[[#This Row],[Относительное удлинение, %]]-SUMIF('Сводный отчет'!$B$7:$B$17,Таблица1[[#This Row],[Профиль / размер]],'Сводный отчет'!$O$7:$O$17))^2</f>
        <v>1.9567149926160494</v>
      </c>
      <c r="M2797" s="63">
        <v>12</v>
      </c>
      <c r="N279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2.5908907513941388</v>
      </c>
      <c r="O2797" s="67">
        <v>12.3</v>
      </c>
      <c r="P279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2.5690220194405762</v>
      </c>
      <c r="Q2797" s="69">
        <v>7.5999999999999998E-2</v>
      </c>
      <c r="R2797" s="70">
        <f>(Таблица1[[#This Row],[fr]]-SUMIF('Сводный отчет'!$B$7:$B$17,Таблица1[[#This Row],[Профиль / размер]],'Сводный отчет'!$X$7:$X$17))^2</f>
        <v>5.5793184773744549E-5</v>
      </c>
    </row>
    <row r="2798" spans="1:18" ht="11.25" customHeight="1" x14ac:dyDescent="0.25">
      <c r="A2798" s="62" t="s">
        <v>2056</v>
      </c>
      <c r="B2798" s="62" t="str">
        <f>LEFT(Таблица1[[#This Row],[Номер плавки]],7)</f>
        <v>2006358</v>
      </c>
      <c r="C2798" s="62" t="s">
        <v>66</v>
      </c>
      <c r="D2798" s="62" t="s">
        <v>90</v>
      </c>
      <c r="E2798" s="63">
        <v>548</v>
      </c>
      <c r="F2798" s="64">
        <f>(Таблица1[[#This Row],[Предел текучести, Н/мм²]]-SUMIF('Сводный отчет'!$B$7:$B$17,Таблица1[[#This Row],[Профиль / размер]],'Сводный отчет'!$F$7:$F$17))^2</f>
        <v>138.42130088827287</v>
      </c>
      <c r="G2798" s="63">
        <v>668</v>
      </c>
      <c r="H2798" s="64">
        <f>(Таблица1[[#This Row],[Временное сопротивление, Н/мм²]]-SUMIF('Сводный отчет'!$B$7:$B$17,Таблица1[[#This Row],[Профиль / размер]],'Сводный отчет'!$I$7:$I$17))^2</f>
        <v>345.29665630717136</v>
      </c>
      <c r="I2798" s="65">
        <f>Таблица1[[#This Row],[Временное сопротивление, Н/мм²]]/Таблица1[[#This Row],[Предел текучести, Н/мм²]]</f>
        <v>1.218978102189781</v>
      </c>
      <c r="J2798" s="66">
        <f>(Таблица1[[#This Row],[σв/σт]]-SUMIF('Сводный отчет'!$B$7:$B$17,Таблица1[[#This Row],[Профиль / размер]],'Сводный отчет'!$L$7:$L$17))^2</f>
        <v>6.1920675948573973E-5</v>
      </c>
      <c r="K2798" s="63">
        <v>19.100000000000001</v>
      </c>
      <c r="L2798" s="64">
        <f>(Таблица1[[#This Row],[Относительное удлинение, %]]-SUMIF('Сводный отчет'!$B$7:$B$17,Таблица1[[#This Row],[Профиль / размер]],'Сводный отчет'!$O$7:$O$17))^2</f>
        <v>0.24882766867242362</v>
      </c>
      <c r="M2798" s="63">
        <v>11</v>
      </c>
      <c r="N279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0.37164192510304966</v>
      </c>
      <c r="O2798" s="67">
        <v>11.3</v>
      </c>
      <c r="P279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0.36338821662368159</v>
      </c>
      <c r="Q2798" s="69">
        <v>8.7999999999999995E-2</v>
      </c>
      <c r="R2798" s="70">
        <f>(Таблица1[[#This Row],[fr]]-SUMIF('Сводный отчет'!$B$7:$B$17,Таблица1[[#This Row],[Профиль / размер]],'Сводный отчет'!$X$7:$X$17))^2</f>
        <v>2.0525579139941123E-5</v>
      </c>
    </row>
    <row r="2799" spans="1:18" ht="11.25" customHeight="1" x14ac:dyDescent="0.25">
      <c r="A2799" s="62" t="s">
        <v>2056</v>
      </c>
      <c r="B2799" s="62" t="str">
        <f>LEFT(Таблица1[[#This Row],[Номер плавки]],7)</f>
        <v>2006358</v>
      </c>
      <c r="C2799" s="62" t="s">
        <v>66</v>
      </c>
      <c r="D2799" s="62" t="s">
        <v>90</v>
      </c>
      <c r="E2799" s="63">
        <v>545</v>
      </c>
      <c r="F2799" s="64">
        <f>(Таблица1[[#This Row],[Предел текучести, Н/мм²]]-SUMIF('Сводный отчет'!$B$7:$B$17,Таблица1[[#This Row],[Профиль / размер]],'Сводный отчет'!$F$7:$F$17))^2</f>
        <v>76.829751592497928</v>
      </c>
      <c r="G2799" s="63">
        <v>669</v>
      </c>
      <c r="H2799" s="64">
        <f>(Таблица1[[#This Row],[Временное сопротивление, Н/мм²]]-SUMIF('Сводный отчет'!$B$7:$B$17,Таблица1[[#This Row],[Профиль / размер]],'Сводный отчет'!$I$7:$I$17))^2</f>
        <v>383.46097555599772</v>
      </c>
      <c r="I2799" s="65">
        <f>Таблица1[[#This Row],[Временное сопротивление, Н/мм²]]/Таблица1[[#This Row],[Предел текучести, Н/мм²]]</f>
        <v>1.2275229357798165</v>
      </c>
      <c r="J2799" s="66">
        <f>(Таблица1[[#This Row],[σв/σт]]-SUMIF('Сводный отчет'!$B$7:$B$17,Таблица1[[#This Row],[Профиль / размер]],'Сводный отчет'!$L$7:$L$17))^2</f>
        <v>2.6941292135857512E-4</v>
      </c>
      <c r="K2799" s="63">
        <v>16.399999999999999</v>
      </c>
      <c r="L2799" s="64">
        <f>(Таблица1[[#This Row],[Относительное удлинение, %]]-SUMIF('Сводный отчет'!$B$7:$B$17,Таблица1[[#This Row],[Профиль / размер]],'Сводный отчет'!$O$7:$O$17))^2</f>
        <v>4.8451656968415469</v>
      </c>
      <c r="M2799" s="63">
        <v>10.6</v>
      </c>
      <c r="N279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4.3942394586613823E-2</v>
      </c>
      <c r="O2799" s="67">
        <v>10.9</v>
      </c>
      <c r="P279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4.1134695496923661E-2</v>
      </c>
      <c r="Q2799" s="69">
        <v>7.9000000000000001E-2</v>
      </c>
      <c r="R2799" s="70">
        <f>(Таблица1[[#This Row],[fr]]-SUMIF('Сводный отчет'!$B$7:$B$17,Таблица1[[#This Row],[Профиль / размер]],'Сводный отчет'!$X$7:$X$17))^2</f>
        <v>1.9976283365293672E-5</v>
      </c>
    </row>
    <row r="2800" spans="1:18" ht="11.25" customHeight="1" x14ac:dyDescent="0.25">
      <c r="A2800" s="62" t="s">
        <v>2057</v>
      </c>
      <c r="B2800" s="62" t="str">
        <f>LEFT(Таблица1[[#This Row],[Номер плавки]],7)</f>
        <v>2006357</v>
      </c>
      <c r="C2800" s="62" t="s">
        <v>66</v>
      </c>
      <c r="D2800" s="62" t="s">
        <v>90</v>
      </c>
      <c r="E2800" s="63">
        <v>559</v>
      </c>
      <c r="F2800" s="64">
        <f>(Таблица1[[#This Row],[Предел текучести, Н/мм²]]-SUMIF('Сводный отчет'!$B$7:$B$17,Таблица1[[#This Row],[Профиль / размер]],'Сводный отчет'!$F$7:$F$17))^2</f>
        <v>518.25698163944764</v>
      </c>
      <c r="G2800" s="63">
        <v>669</v>
      </c>
      <c r="H2800" s="64">
        <f>(Таблица1[[#This Row],[Временное сопротивление, Н/мм²]]-SUMIF('Сводный отчет'!$B$7:$B$17,Таблица1[[#This Row],[Профиль / размер]],'Сводный отчет'!$I$7:$I$17))^2</f>
        <v>383.46097555599772</v>
      </c>
      <c r="I2800" s="65">
        <f>Таблица1[[#This Row],[Временное сопротивление, Н/мм²]]/Таблица1[[#This Row],[Предел текучести, Н/мм²]]</f>
        <v>1.1967799642218246</v>
      </c>
      <c r="J2800" s="66">
        <f>(Таблица1[[#This Row],[σв/σт]]-SUMIF('Сводный отчет'!$B$7:$B$17,Таблица1[[#This Row],[Профиль / размер]],'Сводный отчет'!$L$7:$L$17))^2</f>
        <v>2.0532507816688192E-4</v>
      </c>
      <c r="K2800" s="63">
        <v>18.899999999999999</v>
      </c>
      <c r="L2800" s="64">
        <f>(Таблица1[[#This Row],[Относительное удлинение, %]]-SUMIF('Сводный отчет'!$B$7:$B$17,Таблица1[[#This Row],[Профиль / размер]],'Сводный отчет'!$O$7:$O$17))^2</f>
        <v>8.9297152240504232E-2</v>
      </c>
      <c r="M2800" s="63">
        <v>11.5</v>
      </c>
      <c r="N280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1.2312663382485942</v>
      </c>
      <c r="O2800" s="67">
        <v>11.8</v>
      </c>
      <c r="P280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1.2162051180321289</v>
      </c>
      <c r="Q2800" s="69">
        <v>9.5000000000000001E-2</v>
      </c>
      <c r="R2800" s="70">
        <f>(Таблица1[[#This Row],[fr]]-SUMIF('Сводный отчет'!$B$7:$B$17,Таблица1[[#This Row],[Профиль / размер]],'Сводный отчет'!$X$7:$X$17))^2</f>
        <v>1.3295280918688924E-4</v>
      </c>
    </row>
    <row r="2801" spans="1:18" ht="11.25" customHeight="1" x14ac:dyDescent="0.25">
      <c r="A2801" s="62" t="s">
        <v>2057</v>
      </c>
      <c r="B2801" s="62" t="str">
        <f>LEFT(Таблица1[[#This Row],[Номер плавки]],7)</f>
        <v>2006357</v>
      </c>
      <c r="C2801" s="62" t="s">
        <v>66</v>
      </c>
      <c r="D2801" s="62" t="s">
        <v>90</v>
      </c>
      <c r="E2801" s="63">
        <v>550</v>
      </c>
      <c r="F2801" s="64">
        <f>(Таблица1[[#This Row],[Предел текучести, Н/мм²]]-SUMIF('Сводный отчет'!$B$7:$B$17,Таблица1[[#This Row],[Профиль / размер]],'Сводный отчет'!$F$7:$F$17))^2</f>
        <v>189.48233375212283</v>
      </c>
      <c r="G2801" s="63">
        <v>664</v>
      </c>
      <c r="H2801" s="64">
        <f>(Таблица1[[#This Row],[Временное сопротивление, Н/мм²]]-SUMIF('Сводный отчет'!$B$7:$B$17,Таблица1[[#This Row],[Профиль / размер]],'Сводный отчет'!$I$7:$I$17))^2</f>
        <v>212.63937931186592</v>
      </c>
      <c r="I2801" s="65">
        <f>Таблица1[[#This Row],[Временное сопротивление, Н/мм²]]/Таблица1[[#This Row],[Предел текучести, Н/мм²]]</f>
        <v>1.2072727272727273</v>
      </c>
      <c r="J2801" s="66">
        <f>(Таблица1[[#This Row],[σв/σт]]-SUMIF('Сводный отчет'!$B$7:$B$17,Таблица1[[#This Row],[Профиль / размер]],'Сводный отчет'!$L$7:$L$17))^2</f>
        <v>1.4718008982816566E-5</v>
      </c>
      <c r="K2801" s="63">
        <v>20.9</v>
      </c>
      <c r="L2801" s="64">
        <f>(Таблица1[[#This Row],[Относительное удлинение, %]]-SUMIF('Сводный отчет'!$B$7:$B$17,Таблица1[[#This Row],[Профиль / размер]],'Сводный отчет'!$O$7:$O$17))^2</f>
        <v>5.2846023165596696</v>
      </c>
      <c r="M2801" s="63">
        <v>11</v>
      </c>
      <c r="N280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0.37164192510304966</v>
      </c>
      <c r="O2801" s="67">
        <v>11.3</v>
      </c>
      <c r="P280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0.36338821662368159</v>
      </c>
      <c r="Q2801" s="69">
        <v>9.9000000000000005E-2</v>
      </c>
      <c r="R2801" s="70">
        <f>(Таблица1[[#This Row],[fr]]-SUMIF('Сводный отчет'!$B$7:$B$17,Таблица1[[#This Row],[Профиль / размер]],'Сводный отчет'!$X$7:$X$17))^2</f>
        <v>2.4119694064228824E-4</v>
      </c>
    </row>
    <row r="2802" spans="1:18" ht="11.25" customHeight="1" x14ac:dyDescent="0.25">
      <c r="A2802" s="62" t="s">
        <v>2058</v>
      </c>
      <c r="B2802" s="62" t="str">
        <f>LEFT(Таблица1[[#This Row],[Номер плавки]],7)</f>
        <v>2006367</v>
      </c>
      <c r="C2802" s="62" t="s">
        <v>66</v>
      </c>
      <c r="D2802" s="62" t="s">
        <v>90</v>
      </c>
      <c r="E2802" s="63">
        <v>534</v>
      </c>
      <c r="F2802" s="64">
        <f>(Таблица1[[#This Row],[Предел текучести, Н/мм²]]-SUMIF('Сводный отчет'!$B$7:$B$17,Таблица1[[#This Row],[Профиль / размер]],'Сводный отчет'!$F$7:$F$17))^2</f>
        <v>4.9940708413231532</v>
      </c>
      <c r="G2802" s="63">
        <v>649</v>
      </c>
      <c r="H2802" s="64">
        <f>(Таблица1[[#This Row],[Временное сопротивление, Н/мм²]]-SUMIF('Сводный отчет'!$B$7:$B$17,Таблица1[[#This Row],[Профиль / размер]],'Сводный отчет'!$I$7:$I$17))^2</f>
        <v>0.17459057947053505</v>
      </c>
      <c r="I2802" s="65">
        <f>Таблица1[[#This Row],[Временное сопротивление, Н/мм²]]/Таблица1[[#This Row],[Предел текучести, Н/мм²]]</f>
        <v>1.2153558052434457</v>
      </c>
      <c r="J2802" s="66">
        <f>(Таблица1[[#This Row],[σв/σт]]-SUMIF('Сводный отчет'!$B$7:$B$17,Таблица1[[#This Row],[Профиль / размер]],'Сводный отчет'!$L$7:$L$17))^2</f>
        <v>1.8034225056284393E-5</v>
      </c>
      <c r="K2802" s="63">
        <v>21.5</v>
      </c>
      <c r="L2802" s="64">
        <f>(Таблица1[[#This Row],[Относительное удлинение, %]]-SUMIF('Сводный отчет'!$B$7:$B$17,Таблица1[[#This Row],[Профиль / размер]],'Сводный отчет'!$O$7:$O$17))^2</f>
        <v>8.4031938658554282</v>
      </c>
      <c r="M2802" s="63">
        <v>11.1</v>
      </c>
      <c r="N280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0.50356680773215812</v>
      </c>
      <c r="O2802" s="67">
        <v>11.4</v>
      </c>
      <c r="P280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0.49395159690537055</v>
      </c>
      <c r="Q2802" s="69">
        <v>9.2999999999999999E-2</v>
      </c>
      <c r="R2802" s="70">
        <f>(Таблица1[[#This Row],[fr]]-SUMIF('Сводный отчет'!$B$7:$B$17,Таблица1[[#This Row],[Профиль / размер]],'Сводный отчет'!$X$7:$X$17))^2</f>
        <v>9.0830743459189756E-5</v>
      </c>
    </row>
    <row r="2803" spans="1:18" ht="11.25" customHeight="1" x14ac:dyDescent="0.25">
      <c r="A2803" s="62" t="s">
        <v>2058</v>
      </c>
      <c r="B2803" s="62" t="str">
        <f>LEFT(Таблица1[[#This Row],[Номер плавки]],7)</f>
        <v>2006367</v>
      </c>
      <c r="C2803" s="62" t="s">
        <v>66</v>
      </c>
      <c r="D2803" s="62" t="s">
        <v>90</v>
      </c>
      <c r="E2803" s="63">
        <v>534</v>
      </c>
      <c r="F2803" s="64">
        <f>(Таблица1[[#This Row],[Предел текучести, Н/мм²]]-SUMIF('Сводный отчет'!$B$7:$B$17,Таблица1[[#This Row],[Профиль / размер]],'Сводный отчет'!$F$7:$F$17))^2</f>
        <v>4.9940708413231532</v>
      </c>
      <c r="G2803" s="63">
        <v>650</v>
      </c>
      <c r="H2803" s="64">
        <f>(Таблица1[[#This Row],[Временное сопротивление, Н/мм²]]-SUMIF('Сводный отчет'!$B$7:$B$17,Таблица1[[#This Row],[Профиль / размер]],'Сводный отчет'!$I$7:$I$17))^2</f>
        <v>0.33890982829689448</v>
      </c>
      <c r="I2803" s="65">
        <f>Таблица1[[#This Row],[Временное сопротивление, Н/мм²]]/Таблица1[[#This Row],[Предел текучести, Н/мм²]]</f>
        <v>1.2172284644194757</v>
      </c>
      <c r="J2803" s="66">
        <f>(Таблица1[[#This Row],[σв/σт]]-SUMIF('Сводный отчет'!$B$7:$B$17,Таблица1[[#This Row],[Профиль / размер]],'Сводный отчет'!$L$7:$L$17))^2</f>
        <v>3.7446216896065453E-5</v>
      </c>
      <c r="K2803" s="63">
        <v>18.899999999999999</v>
      </c>
      <c r="L2803" s="64">
        <f>(Таблица1[[#This Row],[Относительное удлинение, %]]-SUMIF('Сводный отчет'!$B$7:$B$17,Таблица1[[#This Row],[Профиль / размер]],'Сводный отчет'!$O$7:$O$17))^2</f>
        <v>8.9297152240504232E-2</v>
      </c>
      <c r="M2803" s="63">
        <v>11.2</v>
      </c>
      <c r="N280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0.65549169036126631</v>
      </c>
      <c r="O2803" s="67">
        <v>11.5</v>
      </c>
      <c r="P280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0.6445149771870593</v>
      </c>
      <c r="Q2803" s="69">
        <v>8.2000000000000003E-2</v>
      </c>
      <c r="R2803" s="70">
        <f>(Таблица1[[#This Row],[fr]]-SUMIF('Сводный отчет'!$B$7:$B$17,Таблица1[[#This Row],[Профиль / размер]],'Сводный отчет'!$X$7:$X$17))^2</f>
        <v>2.1593819568428332E-6</v>
      </c>
    </row>
    <row r="2804" spans="1:18" ht="11.25" customHeight="1" x14ac:dyDescent="0.25">
      <c r="A2804" s="62" t="s">
        <v>2059</v>
      </c>
      <c r="B2804" s="62" t="str">
        <f>LEFT(Таблица1[[#This Row],[Номер плавки]],7)</f>
        <v>2006368</v>
      </c>
      <c r="C2804" s="62" t="s">
        <v>66</v>
      </c>
      <c r="D2804" s="62" t="s">
        <v>90</v>
      </c>
      <c r="E2804" s="63">
        <v>546</v>
      </c>
      <c r="F2804" s="64">
        <f>(Таблица1[[#This Row],[Предел текучести, Н/мм²]]-SUMIF('Сводный отчет'!$B$7:$B$17,Таблица1[[#This Row],[Профиль / размер]],'Сводный отчет'!$F$7:$F$17))^2</f>
        <v>95.360268024422908</v>
      </c>
      <c r="G2804" s="63">
        <v>661</v>
      </c>
      <c r="H2804" s="64">
        <f>(Таблица1[[#This Row],[Временное сопротивление, Н/мм²]]-SUMIF('Сводный отчет'!$B$7:$B$17,Таблица1[[#This Row],[Профиль / размер]],'Сводный отчет'!$I$7:$I$17))^2</f>
        <v>134.14642156538685</v>
      </c>
      <c r="I2804" s="65">
        <f>Таблица1[[#This Row],[Временное сопротивление, Н/мм²]]/Таблица1[[#This Row],[Предел текучести, Н/мм²]]</f>
        <v>1.2106227106227105</v>
      </c>
      <c r="J2804" s="66">
        <f>(Таблица1[[#This Row],[σв/σт]]-SUMIF('Сводный отчет'!$B$7:$B$17,Таблица1[[#This Row],[Профиль / размер]],'Сводный отчет'!$L$7:$L$17))^2</f>
        <v>2.3660673908935404E-7</v>
      </c>
      <c r="K2804" s="63">
        <v>19</v>
      </c>
      <c r="L2804" s="64">
        <f>(Таблица1[[#This Row],[Относительное удлинение, %]]-SUMIF('Сводный отчет'!$B$7:$B$17,Таблица1[[#This Row],[Профиль / размер]],'Сводный отчет'!$O$7:$O$17))^2</f>
        <v>0.15906241045646363</v>
      </c>
      <c r="M2804" s="63">
        <v>10.8</v>
      </c>
      <c r="N280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0.16779215984483239</v>
      </c>
      <c r="O2804" s="67">
        <v>11.1</v>
      </c>
      <c r="P280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0.16226145606030185</v>
      </c>
      <c r="Q2804" s="69">
        <v>8.6999999999999994E-2</v>
      </c>
      <c r="R2804" s="70">
        <f>(Таблица1[[#This Row],[fr]]-SUMIF('Сводный отчет'!$B$7:$B$17,Таблица1[[#This Row],[Профиль / размер]],'Сводный отчет'!$X$7:$X$17))^2</f>
        <v>1.2464546276091405E-5</v>
      </c>
    </row>
    <row r="2805" spans="1:18" ht="11.25" customHeight="1" x14ac:dyDescent="0.25">
      <c r="A2805" s="62" t="s">
        <v>2059</v>
      </c>
      <c r="B2805" s="62" t="str">
        <f>LEFT(Таблица1[[#This Row],[Номер плавки]],7)</f>
        <v>2006368</v>
      </c>
      <c r="C2805" s="62" t="s">
        <v>66</v>
      </c>
      <c r="D2805" s="62" t="s">
        <v>90</v>
      </c>
      <c r="E2805" s="63">
        <v>549</v>
      </c>
      <c r="F2805" s="64">
        <f>(Таблица1[[#This Row],[Предел текучести, Н/мм²]]-SUMIF('Сводный отчет'!$B$7:$B$17,Таблица1[[#This Row],[Профиль / размер]],'Сводный отчет'!$F$7:$F$17))^2</f>
        <v>162.95181732019785</v>
      </c>
      <c r="G2805" s="63">
        <v>664</v>
      </c>
      <c r="H2805" s="64">
        <f>(Таблица1[[#This Row],[Временное сопротивление, Н/мм²]]-SUMIF('Сводный отчет'!$B$7:$B$17,Таблица1[[#This Row],[Профиль / размер]],'Сводный отчет'!$I$7:$I$17))^2</f>
        <v>212.63937931186592</v>
      </c>
      <c r="I2805" s="65">
        <f>Таблица1[[#This Row],[Временное сопротивление, Н/мм²]]/Таблица1[[#This Row],[Предел текучести, Н/мм²]]</f>
        <v>1.209471766848816</v>
      </c>
      <c r="J2805" s="66">
        <f>(Таблица1[[#This Row],[σв/σт]]-SUMIF('Сводный отчет'!$B$7:$B$17,Таблица1[[#This Row],[Профиль / размер]],'Сводный отчет'!$L$7:$L$17))^2</f>
        <v>2.6809679465747752E-6</v>
      </c>
      <c r="K2805" s="63">
        <v>19.8</v>
      </c>
      <c r="L2805" s="64">
        <f>(Таблица1[[#This Row],[Относительное удлинение, %]]-SUMIF('Сводный отчет'!$B$7:$B$17,Таблица1[[#This Row],[Профиль / размер]],'Сводный отчет'!$O$7:$O$17))^2</f>
        <v>1.4371844761841339</v>
      </c>
      <c r="M2805" s="63">
        <v>10.9</v>
      </c>
      <c r="N280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0.25971704247394112</v>
      </c>
      <c r="O2805" s="67">
        <v>11.2</v>
      </c>
      <c r="P280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0.25282483634199071</v>
      </c>
      <c r="Q2805" s="69">
        <v>7.5999999999999998E-2</v>
      </c>
      <c r="R2805" s="70">
        <f>(Таблица1[[#This Row],[fr]]-SUMIF('Сводный отчет'!$B$7:$B$17,Таблица1[[#This Row],[Профиль / размер]],'Сводный отчет'!$X$7:$X$17))^2</f>
        <v>5.5793184773744549E-5</v>
      </c>
    </row>
    <row r="2806" spans="1:18" ht="11.25" customHeight="1" x14ac:dyDescent="0.25">
      <c r="A2806" s="62" t="s">
        <v>2060</v>
      </c>
      <c r="B2806" s="62" t="str">
        <f>LEFT(Таблица1[[#This Row],[Номер плавки]],7)</f>
        <v>2006357</v>
      </c>
      <c r="C2806" s="62" t="s">
        <v>66</v>
      </c>
      <c r="D2806" s="62" t="s">
        <v>183</v>
      </c>
      <c r="E2806" s="63">
        <v>552</v>
      </c>
      <c r="F2806" s="64">
        <f>(Таблица1[[#This Row],[Предел текучести, Н/мм²]]-SUMIF('Сводный отчет'!$B$7:$B$17,Таблица1[[#This Row],[Профиль / размер]],'Сводный отчет'!$F$7:$F$17))^2</f>
        <v>104.59710743801695</v>
      </c>
      <c r="G2806" s="63">
        <v>663</v>
      </c>
      <c r="H2806" s="64">
        <f>(Таблица1[[#This Row],[Временное сопротивление, Н/мм²]]-SUMIF('Сводный отчет'!$B$7:$B$17,Таблица1[[#This Row],[Профиль / размер]],'Сводный отчет'!$I$7:$I$17))^2</f>
        <v>98.866864669422512</v>
      </c>
      <c r="I2806" s="65">
        <f>Таблица1[[#This Row],[Временное сопротивление, Н/мм²]]/Таблица1[[#This Row],[Предел текучести, Н/мм²]]</f>
        <v>1.201086956521739</v>
      </c>
      <c r="J2806" s="66">
        <f>(Таблица1[[#This Row],[σв/σт]]-SUMIF('Сводный отчет'!$B$7:$B$17,Таблица1[[#This Row],[Профиль / размер]],'Сводный отчет'!$L$7:$L$17))^2</f>
        <v>2.1640240361942585E-5</v>
      </c>
      <c r="K2806" s="63">
        <v>20.6</v>
      </c>
      <c r="L2806" s="64">
        <f>(Таблица1[[#This Row],[Относительное удлинение, %]]-SUMIF('Сводный отчет'!$B$7:$B$17,Таблица1[[#This Row],[Профиль / размер]],'Сводный отчет'!$O$7:$O$17))^2</f>
        <v>5.9913688016528646</v>
      </c>
      <c r="M2806" s="63">
        <v>12</v>
      </c>
      <c r="N280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2.2160382231404845</v>
      </c>
      <c r="O2806" s="67">
        <v>12.3</v>
      </c>
      <c r="P280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2.2059000516529008</v>
      </c>
      <c r="Q2806" s="69">
        <v>8.2000000000000003E-2</v>
      </c>
      <c r="R2806" s="70">
        <f>(Таблица1[[#This Row],[fr]]-SUMIF('Сводный отчет'!$B$7:$B$17,Таблица1[[#This Row],[Профиль / размер]],'Сводный отчет'!$X$7:$X$17))^2</f>
        <v>9.5506198347107846E-7</v>
      </c>
    </row>
    <row r="2807" spans="1:18" ht="11.25" customHeight="1" x14ac:dyDescent="0.25">
      <c r="A2807" s="62" t="s">
        <v>2060</v>
      </c>
      <c r="B2807" s="62" t="str">
        <f>LEFT(Таблица1[[#This Row],[Номер плавки]],7)</f>
        <v>2006357</v>
      </c>
      <c r="C2807" s="62" t="s">
        <v>66</v>
      </c>
      <c r="D2807" s="62" t="s">
        <v>183</v>
      </c>
      <c r="E2807" s="63">
        <v>559</v>
      </c>
      <c r="F2807" s="64">
        <f>(Таблица1[[#This Row],[Предел текучести, Н/мм²]]-SUMIF('Сводный отчет'!$B$7:$B$17,Таблица1[[#This Row],[Профиль / размер]],'Сводный отчет'!$F$7:$F$17))^2</f>
        <v>296.77892561983543</v>
      </c>
      <c r="G2807" s="63">
        <v>667</v>
      </c>
      <c r="H2807" s="64">
        <f>(Таблица1[[#This Row],[Временное сопротивление, Н/мм²]]-SUMIF('Сводный отчет'!$B$7:$B$17,Таблица1[[#This Row],[Профиль / размер]],'Сводный отчет'!$I$7:$I$17))^2</f>
        <v>194.41231921487747</v>
      </c>
      <c r="I2807" s="65">
        <f>Таблица1[[#This Row],[Временное сопротивление, Н/мм²]]/Таблица1[[#This Row],[Предел текучести, Н/мм²]]</f>
        <v>1.1932021466905187</v>
      </c>
      <c r="J2807" s="66">
        <f>(Таблица1[[#This Row],[σв/σт]]-SUMIF('Сводный отчет'!$B$7:$B$17,Таблица1[[#This Row],[Профиль / размер]],'Сводный отчет'!$L$7:$L$17))^2</f>
        <v>1.5716927328630843E-4</v>
      </c>
      <c r="K2807" s="63">
        <v>18.899999999999999</v>
      </c>
      <c r="L2807" s="64">
        <f>(Таблица1[[#This Row],[Относительное удлинение, %]]-SUMIF('Сводный отчет'!$B$7:$B$17,Таблица1[[#This Row],[Профиль / размер]],'Сводный отчет'!$O$7:$O$17))^2</f>
        <v>0.55909607438015241</v>
      </c>
      <c r="M2807" s="63">
        <v>10</v>
      </c>
      <c r="N280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0.26149276859504528</v>
      </c>
      <c r="O2807" s="67">
        <v>10.3</v>
      </c>
      <c r="P280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0.2649909607437988</v>
      </c>
      <c r="Q2807" s="69">
        <v>8.2000000000000003E-2</v>
      </c>
      <c r="R2807" s="70">
        <f>(Таблица1[[#This Row],[fr]]-SUMIF('Сводный отчет'!$B$7:$B$17,Таблица1[[#This Row],[Профиль / размер]],'Сводный отчет'!$X$7:$X$17))^2</f>
        <v>9.5506198347107846E-7</v>
      </c>
    </row>
    <row r="2808" spans="1:18" ht="11.25" customHeight="1" x14ac:dyDescent="0.25">
      <c r="A2808" s="62" t="s">
        <v>2061</v>
      </c>
      <c r="B2808" s="62" t="str">
        <f>LEFT(Таблица1[[#This Row],[Номер плавки]],7)</f>
        <v>2006356</v>
      </c>
      <c r="C2808" s="62" t="s">
        <v>66</v>
      </c>
      <c r="D2808" s="62" t="s">
        <v>183</v>
      </c>
      <c r="E2808" s="63">
        <v>566</v>
      </c>
      <c r="F2808" s="64">
        <f>(Таблица1[[#This Row],[Предел текучести, Н/мм²]]-SUMIF('Сводный отчет'!$B$7:$B$17,Таблица1[[#This Row],[Профиль / размер]],'Сводный отчет'!$F$7:$F$17))^2</f>
        <v>586.96074380165385</v>
      </c>
      <c r="G2808" s="63">
        <v>678</v>
      </c>
      <c r="H2808" s="64">
        <f>(Таблица1[[#This Row],[Временное сопротивление, Н/мм²]]-SUMIF('Сводный отчет'!$B$7:$B$17,Таблица1[[#This Row],[Профиль / размер]],'Сводный отчет'!$I$7:$I$17))^2</f>
        <v>622.16231921487861</v>
      </c>
      <c r="I2808" s="65">
        <f>Таблица1[[#This Row],[Временное сопротивление, Н/мм²]]/Таблица1[[#This Row],[Предел текучести, Н/мм²]]</f>
        <v>1.1978798586572439</v>
      </c>
      <c r="J2808" s="66">
        <f>(Таблица1[[#This Row],[σв/σт]]-SUMIF('Сводный отчет'!$B$7:$B$17,Таблица1[[#This Row],[Профиль / размер]],'Сводный отчет'!$L$7:$L$17))^2</f>
        <v>6.1763960205954717E-5</v>
      </c>
      <c r="K2808" s="63">
        <v>20.100000000000001</v>
      </c>
      <c r="L2808" s="64">
        <f>(Таблица1[[#This Row],[Относительное удлинение, %]]-SUMIF('Сводный отчет'!$B$7:$B$17,Таблица1[[#This Row],[Профиль / размер]],'Сводный отчет'!$O$7:$O$17))^2</f>
        <v>3.7936415289255976</v>
      </c>
      <c r="M2808" s="63">
        <v>11</v>
      </c>
      <c r="N280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0.2387654958677648</v>
      </c>
      <c r="O2808" s="67">
        <v>11.3</v>
      </c>
      <c r="P280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0.23544550619834981</v>
      </c>
      <c r="Q2808" s="69">
        <v>7.2999999999999995E-2</v>
      </c>
      <c r="R2808" s="70">
        <f>(Таблица1[[#This Row],[fr]]-SUMIF('Сводный отчет'!$B$7:$B$17,Таблица1[[#This Row],[Профиль / размер]],'Сводный отчет'!$X$7:$X$17))^2</f>
        <v>6.4364152892562078E-5</v>
      </c>
    </row>
    <row r="2809" spans="1:18" ht="11.25" customHeight="1" x14ac:dyDescent="0.25">
      <c r="A2809" s="62" t="s">
        <v>2061</v>
      </c>
      <c r="B2809" s="62" t="str">
        <f>LEFT(Таблица1[[#This Row],[Номер плавки]],7)</f>
        <v>2006356</v>
      </c>
      <c r="C2809" s="62" t="s">
        <v>66</v>
      </c>
      <c r="D2809" s="62" t="s">
        <v>183</v>
      </c>
      <c r="E2809" s="63">
        <v>562</v>
      </c>
      <c r="F2809" s="64">
        <f>(Таблица1[[#This Row],[Предел текучести, Н/мм²]]-SUMIF('Сводный отчет'!$B$7:$B$17,Таблица1[[#This Row],[Профиль / размер]],'Сводный отчет'!$F$7:$F$17))^2</f>
        <v>409.14256198347192</v>
      </c>
      <c r="G2809" s="63">
        <v>674</v>
      </c>
      <c r="H2809" s="64">
        <f>(Таблица1[[#This Row],[Временное сопротивление, Н/мм²]]-SUMIF('Сводный отчет'!$B$7:$B$17,Таблица1[[#This Row],[Профиль / размер]],'Сводный отчет'!$I$7:$I$17))^2</f>
        <v>438.61686466942365</v>
      </c>
      <c r="I2809" s="65">
        <f>Таблица1[[#This Row],[Временное сопротивление, Н/мм²]]/Таблица1[[#This Row],[Предел текучести, Н/мм²]]</f>
        <v>1.199288256227758</v>
      </c>
      <c r="J2809" s="66">
        <f>(Таблица1[[#This Row],[σв/σт]]-SUMIF('Сводный отчет'!$B$7:$B$17,Таблица1[[#This Row],[Профиль / размер]],'Сводный отчет'!$L$7:$L$17))^2</f>
        <v>4.1610336714888254E-5</v>
      </c>
      <c r="K2809" s="63">
        <v>20.7</v>
      </c>
      <c r="L2809" s="64">
        <f>(Таблица1[[#This Row],[Относительное удлинение, %]]-SUMIF('Сводный отчет'!$B$7:$B$17,Таблица1[[#This Row],[Профиль / размер]],'Сводный отчет'!$O$7:$O$17))^2</f>
        <v>6.4909142561983071</v>
      </c>
      <c r="M2809" s="63">
        <v>11.2</v>
      </c>
      <c r="N280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0.47422004132230772</v>
      </c>
      <c r="O2809" s="67">
        <v>11.5</v>
      </c>
      <c r="P280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0.46953641528925905</v>
      </c>
      <c r="Q2809" s="69">
        <v>9.4E-2</v>
      </c>
      <c r="R2809" s="70">
        <f>(Таблица1[[#This Row],[fr]]-SUMIF('Сводный отчет'!$B$7:$B$17,Таблица1[[#This Row],[Профиль / размер]],'Сводный отчет'!$X$7:$X$17))^2</f>
        <v>1.6840960743801651E-4</v>
      </c>
    </row>
    <row r="2810" spans="1:18" ht="11.25" customHeight="1" x14ac:dyDescent="0.25">
      <c r="A2810" s="62" t="s">
        <v>2062</v>
      </c>
      <c r="B2810" s="62" t="str">
        <f>LEFT(Таблица1[[#This Row],[Номер плавки]],7)</f>
        <v>2006355</v>
      </c>
      <c r="C2810" s="62" t="s">
        <v>66</v>
      </c>
      <c r="D2810" s="62" t="s">
        <v>183</v>
      </c>
      <c r="E2810" s="63">
        <v>577</v>
      </c>
      <c r="F2810" s="64">
        <f>(Таблица1[[#This Row],[Предел текучести, Н/мм²]]-SUMIF('Сводный отчет'!$B$7:$B$17,Таблица1[[#This Row],[Профиль / размер]],'Сводный отчет'!$F$7:$F$17))^2</f>
        <v>1240.9607438016544</v>
      </c>
      <c r="G2810" s="63">
        <v>689</v>
      </c>
      <c r="H2810" s="64">
        <f>(Таблица1[[#This Row],[Временное сопротивление, Н/мм²]]-SUMIF('Сводный отчет'!$B$7:$B$17,Таблица1[[#This Row],[Профиль / размер]],'Сводный отчет'!$I$7:$I$17))^2</f>
        <v>1291.9123192148797</v>
      </c>
      <c r="I2810" s="65">
        <f>Таблица1[[#This Row],[Временное сопротивление, Н/мм²]]/Таблица1[[#This Row],[Предел текучести, Н/мм²]]</f>
        <v>1.194107452339688</v>
      </c>
      <c r="J2810" s="66">
        <f>(Таблица1[[#This Row],[σв/σт]]-SUMIF('Сводный отчет'!$B$7:$B$17,Таблица1[[#This Row],[Профиль / размер]],'Сводный отчет'!$L$7:$L$17))^2</f>
        <v>1.3528973014975077E-4</v>
      </c>
      <c r="K2810" s="63">
        <v>19.600000000000001</v>
      </c>
      <c r="L2810" s="64">
        <f>(Таблица1[[#This Row],[Относительное удлинение, %]]-SUMIF('Сводный отчет'!$B$7:$B$17,Таблица1[[#This Row],[Профиль / размер]],'Сводный отчет'!$O$7:$O$17))^2</f>
        <v>2.0959142561983306</v>
      </c>
      <c r="M2810" s="63">
        <v>10.1</v>
      </c>
      <c r="N281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0.16922004132231752</v>
      </c>
      <c r="O2810" s="67">
        <v>10.4</v>
      </c>
      <c r="P281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0.1720364152892542</v>
      </c>
      <c r="Q2810" s="69">
        <v>7.2999999999999995E-2</v>
      </c>
      <c r="R2810" s="70">
        <f>(Таблица1[[#This Row],[fr]]-SUMIF('Сводный отчет'!$B$7:$B$17,Таблица1[[#This Row],[Профиль / размер]],'Сводный отчет'!$X$7:$X$17))^2</f>
        <v>6.4364152892562078E-5</v>
      </c>
    </row>
    <row r="2811" spans="1:18" ht="11.25" customHeight="1" x14ac:dyDescent="0.25">
      <c r="A2811" s="62" t="s">
        <v>2062</v>
      </c>
      <c r="B2811" s="62" t="str">
        <f>LEFT(Таблица1[[#This Row],[Номер плавки]],7)</f>
        <v>2006355</v>
      </c>
      <c r="C2811" s="62" t="s">
        <v>66</v>
      </c>
      <c r="D2811" s="62" t="s">
        <v>183</v>
      </c>
      <c r="E2811" s="63">
        <v>578</v>
      </c>
      <c r="F2811" s="64">
        <f>(Таблица1[[#This Row],[Предел текучести, Н/мм²]]-SUMIF('Сводный отчет'!$B$7:$B$17,Таблица1[[#This Row],[Профиль / размер]],'Сводный отчет'!$F$7:$F$17))^2</f>
        <v>1312.4152892561999</v>
      </c>
      <c r="G2811" s="63">
        <v>692</v>
      </c>
      <c r="H2811" s="64">
        <f>(Таблица1[[#This Row],[Временное сопротивление, Н/мм²]]-SUMIF('Сводный отчет'!$B$7:$B$17,Таблица1[[#This Row],[Профиль / размер]],'Сводный отчет'!$I$7:$I$17))^2</f>
        <v>1516.571410123971</v>
      </c>
      <c r="I2811" s="65">
        <f>Таблица1[[#This Row],[Временное сопротивление, Н/мм²]]/Таблица1[[#This Row],[Предел текучести, Н/мм²]]</f>
        <v>1.1972318339100345</v>
      </c>
      <c r="J2811" s="66">
        <f>(Таблица1[[#This Row],[σв/σт]]-SUMIF('Сводный отчет'!$B$7:$B$17,Таблица1[[#This Row],[Профиль / размер]],'Сводный отчет'!$L$7:$L$17))^2</f>
        <v>7.2369555786622221E-5</v>
      </c>
      <c r="K2811" s="63">
        <v>18.399999999999999</v>
      </c>
      <c r="L2811" s="64">
        <f>(Таблица1[[#This Row],[Относительное удлинение, %]]-SUMIF('Сводный отчет'!$B$7:$B$17,Таблица1[[#This Row],[Профиль / размер]],'Сводный отчет'!$O$7:$O$17))^2</f>
        <v>6.1368801652888307E-2</v>
      </c>
      <c r="M2811" s="63">
        <v>9</v>
      </c>
      <c r="N281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2.2842200413223259</v>
      </c>
      <c r="O2811" s="67">
        <v>9.3000000000000007</v>
      </c>
      <c r="P281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2.2945364152892478</v>
      </c>
      <c r="Q2811" s="69">
        <v>7.3999999999999996E-2</v>
      </c>
      <c r="R2811" s="70">
        <f>(Таблица1[[#This Row],[fr]]-SUMIF('Сводный отчет'!$B$7:$B$17,Таблица1[[#This Row],[Профиль / размер]],'Сводный отчет'!$X$7:$X$17))^2</f>
        <v>4.9318698347107509E-5</v>
      </c>
    </row>
    <row r="2812" spans="1:18" ht="11.25" customHeight="1" x14ac:dyDescent="0.25">
      <c r="A2812" s="62" t="s">
        <v>2063</v>
      </c>
      <c r="B2812" s="62" t="str">
        <f>LEFT(Таблица1[[#This Row],[Номер плавки]],7)</f>
        <v>2006354</v>
      </c>
      <c r="C2812" s="62" t="s">
        <v>66</v>
      </c>
      <c r="D2812" s="62" t="s">
        <v>183</v>
      </c>
      <c r="E2812" s="63">
        <v>577</v>
      </c>
      <c r="F2812" s="64">
        <f>(Таблица1[[#This Row],[Предел текучести, Н/мм²]]-SUMIF('Сводный отчет'!$B$7:$B$17,Таблица1[[#This Row],[Профиль / размер]],'Сводный отчет'!$F$7:$F$17))^2</f>
        <v>1240.9607438016544</v>
      </c>
      <c r="G2812" s="63">
        <v>692</v>
      </c>
      <c r="H2812" s="64">
        <f>(Таблица1[[#This Row],[Временное сопротивление, Н/мм²]]-SUMIF('Сводный отчет'!$B$7:$B$17,Таблица1[[#This Row],[Профиль / размер]],'Сводный отчет'!$I$7:$I$17))^2</f>
        <v>1516.571410123971</v>
      </c>
      <c r="I2812" s="65">
        <f>Таблица1[[#This Row],[Временное сопротивление, Н/мм²]]/Таблица1[[#This Row],[Предел текучести, Н/мм²]]</f>
        <v>1.1993067590987869</v>
      </c>
      <c r="J2812" s="66">
        <f>(Таблица1[[#This Row],[σв/σт]]-SUMIF('Сводный отчет'!$B$7:$B$17,Таблица1[[#This Row],[Профиль / размер]],'Сводный отчет'!$L$7:$L$17))^2</f>
        <v>4.1371969555022877E-5</v>
      </c>
      <c r="K2812" s="63">
        <v>17.899999999999999</v>
      </c>
      <c r="L2812" s="64">
        <f>(Таблица1[[#This Row],[Относительное удлинение, %]]-SUMIF('Сводный отчет'!$B$7:$B$17,Таблица1[[#This Row],[Профиль / размер]],'Сводный отчет'!$O$7:$O$17))^2</f>
        <v>6.3641528925624163E-2</v>
      </c>
      <c r="M2812" s="63">
        <v>9.1</v>
      </c>
      <c r="N281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1.9919473140495987</v>
      </c>
      <c r="O2812" s="67">
        <v>9.4</v>
      </c>
      <c r="P281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2.0015818698347041</v>
      </c>
      <c r="Q2812" s="69">
        <v>7.9000000000000001E-2</v>
      </c>
      <c r="R2812" s="70">
        <f>(Таблица1[[#This Row],[fr]]-SUMIF('Сводный отчет'!$B$7:$B$17,Таблица1[[#This Row],[Профиль / размер]],'Сводный отчет'!$X$7:$X$17))^2</f>
        <v>4.0914256198347131E-6</v>
      </c>
    </row>
    <row r="2813" spans="1:18" ht="11.25" customHeight="1" x14ac:dyDescent="0.25">
      <c r="A2813" s="62" t="s">
        <v>2063</v>
      </c>
      <c r="B2813" s="62" t="str">
        <f>LEFT(Таблица1[[#This Row],[Номер плавки]],7)</f>
        <v>2006354</v>
      </c>
      <c r="C2813" s="62" t="s">
        <v>66</v>
      </c>
      <c r="D2813" s="62" t="s">
        <v>183</v>
      </c>
      <c r="E2813" s="63">
        <v>579</v>
      </c>
      <c r="F2813" s="64">
        <f>(Таблица1[[#This Row],[Предел текучести, Н/мм²]]-SUMIF('Сводный отчет'!$B$7:$B$17,Таблица1[[#This Row],[Профиль / размер]],'Сводный отчет'!$F$7:$F$17))^2</f>
        <v>1385.8698347107454</v>
      </c>
      <c r="G2813" s="63">
        <v>695</v>
      </c>
      <c r="H2813" s="64">
        <f>(Таблица1[[#This Row],[Временное сопротивление, Н/мм²]]-SUMIF('Сводный отчет'!$B$7:$B$17,Таблица1[[#This Row],[Профиль / размер]],'Сводный отчет'!$I$7:$I$17))^2</f>
        <v>1759.2305010330622</v>
      </c>
      <c r="I2813" s="65">
        <f>Таблица1[[#This Row],[Временное сопротивление, Н/мм²]]/Таблица1[[#This Row],[Предел текучести, Н/мм²]]</f>
        <v>1.2003454231433506</v>
      </c>
      <c r="J2813" s="66">
        <f>(Таблица1[[#This Row],[σв/σт]]-SUMIF('Сводный отчет'!$B$7:$B$17,Таблица1[[#This Row],[Профиль / размер]],'Сводный отчет'!$L$7:$L$17))^2</f>
        <v>2.9089200999603082E-5</v>
      </c>
      <c r="K2813" s="63">
        <v>17.899999999999999</v>
      </c>
      <c r="L2813" s="64">
        <f>(Таблица1[[#This Row],[Относительное удлинение, %]]-SUMIF('Сводный отчет'!$B$7:$B$17,Таблица1[[#This Row],[Профиль / размер]],'Сводный отчет'!$O$7:$O$17))^2</f>
        <v>6.3641528925624163E-2</v>
      </c>
      <c r="M2813" s="63">
        <v>9.4</v>
      </c>
      <c r="N281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1.2351291322314129</v>
      </c>
      <c r="O2813" s="67">
        <v>9.6999999999999993</v>
      </c>
      <c r="P281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1.2427182334710714</v>
      </c>
      <c r="Q2813" s="69">
        <v>7.0999999999999994E-2</v>
      </c>
      <c r="R2813" s="70">
        <f>(Таблица1[[#This Row],[fr]]-SUMIF('Сводный отчет'!$B$7:$B$17,Таблица1[[#This Row],[Профиль / размер]],'Сводный отчет'!$X$7:$X$17))^2</f>
        <v>1.0045506198347123E-4</v>
      </c>
    </row>
    <row r="2814" spans="1:18" ht="11.25" customHeight="1" x14ac:dyDescent="0.25">
      <c r="A2814" s="62" t="s">
        <v>2043</v>
      </c>
      <c r="B2814" s="62" t="str">
        <f>LEFT(Таблица1[[#This Row],[Номер плавки]],7)</f>
        <v>2006362</v>
      </c>
      <c r="C2814" s="62" t="s">
        <v>66</v>
      </c>
      <c r="D2814" s="62" t="s">
        <v>90</v>
      </c>
      <c r="E2814" s="63">
        <v>537</v>
      </c>
      <c r="F2814" s="64">
        <f>(Таблица1[[#This Row],[Предел текучести, Н/мм²]]-SUMIF('Сводный отчет'!$B$7:$B$17,Таблица1[[#This Row],[Профиль / размер]],'Сводный отчет'!$F$7:$F$17))^2</f>
        <v>0.5856201370980928</v>
      </c>
      <c r="G2814" s="63">
        <v>648</v>
      </c>
      <c r="H2814" s="64">
        <f>(Таблица1[[#This Row],[Временное сопротивление, Н/мм²]]-SUMIF('Сводный отчет'!$B$7:$B$17,Таблица1[[#This Row],[Профиль / размер]],'Сводный отчет'!$I$7:$I$17))^2</f>
        <v>2.0102713306441755</v>
      </c>
      <c r="I2814" s="65">
        <f>Таблица1[[#This Row],[Временное сопротивление, Н/мм²]]/Таблица1[[#This Row],[Предел текучести, Н/мм²]]</f>
        <v>1.2067039106145252</v>
      </c>
      <c r="J2814" s="66">
        <f>(Таблица1[[#This Row],[σв/σт]]-SUMIF('Сводный отчет'!$B$7:$B$17,Таблица1[[#This Row],[Профиль / размер]],'Сводный отчет'!$L$7:$L$17))^2</f>
        <v>1.940598435570267E-5</v>
      </c>
      <c r="K2814" s="63">
        <v>19.100000000000001</v>
      </c>
      <c r="L2814" s="64">
        <f>(Таблица1[[#This Row],[Относительное удлинение, %]]-SUMIF('Сводный отчет'!$B$7:$B$17,Таблица1[[#This Row],[Профиль / размер]],'Сводный отчет'!$O$7:$O$17))^2</f>
        <v>0.24882766867242362</v>
      </c>
      <c r="M2814" s="63">
        <v>11.3</v>
      </c>
      <c r="N281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0.82741657299037774</v>
      </c>
      <c r="O2814" s="67">
        <v>11.6</v>
      </c>
      <c r="P281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0.81507835746874802</v>
      </c>
      <c r="Q2814" s="69">
        <v>9.4E-2</v>
      </c>
      <c r="R2814" s="70">
        <f>(Таблица1[[#This Row],[fr]]-SUMIF('Сводный отчет'!$B$7:$B$17,Таблица1[[#This Row],[Профиль / размер]],'Сводный отчет'!$X$7:$X$17))^2</f>
        <v>1.108917763230395E-4</v>
      </c>
    </row>
    <row r="2815" spans="1:18" ht="11.25" customHeight="1" x14ac:dyDescent="0.25">
      <c r="A2815" s="62" t="s">
        <v>2043</v>
      </c>
      <c r="B2815" s="62" t="str">
        <f>LEFT(Таблица1[[#This Row],[Номер плавки]],7)</f>
        <v>2006362</v>
      </c>
      <c r="C2815" s="62" t="s">
        <v>66</v>
      </c>
      <c r="D2815" s="62" t="s">
        <v>90</v>
      </c>
      <c r="E2815" s="63">
        <v>538</v>
      </c>
      <c r="F2815" s="64">
        <f>(Таблица1[[#This Row],[Предел текучести, Н/мм²]]-SUMIF('Сводный отчет'!$B$7:$B$17,Таблица1[[#This Row],[Профиль / размер]],'Сводный отчет'!$F$7:$F$17))^2</f>
        <v>3.1161365690230727</v>
      </c>
      <c r="G2815" s="63">
        <v>653</v>
      </c>
      <c r="H2815" s="64">
        <f>(Таблица1[[#This Row],[Временное сопротивление, Н/мм²]]-SUMIF('Сводный отчет'!$B$7:$B$17,Таблица1[[#This Row],[Профиль / размер]],'Сводный отчет'!$I$7:$I$17))^2</f>
        <v>12.831867574775973</v>
      </c>
      <c r="I2815" s="65">
        <f>Таблица1[[#This Row],[Временное сопротивление, Н/мм²]]/Таблица1[[#This Row],[Предел текучести, Н/мм²]]</f>
        <v>1.2137546468401488</v>
      </c>
      <c r="J2815" s="66">
        <f>(Таблица1[[#This Row],[σв/σт]]-SUMIF('Сводный отчет'!$B$7:$B$17,Таблица1[[#This Row],[Профиль / размер]],'Сводный отчет'!$L$7:$L$17))^2</f>
        <v>6.9987434242413523E-6</v>
      </c>
      <c r="K2815" s="63">
        <v>18.8</v>
      </c>
      <c r="L2815" s="64">
        <f>(Таблица1[[#This Row],[Относительное удлинение, %]]-SUMIF('Сводный отчет'!$B$7:$B$17,Таблица1[[#This Row],[Профиль / размер]],'Сводный отчет'!$O$7:$O$17))^2</f>
        <v>3.9531894024546793E-2</v>
      </c>
      <c r="M2815" s="63">
        <v>9.1999999999999993</v>
      </c>
      <c r="N281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1.4169940377790908</v>
      </c>
      <c r="O2815" s="67">
        <v>9.5</v>
      </c>
      <c r="P281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1.4332473715532732</v>
      </c>
      <c r="Q2815" s="69">
        <v>8.2000000000000003E-2</v>
      </c>
      <c r="R2815" s="70">
        <f>(Таблица1[[#This Row],[fr]]-SUMIF('Сводный отчет'!$B$7:$B$17,Таблица1[[#This Row],[Профиль / размер]],'Сводный отчет'!$X$7:$X$17))^2</f>
        <v>2.1593819568428332E-6</v>
      </c>
    </row>
    <row r="2816" spans="1:18" ht="11.25" customHeight="1" x14ac:dyDescent="0.25">
      <c r="A2816" s="62" t="s">
        <v>2045</v>
      </c>
      <c r="B2816" s="62" t="str">
        <f>LEFT(Таблица1[[#This Row],[Номер плавки]],7)</f>
        <v>2006360</v>
      </c>
      <c r="C2816" s="62" t="s">
        <v>66</v>
      </c>
      <c r="D2816" s="62" t="s">
        <v>90</v>
      </c>
      <c r="E2816" s="63">
        <v>527</v>
      </c>
      <c r="F2816" s="64">
        <f>(Таблица1[[#This Row],[Предел текучести, Н/мм²]]-SUMIF('Сводный отчет'!$B$7:$B$17,Таблица1[[#This Row],[Профиль / размер]],'Сводный отчет'!$F$7:$F$17))^2</f>
        <v>85.280455817848292</v>
      </c>
      <c r="G2816" s="63">
        <v>645</v>
      </c>
      <c r="H2816" s="64">
        <f>(Таблица1[[#This Row],[Временное сопротивление, Н/мм²]]-SUMIF('Сводный отчет'!$B$7:$B$17,Таблица1[[#This Row],[Профиль / размер]],'Сводный отчет'!$I$7:$I$17))^2</f>
        <v>19.517313584165098</v>
      </c>
      <c r="I2816" s="65">
        <f>Таблица1[[#This Row],[Временное сопротивление, Н/мм²]]/Таблица1[[#This Row],[Предел текучести, Н/мм²]]</f>
        <v>1.2239089184060721</v>
      </c>
      <c r="J2816" s="66">
        <f>(Таблица1[[#This Row],[σв/σт]]-SUMIF('Сводный отчет'!$B$7:$B$17,Таблица1[[#This Row],[Профиль / размер]],'Сводный отчет'!$L$7:$L$17))^2</f>
        <v>1.6383450617936943E-4</v>
      </c>
      <c r="K2816" s="63">
        <v>19.5</v>
      </c>
      <c r="L2816" s="64">
        <f>(Таблица1[[#This Row],[Относительное удлинение, %]]-SUMIF('Сводный отчет'!$B$7:$B$17,Таблица1[[#This Row],[Профиль / размер]],'Сводный отчет'!$O$7:$O$17))^2</f>
        <v>0.80788870153625647</v>
      </c>
      <c r="M2816" s="63">
        <v>10.4</v>
      </c>
      <c r="N281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9.2629328396138689E-5</v>
      </c>
      <c r="O2816" s="67">
        <v>10.7</v>
      </c>
      <c r="P281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7.9349335449040194E-6</v>
      </c>
      <c r="Q2816" s="69">
        <v>6.5000000000000002E-2</v>
      </c>
      <c r="R2816" s="70">
        <f>(Таблица1[[#This Row],[fr]]-SUMIF('Сводный отчет'!$B$7:$B$17,Таблица1[[#This Row],[Профиль / размер]],'Сводный отчет'!$X$7:$X$17))^2</f>
        <v>3.4112182327139751E-4</v>
      </c>
    </row>
    <row r="2817" spans="1:18" ht="11.25" customHeight="1" x14ac:dyDescent="0.25">
      <c r="A2817" s="62" t="s">
        <v>2045</v>
      </c>
      <c r="B2817" s="62" t="str">
        <f>LEFT(Таблица1[[#This Row],[Номер плавки]],7)</f>
        <v>2006360</v>
      </c>
      <c r="C2817" s="62" t="s">
        <v>66</v>
      </c>
      <c r="D2817" s="62" t="s">
        <v>90</v>
      </c>
      <c r="E2817" s="63">
        <v>522</v>
      </c>
      <c r="F2817" s="64">
        <f>(Таблица1[[#This Row],[Предел текучести, Н/мм²]]-SUMIF('Сводный отчет'!$B$7:$B$17,Таблица1[[#This Row],[Профиль / размер]],'Сводный отчет'!$F$7:$F$17))^2</f>
        <v>202.62787365822339</v>
      </c>
      <c r="G2817" s="63">
        <v>642</v>
      </c>
      <c r="H2817" s="64">
        <f>(Таблица1[[#This Row],[Временное сопротивление, Н/мм²]]-SUMIF('Сводный отчет'!$B$7:$B$17,Таблица1[[#This Row],[Профиль / размер]],'Сводный отчет'!$I$7:$I$17))^2</f>
        <v>55.024355837686016</v>
      </c>
      <c r="I2817" s="65">
        <f>Таблица1[[#This Row],[Временное сопротивление, Н/мм²]]/Таблица1[[#This Row],[Предел текучести, Н/мм²]]</f>
        <v>1.2298850574712643</v>
      </c>
      <c r="J2817" s="66">
        <f>(Таблица1[[#This Row],[σв/σт]]-SUMIF('Сводный отчет'!$B$7:$B$17,Таблица1[[#This Row],[Профиль / размер]],'Сводный отчет'!$L$7:$L$17))^2</f>
        <v>3.5253533936611053E-4</v>
      </c>
      <c r="K2817" s="63">
        <v>20.100000000000001</v>
      </c>
      <c r="L2817" s="64">
        <f>(Таблица1[[#This Row],[Относительное удлинение, %]]-SUMIF('Сводный отчет'!$B$7:$B$17,Таблица1[[#This Row],[Профиль / размер]],'Сводный отчет'!$O$7:$O$17))^2</f>
        <v>2.2464802508320121</v>
      </c>
      <c r="M2817" s="63">
        <v>12</v>
      </c>
      <c r="N281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2.5908907513941388</v>
      </c>
      <c r="O2817" s="67">
        <v>12.3</v>
      </c>
      <c r="P281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2.5690220194405762</v>
      </c>
      <c r="Q2817" s="69">
        <v>7.4999999999999997E-2</v>
      </c>
      <c r="R2817" s="70">
        <f>(Таблица1[[#This Row],[fr]]-SUMIF('Сводный отчет'!$B$7:$B$17,Таблица1[[#This Row],[Профиль / размер]],'Сводный отчет'!$X$7:$X$17))^2</f>
        <v>7.1732151909894844E-5</v>
      </c>
    </row>
    <row r="2818" spans="1:18" ht="11.25" customHeight="1" x14ac:dyDescent="0.25">
      <c r="A2818" s="62" t="s">
        <v>2046</v>
      </c>
      <c r="B2818" s="62" t="str">
        <f>LEFT(Таблица1[[#This Row],[Номер плавки]],7)</f>
        <v>2006359</v>
      </c>
      <c r="C2818" s="62" t="s">
        <v>66</v>
      </c>
      <c r="D2818" s="62" t="s">
        <v>90</v>
      </c>
      <c r="E2818" s="63">
        <v>536</v>
      </c>
      <c r="F2818" s="64">
        <f>(Таблица1[[#This Row],[Предел текучести, Н/мм²]]-SUMIF('Сводный отчет'!$B$7:$B$17,Таблица1[[#This Row],[Профиль / размер]],'Сводный отчет'!$F$7:$F$17))^2</f>
        <v>5.5103705173113041E-2</v>
      </c>
      <c r="G2818" s="63">
        <v>656</v>
      </c>
      <c r="H2818" s="64">
        <f>(Таблица1[[#This Row],[Временное сопротивление, Н/мм²]]-SUMIF('Сводный отчет'!$B$7:$B$17,Таблица1[[#This Row],[Профиль / размер]],'Сводный отчет'!$I$7:$I$17))^2</f>
        <v>43.324825321255048</v>
      </c>
      <c r="I2818" s="65">
        <f>Таблица1[[#This Row],[Временное сопротивление, Н/мм²]]/Таблица1[[#This Row],[Предел текучести, Н/мм²]]</f>
        <v>1.2238805970149254</v>
      </c>
      <c r="J2818" s="66">
        <f>(Таблица1[[#This Row],[σв/σт]]-SUMIF('Сводный отчет'!$B$7:$B$17,Таблица1[[#This Row],[Профиль / размер]],'Сводный отчет'!$L$7:$L$17))^2</f>
        <v>1.6311029282298692E-4</v>
      </c>
      <c r="K2818" s="63">
        <v>19.600000000000001</v>
      </c>
      <c r="L2818" s="64">
        <f>(Таблица1[[#This Row],[Относительное удлинение, %]]-SUMIF('Сводный отчет'!$B$7:$B$17,Таблица1[[#This Row],[Профиль / размер]],'Сводный отчет'!$O$7:$O$17))^2</f>
        <v>0.99765395975221793</v>
      </c>
      <c r="M2818" s="63">
        <v>11.5</v>
      </c>
      <c r="N281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1.2312663382485942</v>
      </c>
      <c r="O2818" s="67">
        <v>11.8</v>
      </c>
      <c r="P281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1.2162051180321289</v>
      </c>
      <c r="Q2818" s="69">
        <v>9.4E-2</v>
      </c>
      <c r="R2818" s="70">
        <f>(Таблица1[[#This Row],[fr]]-SUMIF('Сводный отчет'!$B$7:$B$17,Таблица1[[#This Row],[Профиль / размер]],'Сводный отчет'!$X$7:$X$17))^2</f>
        <v>1.108917763230395E-4</v>
      </c>
    </row>
    <row r="2819" spans="1:18" ht="11.25" customHeight="1" x14ac:dyDescent="0.25">
      <c r="A2819" s="62" t="s">
        <v>2046</v>
      </c>
      <c r="B2819" s="62" t="str">
        <f>LEFT(Таблица1[[#This Row],[Номер плавки]],7)</f>
        <v>2006359</v>
      </c>
      <c r="C2819" s="62" t="s">
        <v>66</v>
      </c>
      <c r="D2819" s="62" t="s">
        <v>90</v>
      </c>
      <c r="E2819" s="63">
        <v>538</v>
      </c>
      <c r="F2819" s="64">
        <f>(Таблица1[[#This Row],[Предел текучести, Н/мм²]]-SUMIF('Сводный отчет'!$B$7:$B$17,Таблица1[[#This Row],[Профиль / размер]],'Сводный отчет'!$F$7:$F$17))^2</f>
        <v>3.1161365690230727</v>
      </c>
      <c r="G2819" s="63">
        <v>657</v>
      </c>
      <c r="H2819" s="64">
        <f>(Таблица1[[#This Row],[Временное сопротивление, Н/мм²]]-SUMIF('Сводный отчет'!$B$7:$B$17,Таблица1[[#This Row],[Профиль / размер]],'Сводный отчет'!$I$7:$I$17))^2</f>
        <v>57.489144570081407</v>
      </c>
      <c r="I2819" s="65">
        <f>Таблица1[[#This Row],[Временное сопротивление, Н/мм²]]/Таблица1[[#This Row],[Предел текучести, Н/мм²]]</f>
        <v>1.221189591078067</v>
      </c>
      <c r="J2819" s="66">
        <f>(Таблица1[[#This Row],[σв/σт]]-SUMIF('Сводный отчет'!$B$7:$B$17,Таблица1[[#This Row],[Профиль / размер]],'Сводный отчет'!$L$7:$L$17))^2</f>
        <v>1.0161563485722926E-4</v>
      </c>
      <c r="K2819" s="63">
        <v>20.5</v>
      </c>
      <c r="L2819" s="64">
        <f>(Таблица1[[#This Row],[Относительное удлинение, %]]-SUMIF('Сводный отчет'!$B$7:$B$17,Таблица1[[#This Row],[Профиль / размер]],'Сводный отчет'!$O$7:$O$17))^2</f>
        <v>3.605541283695842</v>
      </c>
      <c r="M2819" s="63">
        <v>11.5</v>
      </c>
      <c r="N281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1.2312663382485942</v>
      </c>
      <c r="O2819" s="67">
        <v>11.8</v>
      </c>
      <c r="P281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1.2162051180321289</v>
      </c>
      <c r="Q2819" s="69">
        <v>8.5999999999999993E-2</v>
      </c>
      <c r="R2819" s="70">
        <f>(Таблица1[[#This Row],[fr]]-SUMIF('Сводный отчет'!$B$7:$B$17,Таблица1[[#This Row],[Профиль / размер]],'Сводный отчет'!$X$7:$X$17))^2</f>
        <v>6.4035134122416921E-6</v>
      </c>
    </row>
    <row r="2820" spans="1:18" ht="11.25" customHeight="1" x14ac:dyDescent="0.25">
      <c r="A2820" s="62" t="s">
        <v>2064</v>
      </c>
      <c r="B2820" s="62" t="str">
        <f>LEFT(Таблица1[[#This Row],[Номер плавки]],7)</f>
        <v>2006366</v>
      </c>
      <c r="C2820" s="62" t="s">
        <v>66</v>
      </c>
      <c r="D2820" s="62" t="s">
        <v>90</v>
      </c>
      <c r="E2820" s="63">
        <v>537</v>
      </c>
      <c r="F2820" s="64">
        <f>(Таблица1[[#This Row],[Предел текучести, Н/мм²]]-SUMIF('Сводный отчет'!$B$7:$B$17,Таблица1[[#This Row],[Профиль / размер]],'Сводный отчет'!$F$7:$F$17))^2</f>
        <v>0.5856201370980928</v>
      </c>
      <c r="G2820" s="63">
        <v>651</v>
      </c>
      <c r="H2820" s="64">
        <f>(Таблица1[[#This Row],[Временное сопротивление, Н/мм²]]-SUMIF('Сводный отчет'!$B$7:$B$17,Таблица1[[#This Row],[Профиль / размер]],'Сводный отчет'!$I$7:$I$17))^2</f>
        <v>2.5032290771232537</v>
      </c>
      <c r="I2820" s="65">
        <f>Таблица1[[#This Row],[Временное сопротивление, Н/мм²]]/Таблица1[[#This Row],[Предел текучести, Н/мм²]]</f>
        <v>1.2122905027932962</v>
      </c>
      <c r="J2820" s="66">
        <f>(Таблица1[[#This Row],[σв/σт]]-SUMIF('Сводный отчет'!$B$7:$B$17,Таблица1[[#This Row],[Профиль / размер]],'Сводный отчет'!$L$7:$L$17))^2</f>
        <v>1.3956345643194776E-6</v>
      </c>
      <c r="K2820" s="63">
        <v>18.100000000000001</v>
      </c>
      <c r="L2820" s="64">
        <f>(Таблица1[[#This Row],[Относительное удлинение, %]]-SUMIF('Сводный отчет'!$B$7:$B$17,Таблица1[[#This Row],[Профиль / размер]],'Сводный отчет'!$O$7:$O$17))^2</f>
        <v>0.2511750865128351</v>
      </c>
      <c r="M2820" s="63">
        <v>10</v>
      </c>
      <c r="N282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0.15239309881196045</v>
      </c>
      <c r="O2820" s="67">
        <v>10.3</v>
      </c>
      <c r="P282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0.15775441380678712</v>
      </c>
      <c r="Q2820" s="69">
        <v>9.9000000000000005E-2</v>
      </c>
      <c r="R2820" s="70">
        <f>(Таблица1[[#This Row],[fr]]-SUMIF('Сводный отчет'!$B$7:$B$17,Таблица1[[#This Row],[Профиль / размер]],'Сводный отчет'!$X$7:$X$17))^2</f>
        <v>2.4119694064228824E-4</v>
      </c>
    </row>
    <row r="2821" spans="1:18" ht="11.25" customHeight="1" x14ac:dyDescent="0.25">
      <c r="A2821" s="62" t="s">
        <v>2064</v>
      </c>
      <c r="B2821" s="62" t="str">
        <f>LEFT(Таблица1[[#This Row],[Номер плавки]],7)</f>
        <v>2006366</v>
      </c>
      <c r="C2821" s="62" t="s">
        <v>66</v>
      </c>
      <c r="D2821" s="62" t="s">
        <v>90</v>
      </c>
      <c r="E2821" s="63">
        <v>539</v>
      </c>
      <c r="F2821" s="64">
        <f>(Таблица1[[#This Row],[Предел текучести, Н/мм²]]-SUMIF('Сводный отчет'!$B$7:$B$17,Таблица1[[#This Row],[Профиль / размер]],'Сводный отчет'!$F$7:$F$17))^2</f>
        <v>7.646653000948052</v>
      </c>
      <c r="G2821" s="63">
        <v>652</v>
      </c>
      <c r="H2821" s="64">
        <f>(Таблица1[[#This Row],[Временное сопротивление, Н/мм²]]-SUMIF('Сводный отчет'!$B$7:$B$17,Таблица1[[#This Row],[Профиль / размер]],'Сводный отчет'!$I$7:$I$17))^2</f>
        <v>6.6675483259496131</v>
      </c>
      <c r="I2821" s="65">
        <f>Таблица1[[#This Row],[Временное сопротивление, Н/мм²]]/Таблица1[[#This Row],[Предел текучести, Н/мм²]]</f>
        <v>1.2096474953617811</v>
      </c>
      <c r="J2821" s="66">
        <f>(Таблица1[[#This Row],[σв/σт]]-SUMIF('Сводный отчет'!$B$7:$B$17,Таблица1[[#This Row],[Профиль / размер]],'Сводный отчет'!$L$7:$L$17))^2</f>
        <v>2.1363846153910414E-6</v>
      </c>
      <c r="K2821" s="63">
        <v>18.8</v>
      </c>
      <c r="L2821" s="64">
        <f>(Таблица1[[#This Row],[Относительное удлинение, %]]-SUMIF('Сводный отчет'!$B$7:$B$17,Таблица1[[#This Row],[Профиль / размер]],'Сводный отчет'!$O$7:$O$17))^2</f>
        <v>3.9531894024546793E-2</v>
      </c>
      <c r="M2821" s="63">
        <v>10</v>
      </c>
      <c r="N282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0.15239309881196045</v>
      </c>
      <c r="O2821" s="67">
        <v>10.3</v>
      </c>
      <c r="P282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0.15775441380678712</v>
      </c>
      <c r="Q2821" s="69">
        <v>8.7999999999999995E-2</v>
      </c>
      <c r="R2821" s="70">
        <f>(Таблица1[[#This Row],[fr]]-SUMIF('Сводный отчет'!$B$7:$B$17,Таблица1[[#This Row],[Профиль / размер]],'Сводный отчет'!$X$7:$X$17))^2</f>
        <v>2.0525579139941123E-5</v>
      </c>
    </row>
    <row r="2822" spans="1:18" ht="11.25" customHeight="1" x14ac:dyDescent="0.25">
      <c r="A2822" s="62" t="s">
        <v>2065</v>
      </c>
      <c r="B2822" s="62" t="str">
        <f>LEFT(Таблица1[[#This Row],[Номер плавки]],7)</f>
        <v>2051662</v>
      </c>
      <c r="C2822" s="62" t="s">
        <v>66</v>
      </c>
      <c r="D2822" s="62" t="s">
        <v>183</v>
      </c>
      <c r="E2822" s="63">
        <v>536</v>
      </c>
      <c r="F2822" s="64">
        <f>(Таблица1[[#This Row],[Предел текучести, Н/мм²]]-SUMIF('Сводный отчет'!$B$7:$B$17,Таблица1[[#This Row],[Профиль / размер]],'Сводный отчет'!$F$7:$F$17))^2</f>
        <v>33.324380165289014</v>
      </c>
      <c r="G2822" s="63">
        <v>654</v>
      </c>
      <c r="H2822" s="64">
        <f>(Таблица1[[#This Row],[Временное сопротивление, Н/мм²]]-SUMIF('Сводный отчет'!$B$7:$B$17,Таблица1[[#This Row],[Профиль / размер]],'Сводный отчет'!$I$7:$I$17))^2</f>
        <v>0.88959194214885784</v>
      </c>
      <c r="I2822" s="65">
        <f>Таблица1[[#This Row],[Временное сопротивление, Н/мм²]]/Таблица1[[#This Row],[Предел текучести, Н/мм²]]</f>
        <v>1.2201492537313432</v>
      </c>
      <c r="J2822" s="66">
        <f>(Таблица1[[#This Row],[σв/σт]]-SUMIF('Сводный отчет'!$B$7:$B$17,Таблица1[[#This Row],[Профиль / размер]],'Сводный отчет'!$L$7:$L$17))^2</f>
        <v>2.0765934095832184E-4</v>
      </c>
      <c r="K2822" s="63">
        <v>20</v>
      </c>
      <c r="L2822" s="64">
        <f>(Таблица1[[#This Row],[Относительное удлинение, %]]-SUMIF('Сводный отчет'!$B$7:$B$17,Таблица1[[#This Row],[Профиль / размер]],'Сводный отчет'!$O$7:$O$17))^2</f>
        <v>3.4140960743801387</v>
      </c>
      <c r="M2822" s="63">
        <v>11.3</v>
      </c>
      <c r="N282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0.62194731404958181</v>
      </c>
      <c r="O2822" s="67">
        <v>11.6</v>
      </c>
      <c r="P282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0.61658186983471341</v>
      </c>
      <c r="Q2822" s="69">
        <v>0.09</v>
      </c>
      <c r="R2822" s="70">
        <f>(Таблица1[[#This Row],[fr]]-SUMIF('Сводный отчет'!$B$7:$B$17,Таблица1[[#This Row],[Профиль / размер]],'Сводный отчет'!$X$7:$X$17))^2</f>
        <v>8.0591425619834625E-5</v>
      </c>
    </row>
    <row r="2823" spans="1:18" ht="11.25" customHeight="1" x14ac:dyDescent="0.25">
      <c r="A2823" s="62" t="s">
        <v>2065</v>
      </c>
      <c r="B2823" s="62" t="str">
        <f>LEFT(Таблица1[[#This Row],[Номер плавки]],7)</f>
        <v>2051662</v>
      </c>
      <c r="C2823" s="62" t="s">
        <v>66</v>
      </c>
      <c r="D2823" s="62" t="s">
        <v>183</v>
      </c>
      <c r="E2823" s="63">
        <v>572</v>
      </c>
      <c r="F2823" s="64">
        <f>(Таблица1[[#This Row],[Предел текучести, Н/мм²]]-SUMIF('Сводный отчет'!$B$7:$B$17,Таблица1[[#This Row],[Профиль / размер]],'Сводный отчет'!$F$7:$F$17))^2</f>
        <v>913.68801652892682</v>
      </c>
      <c r="G2823" s="63">
        <v>680</v>
      </c>
      <c r="H2823" s="64">
        <f>(Таблица1[[#This Row],[Временное сопротивление, Н/мм²]]-SUMIF('Сводный отчет'!$B$7:$B$17,Таблица1[[#This Row],[Профиль / размер]],'Сводный отчет'!$I$7:$I$17))^2</f>
        <v>725.93504648760609</v>
      </c>
      <c r="I2823" s="65">
        <f>Таблица1[[#This Row],[Временное сопротивление, Н/мм²]]/Таблица1[[#This Row],[Предел текучести, Н/мм²]]</f>
        <v>1.1888111888111887</v>
      </c>
      <c r="J2823" s="66">
        <f>(Таблица1[[#This Row],[σв/σт]]-SUMIF('Сводный отчет'!$B$7:$B$17,Таблица1[[#This Row],[Профиль / размер]],'Сводный отчет'!$L$7:$L$17))^2</f>
        <v>2.8654617702043189E-4</v>
      </c>
      <c r="K2823" s="63">
        <v>19.2</v>
      </c>
      <c r="L2823" s="64">
        <f>(Таблица1[[#This Row],[Относительное удлинение, %]]-SUMIF('Сводный отчет'!$B$7:$B$17,Таблица1[[#This Row],[Профиль / размер]],'Сводный отчет'!$O$7:$O$17))^2</f>
        <v>1.0977324380165123</v>
      </c>
      <c r="M2823" s="63">
        <v>10.9</v>
      </c>
      <c r="N282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0.15103822314049314</v>
      </c>
      <c r="O2823" s="67">
        <v>11.2</v>
      </c>
      <c r="P282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0.14840005165289361</v>
      </c>
      <c r="Q2823" s="69">
        <v>9.5000000000000001E-2</v>
      </c>
      <c r="R2823" s="70">
        <f>(Таблица1[[#This Row],[fr]]-SUMIF('Сводный отчет'!$B$7:$B$17,Таблица1[[#This Row],[Профиль / размер]],'Сводный отчет'!$X$7:$X$17))^2</f>
        <v>1.9536415289256198E-4</v>
      </c>
    </row>
    <row r="2824" spans="1:18" ht="11.25" customHeight="1" x14ac:dyDescent="0.25">
      <c r="A2824" s="62" t="s">
        <v>2066</v>
      </c>
      <c r="B2824" s="62" t="str">
        <f>LEFT(Таблица1[[#This Row],[Номер плавки]],7)</f>
        <v>2051663</v>
      </c>
      <c r="C2824" s="62" t="s">
        <v>66</v>
      </c>
      <c r="D2824" s="62" t="s">
        <v>90</v>
      </c>
      <c r="E2824" s="63">
        <v>546</v>
      </c>
      <c r="F2824" s="64">
        <f>(Таблица1[[#This Row],[Предел текучести, Н/мм²]]-SUMIF('Сводный отчет'!$B$7:$B$17,Таблица1[[#This Row],[Профиль / размер]],'Сводный отчет'!$F$7:$F$17))^2</f>
        <v>95.360268024422908</v>
      </c>
      <c r="G2824" s="63">
        <v>652</v>
      </c>
      <c r="H2824" s="64">
        <f>(Таблица1[[#This Row],[Временное сопротивление, Н/мм²]]-SUMIF('Сводный отчет'!$B$7:$B$17,Таблица1[[#This Row],[Профиль / размер]],'Сводный отчет'!$I$7:$I$17))^2</f>
        <v>6.6675483259496131</v>
      </c>
      <c r="I2824" s="65">
        <f>Таблица1[[#This Row],[Временное сопротивление, Н/мм²]]/Таблица1[[#This Row],[Предел текучести, Н/мм²]]</f>
        <v>1.1941391941391941</v>
      </c>
      <c r="J2824" s="66">
        <f>(Таблица1[[#This Row],[σв/σт]]-SUMIF('Сводный отчет'!$B$7:$B$17,Таблица1[[#This Row],[Профиль / размер]],'Сводный отчет'!$L$7:$L$17))^2</f>
        <v>2.8797882528701645E-4</v>
      </c>
      <c r="K2824" s="63">
        <v>17.7</v>
      </c>
      <c r="L2824" s="64">
        <f>(Таблица1[[#This Row],[Относительное удлинение, %]]-SUMIF('Сводный отчет'!$B$7:$B$17,Таблица1[[#This Row],[Профиль / размер]],'Сводный отчет'!$O$7:$O$17))^2</f>
        <v>0.81211405364900358</v>
      </c>
      <c r="M2824" s="63">
        <v>7.4</v>
      </c>
      <c r="N282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8.9423461504551263</v>
      </c>
      <c r="O2824" s="67">
        <v>7.7</v>
      </c>
      <c r="P282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8.9831065264828656</v>
      </c>
      <c r="Q2824" s="69">
        <v>6.6000000000000003E-2</v>
      </c>
      <c r="R2824" s="70">
        <f>(Таблица1[[#This Row],[fr]]-SUMIF('Сводный отчет'!$B$7:$B$17,Таблица1[[#This Row],[Профиль / размер]],'Сводный отчет'!$X$7:$X$17))^2</f>
        <v>3.051828561352472E-4</v>
      </c>
    </row>
    <row r="2825" spans="1:18" ht="11.25" customHeight="1" x14ac:dyDescent="0.25">
      <c r="A2825" s="62" t="s">
        <v>2066</v>
      </c>
      <c r="B2825" s="62" t="str">
        <f>LEFT(Таблица1[[#This Row],[Номер плавки]],7)</f>
        <v>2051663</v>
      </c>
      <c r="C2825" s="62" t="s">
        <v>66</v>
      </c>
      <c r="D2825" s="62" t="s">
        <v>90</v>
      </c>
      <c r="E2825" s="63">
        <v>537</v>
      </c>
      <c r="F2825" s="64">
        <f>(Таблица1[[#This Row],[Предел текучести, Н/мм²]]-SUMIF('Сводный отчет'!$B$7:$B$17,Таблица1[[#This Row],[Профиль / размер]],'Сводный отчет'!$F$7:$F$17))^2</f>
        <v>0.5856201370980928</v>
      </c>
      <c r="G2825" s="63">
        <v>645</v>
      </c>
      <c r="H2825" s="64">
        <f>(Таблица1[[#This Row],[Временное сопротивление, Н/мм²]]-SUMIF('Сводный отчет'!$B$7:$B$17,Таблица1[[#This Row],[Профиль / размер]],'Сводный отчет'!$I$7:$I$17))^2</f>
        <v>19.517313584165098</v>
      </c>
      <c r="I2825" s="65">
        <f>Таблица1[[#This Row],[Временное сопротивление, Н/мм²]]/Таблица1[[#This Row],[Предел текучести, Н/мм²]]</f>
        <v>1.2011173184357542</v>
      </c>
      <c r="J2825" s="66">
        <f>(Таблица1[[#This Row],[σв/σт]]-SUMIF('Сводный отчет'!$B$7:$B$17,Таблица1[[#This Row],[Профиль / размер]],'Сводный отчет'!$L$7:$L$17))^2</f>
        <v>9.9836358490896471E-5</v>
      </c>
      <c r="K2825" s="63">
        <v>18.100000000000001</v>
      </c>
      <c r="L2825" s="64">
        <f>(Таблица1[[#This Row],[Относительное удлинение, %]]-SUMIF('Сводный отчет'!$B$7:$B$17,Таблица1[[#This Row],[Профиль / размер]],'Сводный отчет'!$O$7:$O$17))^2</f>
        <v>0.2511750865128351</v>
      </c>
      <c r="M2825" s="63">
        <v>8.1999999999999993</v>
      </c>
      <c r="N282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4.797745211488003</v>
      </c>
      <c r="O2825" s="67">
        <v>8.5</v>
      </c>
      <c r="P282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4.8276135687363801</v>
      </c>
      <c r="Q2825" s="69">
        <v>9.2999999999999999E-2</v>
      </c>
      <c r="R2825" s="70">
        <f>(Таблица1[[#This Row],[fr]]-SUMIF('Сводный отчет'!$B$7:$B$17,Таблица1[[#This Row],[Профиль / размер]],'Сводный отчет'!$X$7:$X$17))^2</f>
        <v>9.0830743459189756E-5</v>
      </c>
    </row>
    <row r="2826" spans="1:18" ht="11.25" customHeight="1" x14ac:dyDescent="0.25">
      <c r="A2826" s="62" t="s">
        <v>2066</v>
      </c>
      <c r="B2826" s="62" t="str">
        <f>LEFT(Таблица1[[#This Row],[Номер плавки]],7)</f>
        <v>2051663</v>
      </c>
      <c r="C2826" s="62" t="s">
        <v>66</v>
      </c>
      <c r="D2826" s="62" t="s">
        <v>90</v>
      </c>
      <c r="E2826" s="63">
        <v>540</v>
      </c>
      <c r="F2826" s="64">
        <f>(Таблица1[[#This Row],[Предел текучести, Н/мм²]]-SUMIF('Сводный отчет'!$B$7:$B$17,Таблица1[[#This Row],[Профиль / размер]],'Сводный отчет'!$F$7:$F$17))^2</f>
        <v>14.177169432873033</v>
      </c>
      <c r="G2826" s="63">
        <v>648</v>
      </c>
      <c r="H2826" s="64">
        <f>(Таблица1[[#This Row],[Временное сопротивление, Н/мм²]]-SUMIF('Сводный отчет'!$B$7:$B$17,Таблица1[[#This Row],[Профиль / размер]],'Сводный отчет'!$I$7:$I$17))^2</f>
        <v>2.0102713306441755</v>
      </c>
      <c r="I2826" s="65">
        <f>Таблица1[[#This Row],[Временное сопротивление, Н/мм²]]/Таблица1[[#This Row],[Предел текучести, Н/мм²]]</f>
        <v>1.2</v>
      </c>
      <c r="J2826" s="66">
        <f>(Таблица1[[#This Row],[σв/σт]]-SUMIF('Сводный отчет'!$B$7:$B$17,Таблица1[[#This Row],[Профиль / размер]],'Сводный отчет'!$L$7:$L$17))^2</f>
        <v>1.234128362391935E-4</v>
      </c>
      <c r="K2826" s="63">
        <v>17.899999999999999</v>
      </c>
      <c r="L2826" s="64">
        <f>(Таблица1[[#This Row],[Относительное удлинение, %]]-SUMIF('Сводный отчет'!$B$7:$B$17,Таблица1[[#This Row],[Профиль / размер]],'Сводный отчет'!$O$7:$O$17))^2</f>
        <v>0.49164457008092138</v>
      </c>
      <c r="M2826" s="63">
        <v>7.1</v>
      </c>
      <c r="N282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10.826571502567804</v>
      </c>
      <c r="O2826" s="67">
        <v>7.4</v>
      </c>
      <c r="P282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10.871416385637795</v>
      </c>
      <c r="Q2826" s="69">
        <v>0.1</v>
      </c>
      <c r="R2826" s="70">
        <f>(Таблица1[[#This Row],[fr]]-SUMIF('Сводный отчет'!$B$7:$B$17,Таблица1[[#This Row],[Профиль / размер]],'Сводный отчет'!$X$7:$X$17))^2</f>
        <v>2.7325797350613801E-4</v>
      </c>
    </row>
    <row r="2827" spans="1:18" ht="11.25" customHeight="1" x14ac:dyDescent="0.25">
      <c r="A2827" s="62" t="s">
        <v>2067</v>
      </c>
      <c r="B2827" s="62" t="str">
        <f>LEFT(Таблица1[[#This Row],[Номер плавки]],7)</f>
        <v>2051664</v>
      </c>
      <c r="C2827" s="62" t="s">
        <v>66</v>
      </c>
      <c r="D2827" s="62" t="s">
        <v>90</v>
      </c>
      <c r="E2827" s="63">
        <v>548</v>
      </c>
      <c r="F2827" s="64">
        <f>(Таблица1[[#This Row],[Предел текучести, Н/мм²]]-SUMIF('Сводный отчет'!$B$7:$B$17,Таблица1[[#This Row],[Профиль / размер]],'Сводный отчет'!$F$7:$F$17))^2</f>
        <v>138.42130088827287</v>
      </c>
      <c r="G2827" s="63">
        <v>658</v>
      </c>
      <c r="H2827" s="64">
        <f>(Таблица1[[#This Row],[Временное сопротивление, Н/мм²]]-SUMIF('Сводный отчет'!$B$7:$B$17,Таблица1[[#This Row],[Профиль / размер]],'Сводный отчет'!$I$7:$I$17))^2</f>
        <v>73.653463818907767</v>
      </c>
      <c r="I2827" s="65">
        <f>Таблица1[[#This Row],[Временное сопротивление, Н/мм²]]/Таблица1[[#This Row],[Предел текучести, Н/мм²]]</f>
        <v>1.2007299270072993</v>
      </c>
      <c r="J2827" s="66">
        <f>(Таблица1[[#This Row],[σв/σт]]-SUMIF('Сводный отчет'!$B$7:$B$17,Таблица1[[#This Row],[Профиль / размер]],'Сводный отчет'!$L$7:$L$17))^2</f>
        <v>1.0772791725146942E-4</v>
      </c>
      <c r="K2827" s="63">
        <v>16.899999999999999</v>
      </c>
      <c r="L2827" s="64">
        <f>(Таблица1[[#This Row],[Относительное удлинение, %]]-SUMIF('Сводный отчет'!$B$7:$B$17,Таблица1[[#This Row],[Профиль / размер]],'Сводный отчет'!$O$7:$O$17))^2</f>
        <v>2.8939919879213387</v>
      </c>
      <c r="M2827" s="63">
        <v>11.3</v>
      </c>
      <c r="N282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0.82741657299037774</v>
      </c>
      <c r="O2827" s="67">
        <v>11.6</v>
      </c>
      <c r="P282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0.81507835746874802</v>
      </c>
      <c r="Q2827" s="69">
        <v>8.4000000000000005E-2</v>
      </c>
      <c r="R2827" s="70">
        <f>(Таблица1[[#This Row],[fr]]-SUMIF('Сводный отчет'!$B$7:$B$17,Таблица1[[#This Row],[Профиль / размер]],'Сводный отчет'!$X$7:$X$17))^2</f>
        <v>2.814476845422906E-7</v>
      </c>
    </row>
    <row r="2828" spans="1:18" ht="11.25" customHeight="1" x14ac:dyDescent="0.25">
      <c r="A2828" s="62" t="s">
        <v>2067</v>
      </c>
      <c r="B2828" s="62" t="str">
        <f>LEFT(Таблица1[[#This Row],[Номер плавки]],7)</f>
        <v>2051664</v>
      </c>
      <c r="C2828" s="62" t="s">
        <v>66</v>
      </c>
      <c r="D2828" s="62" t="s">
        <v>90</v>
      </c>
      <c r="E2828" s="63">
        <v>549</v>
      </c>
      <c r="F2828" s="64">
        <f>(Таблица1[[#This Row],[Предел текучести, Н/мм²]]-SUMIF('Сводный отчет'!$B$7:$B$17,Таблица1[[#This Row],[Профиль / размер]],'Сводный отчет'!$F$7:$F$17))^2</f>
        <v>162.95181732019785</v>
      </c>
      <c r="G2828" s="63">
        <v>658</v>
      </c>
      <c r="H2828" s="64">
        <f>(Таблица1[[#This Row],[Временное сопротивление, Н/мм²]]-SUMIF('Сводный отчет'!$B$7:$B$17,Таблица1[[#This Row],[Профиль / размер]],'Сводный отчет'!$I$7:$I$17))^2</f>
        <v>73.653463818907767</v>
      </c>
      <c r="I2828" s="65">
        <f>Таблица1[[#This Row],[Временное сопротивление, Н/мм²]]/Таблица1[[#This Row],[Предел текучести, Н/мм²]]</f>
        <v>1.1985428051001821</v>
      </c>
      <c r="J2828" s="66">
        <f>(Таблица1[[#This Row],[σв/σт]]-SUMIF('Сводный отчет'!$B$7:$B$17,Таблица1[[#This Row],[Профиль / размер]],'Сводный отчет'!$L$7:$L$17))^2</f>
        <v>1.5791259714308776E-4</v>
      </c>
      <c r="K2828" s="63">
        <v>16.7</v>
      </c>
      <c r="L2828" s="64">
        <f>(Таблица1[[#This Row],[Относительное удлинение, %]]-SUMIF('Сводный отчет'!$B$7:$B$17,Таблица1[[#This Row],[Профиль / размер]],'Сводный отчет'!$O$7:$O$17))^2</f>
        <v>3.6144614714894194</v>
      </c>
      <c r="M2828" s="63">
        <v>7.7</v>
      </c>
      <c r="N282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7.2381207983424547</v>
      </c>
      <c r="O2828" s="67">
        <v>8</v>
      </c>
      <c r="P282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7.2747966673279336</v>
      </c>
      <c r="Q2828" s="69">
        <v>7.0999999999999994E-2</v>
      </c>
      <c r="R2828" s="70">
        <f>(Таблица1[[#This Row],[fr]]-SUMIF('Сводный отчет'!$B$7:$B$17,Таблица1[[#This Row],[Профиль / размер]],'Сводный отчет'!$X$7:$X$17))^2</f>
        <v>1.5548802045449607E-4</v>
      </c>
    </row>
    <row r="2829" spans="1:18" ht="11.25" customHeight="1" x14ac:dyDescent="0.25">
      <c r="A2829" s="62" t="s">
        <v>2067</v>
      </c>
      <c r="B2829" s="62" t="str">
        <f>LEFT(Таблица1[[#This Row],[Номер плавки]],7)</f>
        <v>2051664</v>
      </c>
      <c r="C2829" s="62" t="s">
        <v>66</v>
      </c>
      <c r="D2829" s="62" t="s">
        <v>90</v>
      </c>
      <c r="E2829" s="63">
        <v>550</v>
      </c>
      <c r="F2829" s="64">
        <f>(Таблица1[[#This Row],[Предел текучести, Н/мм²]]-SUMIF('Сводный отчет'!$B$7:$B$17,Таблица1[[#This Row],[Профиль / размер]],'Сводный отчет'!$F$7:$F$17))^2</f>
        <v>189.48233375212283</v>
      </c>
      <c r="G2829" s="63">
        <v>660</v>
      </c>
      <c r="H2829" s="64">
        <f>(Таблица1[[#This Row],[Временное сопротивление, Н/мм²]]-SUMIF('Сводный отчет'!$B$7:$B$17,Таблица1[[#This Row],[Профиль / размер]],'Сводный отчет'!$I$7:$I$17))^2</f>
        <v>111.98210231656049</v>
      </c>
      <c r="I2829" s="65">
        <f>Таблица1[[#This Row],[Временное сопротивление, Н/мм²]]/Таблица1[[#This Row],[Предел текучести, Н/мм²]]</f>
        <v>1.2</v>
      </c>
      <c r="J2829" s="66">
        <f>(Таблица1[[#This Row],[σв/σт]]-SUMIF('Сводный отчет'!$B$7:$B$17,Таблица1[[#This Row],[Профиль / размер]],'Сводный отчет'!$L$7:$L$17))^2</f>
        <v>1.234128362391935E-4</v>
      </c>
      <c r="K2829" s="63">
        <v>19</v>
      </c>
      <c r="L2829" s="64">
        <f>(Таблица1[[#This Row],[Относительное удлинение, %]]-SUMIF('Сводный отчет'!$B$7:$B$17,Таблица1[[#This Row],[Профиль / размер]],'Сводный отчет'!$O$7:$O$17))^2</f>
        <v>0.15906241045646363</v>
      </c>
      <c r="M2829" s="63">
        <v>8.8000000000000007</v>
      </c>
      <c r="N282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2.5292945072626511</v>
      </c>
      <c r="O2829" s="67">
        <v>9.1</v>
      </c>
      <c r="P282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2.5509938504265173</v>
      </c>
      <c r="Q2829" s="69">
        <v>7.3999999999999996E-2</v>
      </c>
      <c r="R2829" s="70">
        <f>(Таблица1[[#This Row],[fr]]-SUMIF('Сводный отчет'!$B$7:$B$17,Таблица1[[#This Row],[Профиль / размер]],'Сводный отчет'!$X$7:$X$17))^2</f>
        <v>8.9671119046045146E-5</v>
      </c>
    </row>
    <row r="2830" spans="1:18" ht="11.25" customHeight="1" x14ac:dyDescent="0.25">
      <c r="A2830" s="62" t="s">
        <v>2068</v>
      </c>
      <c r="B2830" s="62" t="str">
        <f>LEFT(Таблица1[[#This Row],[Номер плавки]],7)</f>
        <v>2051665</v>
      </c>
      <c r="C2830" s="62" t="s">
        <v>66</v>
      </c>
      <c r="D2830" s="62" t="s">
        <v>90</v>
      </c>
      <c r="E2830" s="63">
        <v>551</v>
      </c>
      <c r="F2830" s="64">
        <f>(Таблица1[[#This Row],[Предел текучести, Н/мм²]]-SUMIF('Сводный отчет'!$B$7:$B$17,Таблица1[[#This Row],[Профиль / размер]],'Сводный отчет'!$F$7:$F$17))^2</f>
        <v>218.01285018404781</v>
      </c>
      <c r="G2830" s="63">
        <v>661</v>
      </c>
      <c r="H2830" s="64">
        <f>(Таблица1[[#This Row],[Временное сопротивление, Н/мм²]]-SUMIF('Сводный отчет'!$B$7:$B$17,Таблица1[[#This Row],[Профиль / размер]],'Сводный отчет'!$I$7:$I$17))^2</f>
        <v>134.14642156538685</v>
      </c>
      <c r="I2830" s="65">
        <f>Таблица1[[#This Row],[Временное сопротивление, Н/мм²]]/Таблица1[[#This Row],[Предел текучести, Н/мм²]]</f>
        <v>1.1996370235934664</v>
      </c>
      <c r="J2830" s="66">
        <f>(Таблица1[[#This Row],[σв/σт]]-SUMIF('Сводный отчет'!$B$7:$B$17,Таблица1[[#This Row],[Профиль / размер]],'Сводный отчет'!$L$7:$L$17))^2</f>
        <v>1.3160929447041458E-4</v>
      </c>
      <c r="K2830" s="63">
        <v>17.399999999999999</v>
      </c>
      <c r="L2830" s="64">
        <f>(Таблица1[[#This Row],[Относительное удлинение, %]]-SUMIF('Сводный отчет'!$B$7:$B$17,Таблица1[[#This Row],[Профиль / размер]],'Сводный отчет'!$O$7:$O$17))^2</f>
        <v>1.4428182790011299</v>
      </c>
      <c r="M2830" s="63">
        <v>9.1</v>
      </c>
      <c r="N283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1.665069155149981</v>
      </c>
      <c r="O2830" s="67">
        <v>9.4</v>
      </c>
      <c r="P283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1.682683991271583</v>
      </c>
      <c r="Q2830" s="69">
        <v>8.1000000000000003E-2</v>
      </c>
      <c r="R2830" s="70">
        <f>(Таблица1[[#This Row],[fr]]-SUMIF('Сводный отчет'!$B$7:$B$17,Таблица1[[#This Row],[Профиль / размер]],'Сводный отчет'!$X$7:$X$17))^2</f>
        <v>6.09834909299311E-6</v>
      </c>
    </row>
    <row r="2831" spans="1:18" ht="11.25" customHeight="1" x14ac:dyDescent="0.25">
      <c r="A2831" s="62" t="s">
        <v>2068</v>
      </c>
      <c r="B2831" s="62" t="str">
        <f>LEFT(Таблица1[[#This Row],[Номер плавки]],7)</f>
        <v>2051665</v>
      </c>
      <c r="C2831" s="62" t="s">
        <v>66</v>
      </c>
      <c r="D2831" s="62" t="s">
        <v>90</v>
      </c>
      <c r="E2831" s="63">
        <v>553</v>
      </c>
      <c r="F2831" s="64">
        <f>(Таблица1[[#This Row],[Предел текучести, Н/мм²]]-SUMIF('Сводный отчет'!$B$7:$B$17,Таблица1[[#This Row],[Профиль / размер]],'Сводный отчет'!$F$7:$F$17))^2</f>
        <v>281.07388304789777</v>
      </c>
      <c r="G2831" s="63">
        <v>658</v>
      </c>
      <c r="H2831" s="64">
        <f>(Таблица1[[#This Row],[Временное сопротивление, Н/мм²]]-SUMIF('Сводный отчет'!$B$7:$B$17,Таблица1[[#This Row],[Профиль / размер]],'Сводный отчет'!$I$7:$I$17))^2</f>
        <v>73.653463818907767</v>
      </c>
      <c r="I2831" s="65">
        <f>Таблица1[[#This Row],[Временное сопротивление, Н/мм²]]/Таблица1[[#This Row],[Предел текучести, Н/мм²]]</f>
        <v>1.1898734177215189</v>
      </c>
      <c r="J2831" s="66">
        <f>(Таблица1[[#This Row],[σв/σт]]-SUMIF('Сводный отчет'!$B$7:$B$17,Таблица1[[#This Row],[Профиль / размер]],'Сводный отчет'!$L$7:$L$17))^2</f>
        <v>4.5095560382360148E-4</v>
      </c>
      <c r="K2831" s="63">
        <v>17.3</v>
      </c>
      <c r="L2831" s="64">
        <f>(Таблица1[[#This Row],[Относительное удлинение, %]]-SUMIF('Сводный отчет'!$B$7:$B$17,Таблица1[[#This Row],[Профиль / размер]],'Сводный отчет'!$O$7:$O$17))^2</f>
        <v>1.6930530207851662</v>
      </c>
      <c r="M2831" s="63">
        <v>9.4</v>
      </c>
      <c r="N283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0.98084380303730623</v>
      </c>
      <c r="O2831" s="67">
        <v>9.6999999999999993</v>
      </c>
      <c r="P283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0.99437413211665326</v>
      </c>
      <c r="Q2831" s="69">
        <v>9.6000000000000002E-2</v>
      </c>
      <c r="R2831" s="70">
        <f>(Таблица1[[#This Row],[fr]]-SUMIF('Сводный отчет'!$B$7:$B$17,Таблица1[[#This Row],[Профиль / размер]],'Сводный отчет'!$X$7:$X$17))^2</f>
        <v>1.5701384205073899E-4</v>
      </c>
    </row>
    <row r="2832" spans="1:18" ht="11.25" customHeight="1" x14ac:dyDescent="0.25">
      <c r="A2832" s="62" t="s">
        <v>2068</v>
      </c>
      <c r="B2832" s="62" t="str">
        <f>LEFT(Таблица1[[#This Row],[Номер плавки]],7)</f>
        <v>2051665</v>
      </c>
      <c r="C2832" s="62" t="s">
        <v>66</v>
      </c>
      <c r="D2832" s="62" t="s">
        <v>90</v>
      </c>
      <c r="E2832" s="63">
        <v>543</v>
      </c>
      <c r="F2832" s="64">
        <f>(Таблица1[[#This Row],[Предел текучести, Н/мм²]]-SUMIF('Сводный отчет'!$B$7:$B$17,Таблица1[[#This Row],[Профиль / размер]],'Сводный отчет'!$F$7:$F$17))^2</f>
        <v>45.768718728647968</v>
      </c>
      <c r="G2832" s="63">
        <v>654</v>
      </c>
      <c r="H2832" s="64">
        <f>(Таблица1[[#This Row],[Временное сопротивление, Н/мм²]]-SUMIF('Сводный отчет'!$B$7:$B$17,Таблица1[[#This Row],[Профиль / размер]],'Сводный отчет'!$I$7:$I$17))^2</f>
        <v>20.996186823602333</v>
      </c>
      <c r="I2832" s="65">
        <f>Таблица1[[#This Row],[Временное сопротивление, Н/мм²]]/Таблица1[[#This Row],[Предел текучести, Н/мм²]]</f>
        <v>1.2044198895027625</v>
      </c>
      <c r="J2832" s="66">
        <f>(Таблица1[[#This Row],[σв/σт]]-SUMIF('Сводный отчет'!$B$7:$B$17,Таблица1[[#This Row],[Профиль / размер]],'Сводный отчет'!$L$7:$L$17))^2</f>
        <v>4.4745978702323414E-5</v>
      </c>
      <c r="K2832" s="63">
        <v>17.2</v>
      </c>
      <c r="L2832" s="64">
        <f>(Таблица1[[#This Row],[Относительное удлинение, %]]-SUMIF('Сводный отчет'!$B$7:$B$17,Таблица1[[#This Row],[Профиль / размер]],'Сводный отчет'!$O$7:$O$17))^2</f>
        <v>1.9632877625692113</v>
      </c>
      <c r="M2832" s="63">
        <v>11.5</v>
      </c>
      <c r="N283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1.2312663382485942</v>
      </c>
      <c r="O2832" s="67">
        <v>11.8</v>
      </c>
      <c r="P283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1.2162051180321289</v>
      </c>
      <c r="Q2832" s="69">
        <v>8.5999999999999993E-2</v>
      </c>
      <c r="R2832" s="70">
        <f>(Таблица1[[#This Row],[fr]]-SUMIF('Сводный отчет'!$B$7:$B$17,Таблица1[[#This Row],[Профиль / размер]],'Сводный отчет'!$X$7:$X$17))^2</f>
        <v>6.4035134122416921E-6</v>
      </c>
    </row>
    <row r="2833" spans="1:18" ht="11.25" customHeight="1" x14ac:dyDescent="0.25">
      <c r="A2833" s="62" t="s">
        <v>2069</v>
      </c>
      <c r="B2833" s="62" t="str">
        <f>LEFT(Таблица1[[#This Row],[Номер плавки]],7)</f>
        <v>2006792</v>
      </c>
      <c r="C2833" s="62" t="s">
        <v>66</v>
      </c>
      <c r="D2833" s="62" t="s">
        <v>90</v>
      </c>
      <c r="E2833" s="63">
        <v>552</v>
      </c>
      <c r="F2833" s="64">
        <f>(Таблица1[[#This Row],[Предел текучести, Н/мм²]]-SUMIF('Сводный отчет'!$B$7:$B$17,Таблица1[[#This Row],[Профиль / размер]],'Сводный отчет'!$F$7:$F$17))^2</f>
        <v>248.54336661597279</v>
      </c>
      <c r="G2833" s="63">
        <v>659</v>
      </c>
      <c r="H2833" s="64">
        <f>(Таблица1[[#This Row],[Временное сопротивление, Н/мм²]]-SUMIF('Сводный отчет'!$B$7:$B$17,Таблица1[[#This Row],[Профиль / размер]],'Сводный отчет'!$I$7:$I$17))^2</f>
        <v>91.817783067734126</v>
      </c>
      <c r="I2833" s="65">
        <f>Таблица1[[#This Row],[Временное сопротивление, Н/мм²]]/Таблица1[[#This Row],[Предел текучести, Н/мм²]]</f>
        <v>1.193840579710145</v>
      </c>
      <c r="J2833" s="66">
        <f>(Таблица1[[#This Row],[σв/σт]]-SUMIF('Сводный отчет'!$B$7:$B$17,Таблица1[[#This Row],[Профиль / размер]],'Сводный отчет'!$L$7:$L$17))^2</f>
        <v>2.9820293307820358E-4</v>
      </c>
      <c r="K2833" s="63">
        <v>16.2</v>
      </c>
      <c r="L2833" s="64">
        <f>(Таблица1[[#This Row],[Относительное удлинение, %]]-SUMIF('Сводный отчет'!$B$7:$B$17,Таблица1[[#This Row],[Профиль / размер]],'Сводный отчет'!$O$7:$O$17))^2</f>
        <v>5.7656351804096273</v>
      </c>
      <c r="M2833" s="63">
        <v>8.1</v>
      </c>
      <c r="N283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5.2458203288588923</v>
      </c>
      <c r="O2833" s="67">
        <v>8.4</v>
      </c>
      <c r="P283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5.2770501884546892</v>
      </c>
      <c r="Q2833" s="69">
        <v>9.0999999999999998E-2</v>
      </c>
      <c r="R2833" s="70">
        <f>(Таблица1[[#This Row],[fr]]-SUMIF('Сводный отчет'!$B$7:$B$17,Таблица1[[#This Row],[Профиль / размер]],'Сводный отчет'!$X$7:$X$17))^2</f>
        <v>5.6708677731490293E-5</v>
      </c>
    </row>
    <row r="2834" spans="1:18" ht="11.25" customHeight="1" x14ac:dyDescent="0.25">
      <c r="A2834" s="62" t="s">
        <v>2069</v>
      </c>
      <c r="B2834" s="62" t="str">
        <f>LEFT(Таблица1[[#This Row],[Номер плавки]],7)</f>
        <v>2006792</v>
      </c>
      <c r="C2834" s="62" t="s">
        <v>66</v>
      </c>
      <c r="D2834" s="62" t="s">
        <v>90</v>
      </c>
      <c r="E2834" s="63">
        <v>553</v>
      </c>
      <c r="F2834" s="64">
        <f>(Таблица1[[#This Row],[Предел текучести, Н/мм²]]-SUMIF('Сводный отчет'!$B$7:$B$17,Таблица1[[#This Row],[Профиль / размер]],'Сводный отчет'!$F$7:$F$17))^2</f>
        <v>281.07388304789777</v>
      </c>
      <c r="G2834" s="63">
        <v>660</v>
      </c>
      <c r="H2834" s="64">
        <f>(Таблица1[[#This Row],[Временное сопротивление, Н/мм²]]-SUMIF('Сводный отчет'!$B$7:$B$17,Таблица1[[#This Row],[Профиль / размер]],'Сводный отчет'!$I$7:$I$17))^2</f>
        <v>111.98210231656049</v>
      </c>
      <c r="I2834" s="65">
        <f>Таблица1[[#This Row],[Временное сопротивление, Н/мм²]]/Таблица1[[#This Row],[Предел текучести, Н/мм²]]</f>
        <v>1.1934900542495479</v>
      </c>
      <c r="J2834" s="66">
        <f>(Таблица1[[#This Row],[σв/σт]]-SUMIF('Сводный отчет'!$B$7:$B$17,Таблица1[[#This Row],[Профиль / размер]],'Сводный отчет'!$L$7:$L$17))^2</f>
        <v>3.1043193637545299E-4</v>
      </c>
      <c r="K2834" s="63">
        <v>16.899999999999999</v>
      </c>
      <c r="L2834" s="64">
        <f>(Таблица1[[#This Row],[Относительное удлинение, %]]-SUMIF('Сводный отчет'!$B$7:$B$17,Таблица1[[#This Row],[Профиль / размер]],'Сводный отчет'!$O$7:$O$17))^2</f>
        <v>2.8939919879213387</v>
      </c>
      <c r="M2834" s="63">
        <v>9.6</v>
      </c>
      <c r="N283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0.62469356829552536</v>
      </c>
      <c r="O2834" s="67">
        <v>9.9</v>
      </c>
      <c r="P283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0.63550089268002985</v>
      </c>
      <c r="Q2834" s="69">
        <v>7.3999999999999996E-2</v>
      </c>
      <c r="R2834" s="70">
        <f>(Таблица1[[#This Row],[fr]]-SUMIF('Сводный отчет'!$B$7:$B$17,Таблица1[[#This Row],[Профиль / размер]],'Сводный отчет'!$X$7:$X$17))^2</f>
        <v>8.9671119046045146E-5</v>
      </c>
    </row>
    <row r="2835" spans="1:18" ht="11.25" customHeight="1" x14ac:dyDescent="0.25">
      <c r="A2835" s="62" t="s">
        <v>2070</v>
      </c>
      <c r="B2835" s="62" t="str">
        <f>LEFT(Таблица1[[#This Row],[Номер плавки]],7)</f>
        <v>2051668</v>
      </c>
      <c r="C2835" s="62" t="s">
        <v>66</v>
      </c>
      <c r="D2835" s="62" t="s">
        <v>82</v>
      </c>
      <c r="E2835" s="63">
        <v>577</v>
      </c>
      <c r="F2835" s="64">
        <f>(Таблица1[[#This Row],[Предел текучести, Н/мм²]]-SUMIF('Сводный отчет'!$B$7:$B$17,Таблица1[[#This Row],[Профиль / размер]],'Сводный отчет'!$F$7:$F$17))^2</f>
        <v>882.93877551020114</v>
      </c>
      <c r="G2835" s="63">
        <v>677</v>
      </c>
      <c r="H2835" s="64">
        <f>(Таблица1[[#This Row],[Временное сопротивление, Н/мм²]]-SUMIF('Сводный отчет'!$B$7:$B$17,Таблица1[[#This Row],[Профиль / размер]],'Сводный отчет'!$I$7:$I$17))^2</f>
        <v>848.8303873386111</v>
      </c>
      <c r="I2835" s="65">
        <f>Таблица1[[#This Row],[Временное сопротивление, Н/мм²]]/Таблица1[[#This Row],[Предел текучести, Н/мм²]]</f>
        <v>1.173310225303293</v>
      </c>
      <c r="J2835" s="66">
        <f>(Таблица1[[#This Row],[σв/σт]]-SUMIF('Сводный отчет'!$B$7:$B$17,Таблица1[[#This Row],[Профиль / размер]],'Сводный отчет'!$L$7:$L$17))^2</f>
        <v>1.1750173959295064E-4</v>
      </c>
      <c r="K2835" s="63">
        <v>16.8</v>
      </c>
      <c r="L2835" s="64">
        <f>(Таблица1[[#This Row],[Относительное удлинение, %]]-SUMIF('Сводный отчет'!$B$7:$B$17,Таблица1[[#This Row],[Профиль / размер]],'Сводный отчет'!$O$7:$O$17))^2</f>
        <v>3.5636193252811621</v>
      </c>
      <c r="M2835" s="63">
        <v>9.1999999999999993</v>
      </c>
      <c r="N283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0.9951080383173615</v>
      </c>
      <c r="O2835" s="67">
        <v>9.5</v>
      </c>
      <c r="P283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1.0073604331528696</v>
      </c>
      <c r="Q2835" s="69">
        <v>8.7999999999999995E-2</v>
      </c>
      <c r="R2835" s="70">
        <f>(Таблица1[[#This Row],[fr]]-SUMIF('Сводный отчет'!$B$7:$B$17,Таблица1[[#This Row],[Профиль / размер]],'Сводный отчет'!$X$7:$X$17))^2</f>
        <v>2.8458958767180036E-5</v>
      </c>
    </row>
    <row r="2836" spans="1:18" ht="11.25" customHeight="1" x14ac:dyDescent="0.25">
      <c r="A2836" s="62" t="s">
        <v>2070</v>
      </c>
      <c r="B2836" s="62" t="str">
        <f>LEFT(Таблица1[[#This Row],[Номер плавки]],7)</f>
        <v>2051668</v>
      </c>
      <c r="C2836" s="62" t="s">
        <v>66</v>
      </c>
      <c r="D2836" s="62" t="s">
        <v>82</v>
      </c>
      <c r="E2836" s="63">
        <v>585</v>
      </c>
      <c r="F2836" s="64">
        <f>(Таблица1[[#This Row],[Предел текучести, Н/мм²]]-SUMIF('Сводный отчет'!$B$7:$B$17,Таблица1[[#This Row],[Профиль / размер]],'Сводный отчет'!$F$7:$F$17))^2</f>
        <v>1422.3673469387718</v>
      </c>
      <c r="G2836" s="63">
        <v>679</v>
      </c>
      <c r="H2836" s="64">
        <f>(Таблица1[[#This Row],[Временное сопротивление, Н/мм²]]-SUMIF('Сводный отчет'!$B$7:$B$17,Таблица1[[#This Row],[Профиль / размер]],'Сводный отчет'!$I$7:$I$17))^2</f>
        <v>969.36916284881534</v>
      </c>
      <c r="I2836" s="65">
        <f>Таблица1[[#This Row],[Временное сопротивление, Н/мм²]]/Таблица1[[#This Row],[Предел текучести, Н/мм²]]</f>
        <v>1.1606837606837608</v>
      </c>
      <c r="J2836" s="66">
        <f>(Таблица1[[#This Row],[σв/σт]]-SUMIF('Сводный отчет'!$B$7:$B$17,Таблица1[[#This Row],[Профиль / размер]],'Сводный отчет'!$L$7:$L$17))^2</f>
        <v>5.5066660468202733E-4</v>
      </c>
      <c r="K2836" s="63">
        <v>16</v>
      </c>
      <c r="L2836" s="64">
        <f>(Таблица1[[#This Row],[Относительное удлинение, %]]-SUMIF('Сводный отчет'!$B$7:$B$17,Таблица1[[#This Row],[Профиль / размер]],'Сводный отчет'!$O$7:$O$17))^2</f>
        <v>7.2240274885464846</v>
      </c>
      <c r="M2836" s="63">
        <v>9.8000000000000007</v>
      </c>
      <c r="N283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0.15804681382756822</v>
      </c>
      <c r="O2836" s="67">
        <v>10.1</v>
      </c>
      <c r="P283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0.16295226988755382</v>
      </c>
      <c r="Q2836" s="69">
        <v>9.8000000000000004E-2</v>
      </c>
      <c r="R2836" s="70">
        <f>(Таблица1[[#This Row],[fr]]-SUMIF('Сводный отчет'!$B$7:$B$17,Таблица1[[#This Row],[Профиль / размер]],'Сводный отчет'!$X$7:$X$17))^2</f>
        <v>2.3515283631820013E-4</v>
      </c>
    </row>
    <row r="2837" spans="1:18" ht="11.25" customHeight="1" x14ac:dyDescent="0.25">
      <c r="A2837" s="62" t="s">
        <v>2071</v>
      </c>
      <c r="B2837" s="62" t="str">
        <f>LEFT(Таблица1[[#This Row],[Номер плавки]],7)</f>
        <v>2051669</v>
      </c>
      <c r="C2837" s="62" t="s">
        <v>66</v>
      </c>
      <c r="D2837" s="62" t="s">
        <v>82</v>
      </c>
      <c r="E2837" s="63">
        <v>559</v>
      </c>
      <c r="F2837" s="64">
        <f>(Таблица1[[#This Row],[Предел текучести, Н/мм²]]-SUMIF('Сводный отчет'!$B$7:$B$17,Таблица1[[#This Row],[Профиль / размер]],'Сводный отчет'!$F$7:$F$17))^2</f>
        <v>137.22448979591724</v>
      </c>
      <c r="G2837" s="63">
        <v>665</v>
      </c>
      <c r="H2837" s="64">
        <f>(Таблица1[[#This Row],[Временное сопротивление, Н/мм²]]-SUMIF('Сводный отчет'!$B$7:$B$17,Таблица1[[#This Row],[Профиль / размер]],'Сводный отчет'!$I$7:$I$17))^2</f>
        <v>293.59773427738571</v>
      </c>
      <c r="I2837" s="65">
        <f>Таблица1[[#This Row],[Временное сопротивление, Н/мм²]]/Таблица1[[#This Row],[Предел текучести, Н/мм²]]</f>
        <v>1.1896243291592128</v>
      </c>
      <c r="J2837" s="66">
        <f>(Таблица1[[#This Row],[σв/σт]]-SUMIF('Сводный отчет'!$B$7:$B$17,Таблица1[[#This Row],[Профиль / размер]],'Сводный отчет'!$L$7:$L$17))^2</f>
        <v>2.9967762544435283E-5</v>
      </c>
      <c r="K2837" s="63">
        <v>16.600000000000001</v>
      </c>
      <c r="L2837" s="64">
        <f>(Таблица1[[#This Row],[Относительное удлинение, %]]-SUMIF('Сводный отчет'!$B$7:$B$17,Таблица1[[#This Row],[Профиль / размер]],'Сводный отчет'!$O$7:$O$17))^2</f>
        <v>4.3587213660974884</v>
      </c>
      <c r="M2837" s="63">
        <v>10.7</v>
      </c>
      <c r="N283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0.25245497709288112</v>
      </c>
      <c r="O2837" s="67">
        <v>11</v>
      </c>
      <c r="P283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0.24634002498957946</v>
      </c>
      <c r="Q2837" s="69">
        <v>6.5000000000000002E-2</v>
      </c>
      <c r="R2837" s="70">
        <f>(Таблица1[[#This Row],[fr]]-SUMIF('Сводный отчет'!$B$7:$B$17,Таблица1[[#This Row],[Профиль / размер]],'Сводный отчет'!$X$7:$X$17))^2</f>
        <v>3.1206304039983415E-4</v>
      </c>
    </row>
    <row r="2838" spans="1:18" ht="11.25" customHeight="1" x14ac:dyDescent="0.25">
      <c r="A2838" s="62" t="s">
        <v>2071</v>
      </c>
      <c r="B2838" s="62" t="str">
        <f>LEFT(Таблица1[[#This Row],[Номер плавки]],7)</f>
        <v>2051669</v>
      </c>
      <c r="C2838" s="62" t="s">
        <v>66</v>
      </c>
      <c r="D2838" s="62" t="s">
        <v>82</v>
      </c>
      <c r="E2838" s="63">
        <v>558</v>
      </c>
      <c r="F2838" s="64">
        <f>(Таблица1[[#This Row],[Предел текучести, Н/мм²]]-SUMIF('Сводный отчет'!$B$7:$B$17,Таблица1[[#This Row],[Профиль / размер]],'Сводный отчет'!$F$7:$F$17))^2</f>
        <v>114.79591836734589</v>
      </c>
      <c r="G2838" s="63">
        <v>665</v>
      </c>
      <c r="H2838" s="64">
        <f>(Таблица1[[#This Row],[Временное сопротивление, Н/мм²]]-SUMIF('Сводный отчет'!$B$7:$B$17,Таблица1[[#This Row],[Профиль / размер]],'Сводный отчет'!$I$7:$I$17))^2</f>
        <v>293.59773427738571</v>
      </c>
      <c r="I2838" s="65">
        <f>Таблица1[[#This Row],[Временное сопротивление, Н/мм²]]/Таблица1[[#This Row],[Предел текучести, Н/мм²]]</f>
        <v>1.1917562724014337</v>
      </c>
      <c r="J2838" s="66">
        <f>(Таблица1[[#This Row],[σв/σт]]-SUMIF('Сводный отчет'!$B$7:$B$17,Таблица1[[#This Row],[Профиль / размер]],'Сводный отчет'!$L$7:$L$17))^2</f>
        <v>5.7854661225066378E-5</v>
      </c>
      <c r="K2838" s="63">
        <v>16.399999999999999</v>
      </c>
      <c r="L2838" s="64">
        <f>(Таблица1[[#This Row],[Относительное удлинение, %]]-SUMIF('Сводный отчет'!$B$7:$B$17,Таблица1[[#This Row],[Профиль / размер]],'Сводный отчет'!$O$7:$O$17))^2</f>
        <v>5.2338234069138307</v>
      </c>
      <c r="M2838" s="63">
        <v>10.5</v>
      </c>
      <c r="N283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9.1475385256145597E-2</v>
      </c>
      <c r="O2838" s="67">
        <v>10.8</v>
      </c>
      <c r="P283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8.7809412744685233E-2</v>
      </c>
      <c r="Q2838" s="69">
        <v>9.7000000000000003E-2</v>
      </c>
      <c r="R2838" s="70">
        <f>(Таблица1[[#This Row],[fr]]-SUMIF('Сводный отчет'!$B$7:$B$17,Таблица1[[#This Row],[Профиль / размер]],'Сводный отчет'!$X$7:$X$17))^2</f>
        <v>2.0548344856309811E-4</v>
      </c>
    </row>
    <row r="2839" spans="1:18" ht="11.25" customHeight="1" x14ac:dyDescent="0.25">
      <c r="A2839" s="62" t="s">
        <v>2072</v>
      </c>
      <c r="B2839" s="62" t="str">
        <f>LEFT(Таблица1[[#This Row],[Номер плавки]],7)</f>
        <v>2051670</v>
      </c>
      <c r="C2839" s="62" t="s">
        <v>66</v>
      </c>
      <c r="D2839" s="62" t="s">
        <v>82</v>
      </c>
      <c r="E2839" s="63">
        <v>569</v>
      </c>
      <c r="F2839" s="64">
        <f>(Таблица1[[#This Row],[Предел текучести, Н/мм²]]-SUMIF('Сводный отчет'!$B$7:$B$17,Таблица1[[#This Row],[Профиль / размер]],'Сводный отчет'!$F$7:$F$17))^2</f>
        <v>471.51020408163055</v>
      </c>
      <c r="G2839" s="63">
        <v>659</v>
      </c>
      <c r="H2839" s="64">
        <f>(Таблица1[[#This Row],[Временное сопротивление, Н/мм²]]-SUMIF('Сводный отчет'!$B$7:$B$17,Таблица1[[#This Row],[Профиль / размер]],'Сводный отчет'!$I$7:$I$17))^2</f>
        <v>123.98140774677302</v>
      </c>
      <c r="I2839" s="65">
        <f>Таблица1[[#This Row],[Временное сопротивление, Н/мм²]]/Таблица1[[#This Row],[Предел текучести, Н/мм²]]</f>
        <v>1.1581722319859402</v>
      </c>
      <c r="J2839" s="66">
        <f>(Таблица1[[#This Row],[σв/σт]]-SUMIF('Сводный отчет'!$B$7:$B$17,Таблица1[[#This Row],[Профиль / размер]],'Сводный отчет'!$L$7:$L$17))^2</f>
        <v>6.7484688531040029E-4</v>
      </c>
      <c r="K2839" s="63">
        <v>17.5</v>
      </c>
      <c r="L2839" s="64">
        <f>(Таблица1[[#This Row],[Относительное удлинение, %]]-SUMIF('Сводный отчет'!$B$7:$B$17,Таблица1[[#This Row],[Профиль / размер]],'Сводный отчет'!$O$7:$O$17))^2</f>
        <v>1.4107621824240102</v>
      </c>
      <c r="M2839" s="63">
        <v>10.1</v>
      </c>
      <c r="N283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9.516201582673205E-3</v>
      </c>
      <c r="O2839" s="67">
        <v>11.4</v>
      </c>
      <c r="P283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0.80340124947936942</v>
      </c>
      <c r="Q2839" s="69">
        <v>7.0000000000000007E-2</v>
      </c>
      <c r="R2839" s="70">
        <f>(Таблица1[[#This Row],[fr]]-SUMIF('Сводный отчет'!$B$7:$B$17,Таблица1[[#This Row],[Профиль / размер]],'Сводный отчет'!$X$7:$X$17))^2</f>
        <v>1.6040997917534403E-4</v>
      </c>
    </row>
    <row r="2840" spans="1:18" ht="11.25" customHeight="1" x14ac:dyDescent="0.25">
      <c r="A2840" s="62" t="s">
        <v>2072</v>
      </c>
      <c r="B2840" s="62" t="str">
        <f>LEFT(Таблица1[[#This Row],[Номер плавки]],7)</f>
        <v>2051670</v>
      </c>
      <c r="C2840" s="62" t="s">
        <v>66</v>
      </c>
      <c r="D2840" s="62" t="s">
        <v>82</v>
      </c>
      <c r="E2840" s="63">
        <v>558</v>
      </c>
      <c r="F2840" s="64">
        <f>(Таблица1[[#This Row],[Предел текучести, Н/мм²]]-SUMIF('Сводный отчет'!$B$7:$B$17,Таблица1[[#This Row],[Профиль / размер]],'Сводный отчет'!$F$7:$F$17))^2</f>
        <v>114.79591836734589</v>
      </c>
      <c r="G2840" s="63">
        <v>656</v>
      </c>
      <c r="H2840" s="64">
        <f>(Таблица1[[#This Row],[Временное сопротивление, Н/мм²]]-SUMIF('Сводный отчет'!$B$7:$B$17,Таблица1[[#This Row],[Профиль / размер]],'Сводный отчет'!$I$7:$I$17))^2</f>
        <v>66.173244481466668</v>
      </c>
      <c r="I2840" s="65">
        <f>Таблица1[[#This Row],[Временное сопротивление, Н/мм²]]/Таблица1[[#This Row],[Предел текучести, Н/мм²]]</f>
        <v>1.1756272401433692</v>
      </c>
      <c r="J2840" s="66">
        <f>(Таблица1[[#This Row],[σв/σт]]-SUMIF('Сводный отчет'!$B$7:$B$17,Таблица1[[#This Row],[Профиль / размер]],'Сводный отчет'!$L$7:$L$17))^2</f>
        <v>7.2638240785494982E-5</v>
      </c>
      <c r="K2840" s="63">
        <v>16.3</v>
      </c>
      <c r="L2840" s="64">
        <f>(Таблица1[[#This Row],[Относительное удлинение, %]]-SUMIF('Сводный отчет'!$B$7:$B$17,Таблица1[[#This Row],[Профиль / размер]],'Сводный отчет'!$O$7:$O$17))^2</f>
        <v>5.7013744273219862</v>
      </c>
      <c r="M2840" s="63">
        <v>9.8000000000000007</v>
      </c>
      <c r="N284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0.15804681382756822</v>
      </c>
      <c r="O2840" s="67">
        <v>10.1</v>
      </c>
      <c r="P284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0.16295226988755382</v>
      </c>
      <c r="Q2840" s="69">
        <v>7.3999999999999996E-2</v>
      </c>
      <c r="R2840" s="70">
        <f>(Таблица1[[#This Row],[fr]]-SUMIF('Сводный отчет'!$B$7:$B$17,Таблица1[[#This Row],[Профиль / размер]],'Сводный отчет'!$X$7:$X$17))^2</f>
        <v>7.5087530195752246E-5</v>
      </c>
    </row>
    <row r="2841" spans="1:18" ht="11.25" customHeight="1" x14ac:dyDescent="0.25">
      <c r="A2841" s="62" t="s">
        <v>2072</v>
      </c>
      <c r="B2841" s="62" t="str">
        <f>LEFT(Таблица1[[#This Row],[Номер плавки]],7)</f>
        <v>2051670</v>
      </c>
      <c r="C2841" s="62" t="s">
        <v>66</v>
      </c>
      <c r="D2841" s="62" t="s">
        <v>82</v>
      </c>
      <c r="E2841" s="63">
        <v>564</v>
      </c>
      <c r="F2841" s="64">
        <f>(Таблица1[[#This Row],[Предел текучести, Н/мм²]]-SUMIF('Сводный отчет'!$B$7:$B$17,Таблица1[[#This Row],[Профиль / размер]],'Сводный отчет'!$F$7:$F$17))^2</f>
        <v>279.36734693877389</v>
      </c>
      <c r="G2841" s="63">
        <v>659</v>
      </c>
      <c r="H2841" s="64">
        <f>(Таблица1[[#This Row],[Временное сопротивление, Н/мм²]]-SUMIF('Сводный отчет'!$B$7:$B$17,Таблица1[[#This Row],[Профиль / размер]],'Сводный отчет'!$I$7:$I$17))^2</f>
        <v>123.98140774677302</v>
      </c>
      <c r="I2841" s="65">
        <f>Таблица1[[#This Row],[Временное сопротивление, Н/мм²]]/Таблица1[[#This Row],[Предел текучести, Н/мм²]]</f>
        <v>1.1684397163120568</v>
      </c>
      <c r="J2841" s="66">
        <f>(Таблица1[[#This Row],[σв/σт]]-SUMIF('Сводный отчет'!$B$7:$B$17,Таблица1[[#This Row],[Профиль / размер]],'Сводный отчет'!$L$7:$L$17))^2</f>
        <v>2.4681449782698952E-4</v>
      </c>
      <c r="K2841" s="63">
        <v>16.600000000000001</v>
      </c>
      <c r="L2841" s="64">
        <f>(Таблица1[[#This Row],[Относительное удлинение, %]]-SUMIF('Сводный отчет'!$B$7:$B$17,Таблица1[[#This Row],[Профиль / размер]],'Сводный отчет'!$O$7:$O$17))^2</f>
        <v>4.3587213660974884</v>
      </c>
      <c r="M2841" s="63">
        <v>10</v>
      </c>
      <c r="N284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3.9026405664305021E-2</v>
      </c>
      <c r="O2841" s="67">
        <v>10.3</v>
      </c>
      <c r="P284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4.1482882132447892E-2</v>
      </c>
      <c r="Q2841" s="69">
        <v>7.1999999999999995E-2</v>
      </c>
      <c r="R2841" s="70">
        <f>(Таблица1[[#This Row],[fr]]-SUMIF('Сводный отчет'!$B$7:$B$17,Таблица1[[#This Row],[Профиль / размер]],'Сводный отчет'!$X$7:$X$17))^2</f>
        <v>1.137487546855483E-4</v>
      </c>
    </row>
    <row r="2842" spans="1:18" ht="11.25" customHeight="1" x14ac:dyDescent="0.25">
      <c r="A2842" s="62" t="s">
        <v>2073</v>
      </c>
      <c r="B2842" s="62" t="str">
        <f>LEFT(Таблица1[[#This Row],[Номер плавки]],7)</f>
        <v>2051671</v>
      </c>
      <c r="C2842" s="62" t="s">
        <v>66</v>
      </c>
      <c r="D2842" s="62" t="s">
        <v>82</v>
      </c>
      <c r="E2842" s="63">
        <v>558</v>
      </c>
      <c r="F2842" s="64">
        <f>(Таблица1[[#This Row],[Предел текучести, Н/мм²]]-SUMIF('Сводный отчет'!$B$7:$B$17,Таблица1[[#This Row],[Профиль / размер]],'Сводный отчет'!$F$7:$F$17))^2</f>
        <v>114.79591836734589</v>
      </c>
      <c r="G2842" s="63">
        <v>651</v>
      </c>
      <c r="H2842" s="64">
        <f>(Таблица1[[#This Row],[Временное сопротивление, Н/мм²]]-SUMIF('Сводный отчет'!$B$7:$B$17,Таблица1[[#This Row],[Профиль / размер]],'Сводный отчет'!$I$7:$I$17))^2</f>
        <v>9.8263057059560879</v>
      </c>
      <c r="I2842" s="65">
        <f>Таблица1[[#This Row],[Временное сопротивление, Н/мм²]]/Таблица1[[#This Row],[Предел текучести, Н/мм²]]</f>
        <v>1.1666666666666667</v>
      </c>
      <c r="J2842" s="66">
        <f>(Таблица1[[#This Row],[σв/σт]]-SUMIF('Сводный отчет'!$B$7:$B$17,Таблица1[[#This Row],[Профиль / размер]],'Сводный отчет'!$L$7:$L$17))^2</f>
        <v>3.0566859622916222E-4</v>
      </c>
      <c r="K2842" s="63">
        <v>16.7</v>
      </c>
      <c r="L2842" s="64">
        <f>(Таблица1[[#This Row],[Относительное удлинение, %]]-SUMIF('Сводный отчет'!$B$7:$B$17,Таблица1[[#This Row],[Профиль / размер]],'Сводный отчет'!$O$7:$O$17))^2</f>
        <v>3.9511703456893326</v>
      </c>
      <c r="M2842" s="63">
        <v>10</v>
      </c>
      <c r="N284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3.9026405664305021E-2</v>
      </c>
      <c r="O2842" s="67">
        <v>10.3</v>
      </c>
      <c r="P284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4.1482882132447892E-2</v>
      </c>
      <c r="Q2842" s="69">
        <v>0.08</v>
      </c>
      <c r="R2842" s="70">
        <f>(Таблица1[[#This Row],[fr]]-SUMIF('Сводный отчет'!$B$7:$B$17,Таблица1[[#This Row],[Профиль / размер]],'Сводный отчет'!$X$7:$X$17))^2</f>
        <v>7.1038567263641325E-6</v>
      </c>
    </row>
    <row r="2843" spans="1:18" ht="11.25" customHeight="1" x14ac:dyDescent="0.25">
      <c r="A2843" s="62" t="s">
        <v>2073</v>
      </c>
      <c r="B2843" s="62" t="str">
        <f>LEFT(Таблица1[[#This Row],[Номер плавки]],7)</f>
        <v>2051671</v>
      </c>
      <c r="C2843" s="62" t="s">
        <v>66</v>
      </c>
      <c r="D2843" s="62" t="s">
        <v>82</v>
      </c>
      <c r="E2843" s="63">
        <v>571</v>
      </c>
      <c r="F2843" s="64">
        <f>(Таблица1[[#This Row],[Предел текучести, Н/мм²]]-SUMIF('Сводный отчет'!$B$7:$B$17,Таблица1[[#This Row],[Профиль / размер]],'Сводный отчет'!$F$7:$F$17))^2</f>
        <v>562.36734693877315</v>
      </c>
      <c r="G2843" s="63">
        <v>659</v>
      </c>
      <c r="H2843" s="64">
        <f>(Таблица1[[#This Row],[Временное сопротивление, Н/мм²]]-SUMIF('Сводный отчет'!$B$7:$B$17,Таблица1[[#This Row],[Профиль / размер]],'Сводный отчет'!$I$7:$I$17))^2</f>
        <v>123.98140774677302</v>
      </c>
      <c r="I2843" s="65">
        <f>Таблица1[[#This Row],[Временное сопротивление, Н/мм²]]/Таблица1[[#This Row],[Предел текучести, Н/мм²]]</f>
        <v>1.1541155866900175</v>
      </c>
      <c r="J2843" s="66">
        <f>(Таблица1[[#This Row],[σв/σт]]-SUMIF('Сводный отчет'!$B$7:$B$17,Таблица1[[#This Row],[Профиль / размер]],'Сводный отчет'!$L$7:$L$17))^2</f>
        <v>9.0206882045485543E-4</v>
      </c>
      <c r="K2843" s="63">
        <v>16.100000000000001</v>
      </c>
      <c r="L2843" s="64">
        <f>(Таблица1[[#This Row],[Относительное удлинение, %]]-SUMIF('Сводный отчет'!$B$7:$B$17,Таблица1[[#This Row],[Профиль / размер]],'Сводный отчет'!$O$7:$O$17))^2</f>
        <v>6.6964764681383118</v>
      </c>
      <c r="M2843" s="63">
        <v>9.6999999999999993</v>
      </c>
      <c r="N284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0.24755701790920137</v>
      </c>
      <c r="O2843" s="67">
        <v>10</v>
      </c>
      <c r="P284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0.25368696376510619</v>
      </c>
      <c r="Q2843" s="69">
        <v>7.2999999999999995E-2</v>
      </c>
      <c r="R2843" s="70">
        <f>(Таблица1[[#This Row],[fr]]-SUMIF('Сводный отчет'!$B$7:$B$17,Таблица1[[#This Row],[Профиль / размер]],'Сводный отчет'!$X$7:$X$17))^2</f>
        <v>9.3418142440650277E-5</v>
      </c>
    </row>
    <row r="2844" spans="1:18" ht="11.25" customHeight="1" x14ac:dyDescent="0.25">
      <c r="A2844" s="62" t="s">
        <v>2073</v>
      </c>
      <c r="B2844" s="62" t="str">
        <f>LEFT(Таблица1[[#This Row],[Номер плавки]],7)</f>
        <v>2051671</v>
      </c>
      <c r="C2844" s="62" t="s">
        <v>66</v>
      </c>
      <c r="D2844" s="62" t="s">
        <v>82</v>
      </c>
      <c r="E2844" s="63">
        <v>561</v>
      </c>
      <c r="F2844" s="64">
        <f>(Таблица1[[#This Row],[Предел текучести, Н/мм²]]-SUMIF('Сводный отчет'!$B$7:$B$17,Таблица1[[#This Row],[Профиль / размер]],'Сводный отчет'!$F$7:$F$17))^2</f>
        <v>188.0816326530599</v>
      </c>
      <c r="G2844" s="63">
        <v>657</v>
      </c>
      <c r="H2844" s="64">
        <f>(Таблица1[[#This Row],[Временное сопротивление, Н/мм²]]-SUMIF('Сводный отчет'!$B$7:$B$17,Таблица1[[#This Row],[Профиль / размер]],'Сводный отчет'!$I$7:$I$17))^2</f>
        <v>83.442632236568784</v>
      </c>
      <c r="I2844" s="65">
        <f>Таблица1[[#This Row],[Временное сопротивление, Н/мм²]]/Таблица1[[#This Row],[Предел текучести, Н/мм²]]</f>
        <v>1.1711229946524064</v>
      </c>
      <c r="J2844" s="66">
        <f>(Таблица1[[#This Row],[σв/σт]]-SUMIF('Сводный отчет'!$B$7:$B$17,Таблица1[[#This Row],[Профиль / размер]],'Сводный отчет'!$L$7:$L$17))^2</f>
        <v>1.6970409908800425E-4</v>
      </c>
      <c r="K2844" s="63">
        <v>16.600000000000001</v>
      </c>
      <c r="L2844" s="64">
        <f>(Таблица1[[#This Row],[Относительное удлинение, %]]-SUMIF('Сводный отчет'!$B$7:$B$17,Таблица1[[#This Row],[Профиль / размер]],'Сводный отчет'!$O$7:$O$17))^2</f>
        <v>4.3587213660974884</v>
      </c>
      <c r="M2844" s="63">
        <v>9.5</v>
      </c>
      <c r="N284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0.48657742607246446</v>
      </c>
      <c r="O2844" s="67">
        <v>9.8000000000000007</v>
      </c>
      <c r="P284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0.49515635152021054</v>
      </c>
      <c r="Q2844" s="69">
        <v>8.8999999999999996E-2</v>
      </c>
      <c r="R2844" s="70">
        <f>(Таблица1[[#This Row],[fr]]-SUMIF('Сводный отчет'!$B$7:$B$17,Таблица1[[#This Row],[Профиль / размер]],'Сводный отчет'!$X$7:$X$17))^2</f>
        <v>4.0128346522282032E-5</v>
      </c>
    </row>
    <row r="2845" spans="1:18" ht="11.25" customHeight="1" x14ac:dyDescent="0.25">
      <c r="A2845" s="62" t="s">
        <v>2074</v>
      </c>
      <c r="B2845" s="62" t="str">
        <f>LEFT(Таблица1[[#This Row],[Номер плавки]],7)</f>
        <v>2051672</v>
      </c>
      <c r="C2845" s="62" t="s">
        <v>66</v>
      </c>
      <c r="D2845" s="62" t="s">
        <v>72</v>
      </c>
      <c r="E2845" s="63">
        <v>543</v>
      </c>
      <c r="F2845" s="64">
        <f>(Таблица1[[#This Row],[Предел текучести, Н/мм²]]-SUMIF('Сводный отчет'!$B$7:$B$17,Таблица1[[#This Row],[Профиль / размер]],'Сводный отчет'!$F$7:$F$17))^2</f>
        <v>60.78927886839778</v>
      </c>
      <c r="G2845" s="63">
        <v>631</v>
      </c>
      <c r="H2845" s="64">
        <f>(Таблица1[[#This Row],[Временное сопротивление, Н/мм²]]-SUMIF('Сводный отчет'!$B$7:$B$17,Таблица1[[#This Row],[Профиль / размер]],'Сводный отчет'!$I$7:$I$17))^2</f>
        <v>299.59951087315568</v>
      </c>
      <c r="I2845" s="65">
        <f>Таблица1[[#This Row],[Временное сопротивление, Н/мм²]]/Таблица1[[#This Row],[Предел текучести, Н/мм²]]</f>
        <v>1.1620626151012892</v>
      </c>
      <c r="J2845" s="66">
        <f>(Таблица1[[#This Row],[σв/σт]]-SUMIF('Сводный отчет'!$B$7:$B$17,Таблица1[[#This Row],[Профиль / размер]],'Сводный отчет'!$L$7:$L$17))^2</f>
        <v>2.2816025411197301E-4</v>
      </c>
      <c r="K2845" s="63">
        <v>20.5</v>
      </c>
      <c r="L2845" s="64">
        <f>(Таблица1[[#This Row],[Относительное удлинение, %]]-SUMIF('Сводный отчет'!$B$7:$B$17,Таблица1[[#This Row],[Профиль / размер]],'Сводный отчет'!$O$7:$O$17))^2</f>
        <v>2.433261800368681</v>
      </c>
      <c r="M2845" s="63">
        <v>12</v>
      </c>
      <c r="N284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3.6523456790123605</v>
      </c>
      <c r="O2845" s="67">
        <v>12.3</v>
      </c>
      <c r="P284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3.6430291346273789</v>
      </c>
      <c r="Q2845" s="69">
        <v>7.8E-2</v>
      </c>
      <c r="R2845" s="70">
        <f>(Таблица1[[#This Row],[fr]]-SUMIF('Сводный отчет'!$B$7:$B$17,Таблица1[[#This Row],[Профиль / размер]],'Сводный отчет'!$X$7:$X$17))^2</f>
        <v>1.8125902424335745E-5</v>
      </c>
    </row>
    <row r="2846" spans="1:18" ht="11.25" customHeight="1" x14ac:dyDescent="0.25">
      <c r="A2846" s="62" t="s">
        <v>2074</v>
      </c>
      <c r="B2846" s="62" t="str">
        <f>LEFT(Таблица1[[#This Row],[Номер плавки]],7)</f>
        <v>2051672</v>
      </c>
      <c r="C2846" s="62" t="s">
        <v>66</v>
      </c>
      <c r="D2846" s="62" t="s">
        <v>72</v>
      </c>
      <c r="E2846" s="63">
        <v>544</v>
      </c>
      <c r="F2846" s="64">
        <f>(Таблица1[[#This Row],[Предел текучести, Н/мм²]]-SUMIF('Сводный отчет'!$B$7:$B$17,Таблица1[[#This Row],[Профиль / размер]],'Сводный отчет'!$F$7:$F$17))^2</f>
        <v>46.195782933438515</v>
      </c>
      <c r="G2846" s="63">
        <v>633</v>
      </c>
      <c r="H2846" s="64">
        <f>(Таблица1[[#This Row],[Временное сопротивление, Н/мм²]]-SUMIF('Сводный отчет'!$B$7:$B$17,Таблица1[[#This Row],[Профиль / размер]],'Сводный отчет'!$I$7:$I$17))^2</f>
        <v>234.36373851543229</v>
      </c>
      <c r="I2846" s="65">
        <f>Таблица1[[#This Row],[Временное сопротивление, Н/мм²]]/Таблица1[[#This Row],[Предел текучести, Н/мм²]]</f>
        <v>1.1636029411764706</v>
      </c>
      <c r="J2846" s="66">
        <f>(Таблица1[[#This Row],[σв/σт]]-SUMIF('Сводный отчет'!$B$7:$B$17,Таблица1[[#This Row],[Профиль / размер]],'Сводный отчет'!$L$7:$L$17))^2</f>
        <v>1.8399968640967816E-4</v>
      </c>
      <c r="K2846" s="63">
        <v>20.8</v>
      </c>
      <c r="L2846" s="64">
        <f>(Таблица1[[#This Row],[Относительное удлинение, %]]-SUMIF('Сводный отчет'!$B$7:$B$17,Таблица1[[#This Row],[Профиль / размер]],'Сводный отчет'!$O$7:$O$17))^2</f>
        <v>3.4591967597182776</v>
      </c>
      <c r="M2846" s="63">
        <v>13</v>
      </c>
      <c r="N284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8.4745679012345896</v>
      </c>
      <c r="O2846" s="67">
        <v>13.3</v>
      </c>
      <c r="P284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8.4603733080691086</v>
      </c>
      <c r="Q2846" s="69">
        <v>7.3999999999999996E-2</v>
      </c>
      <c r="R2846" s="70">
        <f>(Таблица1[[#This Row],[fr]]-SUMIF('Сводный отчет'!$B$7:$B$17,Таблица1[[#This Row],[Профиль / размер]],'Сводный отчет'!$X$7:$X$17))^2</f>
        <v>6.8185523020541629E-5</v>
      </c>
    </row>
    <row r="2847" spans="1:18" ht="11.25" customHeight="1" x14ac:dyDescent="0.25">
      <c r="A2847" s="62" t="s">
        <v>2074</v>
      </c>
      <c r="B2847" s="62" t="str">
        <f>LEFT(Таблица1[[#This Row],[Номер плавки]],7)</f>
        <v>2051672</v>
      </c>
      <c r="C2847" s="62" t="s">
        <v>66</v>
      </c>
      <c r="D2847" s="62" t="s">
        <v>72</v>
      </c>
      <c r="E2847" s="63">
        <v>545</v>
      </c>
      <c r="F2847" s="64">
        <f>(Таблица1[[#This Row],[Предел текучести, Н/мм²]]-SUMIF('Сводный отчет'!$B$7:$B$17,Таблица1[[#This Row],[Профиль / размер]],'Сводный отчет'!$F$7:$F$17))^2</f>
        <v>33.602286998479251</v>
      </c>
      <c r="G2847" s="63">
        <v>632</v>
      </c>
      <c r="H2847" s="64">
        <f>(Таблица1[[#This Row],[Временное сопротивление, Н/мм²]]-SUMIF('Сводный отчет'!$B$7:$B$17,Таблица1[[#This Row],[Профиль / размер]],'Сводный отчет'!$I$7:$I$17))^2</f>
        <v>265.981624694294</v>
      </c>
      <c r="I2847" s="65">
        <f>Таблица1[[#This Row],[Временное сопротивление, Н/мм²]]/Таблица1[[#This Row],[Предел текучести, Н/мм²]]</f>
        <v>1.1596330275229358</v>
      </c>
      <c r="J2847" s="66">
        <f>(Таблица1[[#This Row],[σв/σт]]-SUMIF('Сводный отчет'!$B$7:$B$17,Таблица1[[#This Row],[Профиль / размер]],'Сводный отчет'!$L$7:$L$17))^2</f>
        <v>3.0746086666010876E-4</v>
      </c>
      <c r="K2847" s="63">
        <v>21.9</v>
      </c>
      <c r="L2847" s="64">
        <f>(Таблица1[[#This Row],[Относительное удлинение, %]]-SUMIF('Сводный отчет'!$B$7:$B$17,Таблица1[[#This Row],[Профиль / размер]],'Сводный отчет'!$O$7:$O$17))^2</f>
        <v>8.760958277333442</v>
      </c>
      <c r="M2847" s="63">
        <v>10</v>
      </c>
      <c r="N284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7.9012345679005461E-3</v>
      </c>
      <c r="O2847" s="67">
        <v>10.3</v>
      </c>
      <c r="P284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8.3407877439213105E-3</v>
      </c>
      <c r="Q2847" s="69">
        <v>6.6000000000000003E-2</v>
      </c>
      <c r="R2847" s="70">
        <f>(Таблица1[[#This Row],[fr]]-SUMIF('Сводный отчет'!$B$7:$B$17,Таблица1[[#This Row],[Профиль / размер]],'Сводный отчет'!$X$7:$X$17))^2</f>
        <v>2.643047642129531E-4</v>
      </c>
    </row>
    <row r="2848" spans="1:18" ht="11.25" customHeight="1" x14ac:dyDescent="0.25">
      <c r="A2848" s="62" t="s">
        <v>2075</v>
      </c>
      <c r="B2848" s="62" t="str">
        <f>LEFT(Таблица1[[#This Row],[Номер плавки]],7)</f>
        <v>2051673</v>
      </c>
      <c r="C2848" s="62" t="s">
        <v>66</v>
      </c>
      <c r="D2848" s="62" t="s">
        <v>72</v>
      </c>
      <c r="E2848" s="63">
        <v>571</v>
      </c>
      <c r="F2848" s="64">
        <f>(Таблица1[[#This Row],[Предел текучести, Н/мм²]]-SUMIF('Сводный отчет'!$B$7:$B$17,Таблица1[[#This Row],[Профиль / размер]],'Сводный отчет'!$F$7:$F$17))^2</f>
        <v>408.17139268953838</v>
      </c>
      <c r="G2848" s="63">
        <v>670</v>
      </c>
      <c r="H2848" s="64">
        <f>(Таблица1[[#This Row],[Временное сопротивление, Н/мм²]]-SUMIF('Сводный отчет'!$B$7:$B$17,Таблица1[[#This Row],[Профиль / размер]],'Сводный отчет'!$I$7:$I$17))^2</f>
        <v>470.50194989755011</v>
      </c>
      <c r="I2848" s="65">
        <f>Таблица1[[#This Row],[Временное сопротивление, Н/мм²]]/Таблица1[[#This Row],[Предел текучести, Н/мм²]]</f>
        <v>1.1733800350262698</v>
      </c>
      <c r="J2848" s="66">
        <f>(Таблица1[[#This Row],[σв/σт]]-SUMIF('Сводный отчет'!$B$7:$B$17,Таблица1[[#This Row],[Профиль / размер]],'Сводный отчет'!$L$7:$L$17))^2</f>
        <v>1.4345569524931544E-5</v>
      </c>
      <c r="K2848" s="63">
        <v>16.8</v>
      </c>
      <c r="L2848" s="64">
        <f>(Таблица1[[#This Row],[Относительное удлинение, %]]-SUMIF('Сводный отчет'!$B$7:$B$17,Таблица1[[#This Row],[Профиль / размер]],'Сводный отчет'!$O$7:$O$17))^2</f>
        <v>4.5800639683903581</v>
      </c>
      <c r="M2848" s="63">
        <v>7.2</v>
      </c>
      <c r="N284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8.3456790123456557</v>
      </c>
      <c r="O2848" s="67">
        <v>7.5</v>
      </c>
      <c r="P284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8.3597771021070848</v>
      </c>
      <c r="Q2848" s="69">
        <v>9.5000000000000001E-2</v>
      </c>
      <c r="R2848" s="70">
        <f>(Таблица1[[#This Row],[fr]]-SUMIF('Сводный отчет'!$B$7:$B$17,Таблица1[[#This Row],[Профиль / размер]],'Сводный отчет'!$X$7:$X$17))^2</f>
        <v>1.6237251489046103E-4</v>
      </c>
    </row>
    <row r="2849" spans="1:18" ht="11.25" customHeight="1" x14ac:dyDescent="0.25">
      <c r="A2849" s="62" t="s">
        <v>2076</v>
      </c>
      <c r="B2849" s="62" t="str">
        <f>LEFT(Таблица1[[#This Row],[Номер плавки]],7)</f>
        <v>2051678</v>
      </c>
      <c r="C2849" s="62" t="s">
        <v>66</v>
      </c>
      <c r="D2849" s="62" t="s">
        <v>70</v>
      </c>
      <c r="E2849" s="63">
        <v>554</v>
      </c>
      <c r="F2849" s="64">
        <f>(Таблица1[[#This Row],[Предел текучести, Н/мм²]]-SUMIF('Сводный отчет'!$B$7:$B$17,Таблица1[[#This Row],[Профиль / размер]],'Сводный отчет'!$F$7:$F$17))^2</f>
        <v>10.415289256198481</v>
      </c>
      <c r="G2849" s="63">
        <v>641</v>
      </c>
      <c r="H2849" s="64">
        <f>(Таблица1[[#This Row],[Временное сопротивление, Н/мм²]]-SUMIF('Сводный отчет'!$B$7:$B$17,Таблица1[[#This Row],[Профиль / размер]],'Сводный отчет'!$I$7:$I$17))^2</f>
        <v>1.9855371900825574</v>
      </c>
      <c r="I2849" s="65">
        <f>Таблица1[[#This Row],[Временное сопротивление, Н/мм²]]/Таблица1[[#This Row],[Предел текучести, Н/мм²]]</f>
        <v>1.1570397111913358</v>
      </c>
      <c r="J2849" s="66">
        <f>(Таблица1[[#This Row],[σв/σт]]-SUMIF('Сводный отчет'!$B$7:$B$17,Таблица1[[#This Row],[Профиль / размер]],'Сводный отчет'!$L$7:$L$17))^2</f>
        <v>8.8892054369355266E-5</v>
      </c>
      <c r="K2849" s="63">
        <v>22.2</v>
      </c>
      <c r="L2849" s="64">
        <f>(Таблица1[[#This Row],[Относительное удлинение, %]]-SUMIF('Сводный отчет'!$B$7:$B$17,Таблица1[[#This Row],[Профиль / размер]],'Сводный отчет'!$O$7:$O$17))^2</f>
        <v>5.9580371900826643</v>
      </c>
      <c r="M2849" s="63">
        <v>11.4</v>
      </c>
      <c r="N284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6.5722314049586812</v>
      </c>
      <c r="O2849" s="67">
        <v>11.7</v>
      </c>
      <c r="P284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3.714380165289251</v>
      </c>
      <c r="Q2849" s="69">
        <v>6.9000000000000006E-2</v>
      </c>
      <c r="R2849" s="70">
        <f>(Таблица1[[#This Row],[fr]]-SUMIF('Сводный отчет'!$B$7:$B$17,Таблица1[[#This Row],[Профиль / размер]],'Сводный отчет'!$X$7:$X$17))^2</f>
        <v>2.0371074380165323E-4</v>
      </c>
    </row>
    <row r="2850" spans="1:18" ht="11.25" customHeight="1" x14ac:dyDescent="0.25">
      <c r="A2850" s="62" t="s">
        <v>2077</v>
      </c>
      <c r="B2850" s="62" t="str">
        <f>LEFT(Таблица1[[#This Row],[Номер плавки]],7)</f>
        <v>2051684</v>
      </c>
      <c r="C2850" s="62" t="s">
        <v>8</v>
      </c>
      <c r="D2850" s="62" t="s">
        <v>62</v>
      </c>
      <c r="E2850" s="63">
        <v>549</v>
      </c>
      <c r="F2850" s="64">
        <f>(Таблица1[[#This Row],[Предел текучести, Н/мм²]]-SUMIF('Сводный отчет'!$B$7:$B$17,Таблица1[[#This Row],[Профиль / размер]],'Сводный отчет'!$F$7:$F$17))^2</f>
        <v>168.49058054594434</v>
      </c>
      <c r="G2850" s="63">
        <v>643</v>
      </c>
      <c r="H2850" s="64">
        <f>(Таблица1[[#This Row],[Временное сопротивление, Н/мм²]]-SUMIF('Сводный отчет'!$B$7:$B$17,Таблица1[[#This Row],[Профиль / размер]],'Сводный отчет'!$I$7:$I$17))^2</f>
        <v>234.51018838908283</v>
      </c>
      <c r="I2850" s="65">
        <f>Таблица1[[#This Row],[Временное сопротивление, Н/мм²]]/Таблица1[[#This Row],[Предел текучести, Н/мм²]]</f>
        <v>1.1712204007285973</v>
      </c>
      <c r="J2850" s="66">
        <f>(Таблица1[[#This Row],[σв/σт]]-SUMIF('Сводный отчет'!$B$7:$B$17,Таблица1[[#This Row],[Профиль / размер]],'Сводный отчет'!$L$7:$L$17))^2</f>
        <v>2.4026327013479253E-8</v>
      </c>
      <c r="K2850" s="63">
        <v>19.100000000000001</v>
      </c>
      <c r="L2850" s="64">
        <f>(Таблица1[[#This Row],[Относительное удлинение, %]]-SUMIF('Сводный отчет'!$B$7:$B$17,Таблица1[[#This Row],[Профиль / размер]],'Сводный отчет'!$O$7:$O$17))^2</f>
        <v>0.93823913879276533</v>
      </c>
      <c r="M2850" s="63">
        <v>8.1999999999999993</v>
      </c>
      <c r="N285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0.87111111111111483</v>
      </c>
      <c r="O2850" s="67">
        <v>8.5</v>
      </c>
      <c r="P285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0.87111111111111483</v>
      </c>
      <c r="Q2850" s="69">
        <v>7.1999999999999995E-2</v>
      </c>
      <c r="R2850" s="70">
        <f>(Таблица1[[#This Row],[fr]]-SUMIF('Сводный отчет'!$B$7:$B$17,Таблица1[[#This Row],[Профиль / размер]],'Сводный отчет'!$X$7:$X$17))^2</f>
        <v>9.2310649750096475E-5</v>
      </c>
    </row>
    <row r="2851" spans="1:18" ht="11.25" customHeight="1" x14ac:dyDescent="0.25">
      <c r="A2851" s="62" t="s">
        <v>2077</v>
      </c>
      <c r="B2851" s="62" t="str">
        <f>LEFT(Таблица1[[#This Row],[Номер плавки]],7)</f>
        <v>2051684</v>
      </c>
      <c r="C2851" s="62" t="s">
        <v>8</v>
      </c>
      <c r="D2851" s="62" t="s">
        <v>62</v>
      </c>
      <c r="E2851" s="63">
        <v>546</v>
      </c>
      <c r="F2851" s="64">
        <f>(Таблица1[[#This Row],[Предел текучести, Н/мм²]]-SUMIF('Сводный отчет'!$B$7:$B$17,Таблица1[[#This Row],[Профиль / размер]],'Сводный отчет'!$F$7:$F$17))^2</f>
        <v>99.608227604767748</v>
      </c>
      <c r="G2851" s="63">
        <v>640</v>
      </c>
      <c r="H2851" s="64">
        <f>(Таблица1[[#This Row],[Временное сопротивление, Н/мм²]]-SUMIF('Сводный отчет'!$B$7:$B$17,Таблица1[[#This Row],[Профиль / размер]],'Сводный отчет'!$I$7:$I$17))^2</f>
        <v>151.62783544790602</v>
      </c>
      <c r="I2851" s="65">
        <f>Таблица1[[#This Row],[Временное сопротивление, Н/мм²]]/Таблица1[[#This Row],[Предел текучести, Н/мм²]]</f>
        <v>1.1721611721611722</v>
      </c>
      <c r="J2851" s="66">
        <f>(Таблица1[[#This Row],[σв/σт]]-SUMIF('Сводный отчет'!$B$7:$B$17,Таблица1[[#This Row],[Профиль / размер]],'Сводный отчет'!$L$7:$L$17))^2</f>
        <v>1.2007244136486235E-6</v>
      </c>
      <c r="K2851" s="63">
        <v>19.7</v>
      </c>
      <c r="L2851" s="64">
        <f>(Таблица1[[#This Row],[Относительное удлинение, %]]-SUMIF('Сводный отчет'!$B$7:$B$17,Таблица1[[#This Row],[Профиль / размер]],'Сводный отчет'!$O$7:$O$17))^2</f>
        <v>0.13588619761630047</v>
      </c>
      <c r="M2851" s="63">
        <v>7.4</v>
      </c>
      <c r="N285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3.0044444444444478</v>
      </c>
      <c r="O2851" s="67">
        <v>7.7</v>
      </c>
      <c r="P285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3.0044444444444509</v>
      </c>
      <c r="Q2851" s="69">
        <v>8.8999999999999996E-2</v>
      </c>
      <c r="R2851" s="70">
        <f>(Таблица1[[#This Row],[fr]]-SUMIF('Сводный отчет'!$B$7:$B$17,Таблица1[[#This Row],[Профиль / размер]],'Сводный отчет'!$X$7:$X$17))^2</f>
        <v>5.4643983083429195E-5</v>
      </c>
    </row>
    <row r="2852" spans="1:18" ht="11.25" customHeight="1" x14ac:dyDescent="0.25">
      <c r="A2852" s="62" t="s">
        <v>2077</v>
      </c>
      <c r="B2852" s="62" t="str">
        <f>LEFT(Таблица1[[#This Row],[Номер плавки]],7)</f>
        <v>2051684</v>
      </c>
      <c r="C2852" s="62" t="s">
        <v>8</v>
      </c>
      <c r="D2852" s="62" t="s">
        <v>62</v>
      </c>
      <c r="E2852" s="63">
        <v>547</v>
      </c>
      <c r="F2852" s="64">
        <f>(Таблица1[[#This Row],[Предел текучести, Н/мм²]]-SUMIF('Сводный отчет'!$B$7:$B$17,Таблица1[[#This Row],[Профиль / размер]],'Сводный отчет'!$F$7:$F$17))^2</f>
        <v>120.56901191849327</v>
      </c>
      <c r="G2852" s="63">
        <v>642</v>
      </c>
      <c r="H2852" s="64">
        <f>(Таблица1[[#This Row],[Временное сопротивление, Н/мм²]]-SUMIF('Сводный отчет'!$B$7:$B$17,Таблица1[[#This Row],[Профиль / размер]],'Сводный отчет'!$I$7:$I$17))^2</f>
        <v>204.88273740869056</v>
      </c>
      <c r="I2852" s="65">
        <f>Таблица1[[#This Row],[Временное сопротивление, Н/мм²]]/Таблица1[[#This Row],[Предел текучести, Н/мм²]]</f>
        <v>1.1736745886654478</v>
      </c>
      <c r="J2852" s="66">
        <f>(Таблица1[[#This Row],[σв/σт]]-SUMIF('Сводный отчет'!$B$7:$B$17,Таблица1[[#This Row],[Профиль / размер]],'Сводный отчет'!$L$7:$L$17))^2</f>
        <v>6.8078840277582853E-6</v>
      </c>
      <c r="K2852" s="63">
        <v>20.3</v>
      </c>
      <c r="L2852" s="64">
        <f>(Таблица1[[#This Row],[Относительное удлинение, %]]-SUMIF('Сводный отчет'!$B$7:$B$17,Таблица1[[#This Row],[Профиль / размер]],'Сводный отчет'!$O$7:$O$17))^2</f>
        <v>5.3533256439832096E-2</v>
      </c>
      <c r="M2852" s="63">
        <v>8</v>
      </c>
      <c r="N285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1.2844444444444474</v>
      </c>
      <c r="O2852" s="67">
        <v>8.3000000000000007</v>
      </c>
      <c r="P285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1.2844444444444474</v>
      </c>
      <c r="Q2852" s="69">
        <v>6.8000000000000005E-2</v>
      </c>
      <c r="R2852" s="70">
        <f>(Таблица1[[#This Row],[fr]]-SUMIF('Сводный отчет'!$B$7:$B$17,Таблица1[[#This Row],[Профиль / размер]],'Сводный отчет'!$X$7:$X$17))^2</f>
        <v>1.8517339484813556E-4</v>
      </c>
    </row>
    <row r="2853" spans="1:18" ht="11.25" customHeight="1" x14ac:dyDescent="0.25">
      <c r="A2853" s="62" t="s">
        <v>2078</v>
      </c>
      <c r="B2853" s="62" t="str">
        <f>LEFT(Таблица1[[#This Row],[Номер плавки]],7)</f>
        <v>2051685</v>
      </c>
      <c r="C2853" s="62" t="s">
        <v>8</v>
      </c>
      <c r="D2853" s="62" t="s">
        <v>202</v>
      </c>
      <c r="E2853" s="63">
        <v>562</v>
      </c>
      <c r="F2853" s="64">
        <f>(Таблица1[[#This Row],[Предел текучести, Н/мм²]]-SUMIF('Сводный отчет'!$B$7:$B$17,Таблица1[[#This Row],[Профиль / размер]],'Сводный отчет'!$F$7:$F$17))^2</f>
        <v>348.68380177514729</v>
      </c>
      <c r="G2853" s="63">
        <v>650</v>
      </c>
      <c r="H2853" s="64">
        <f>(Таблица1[[#This Row],[Временное сопротивление, Н/мм²]]-SUMIF('Сводный отчет'!$B$7:$B$17,Таблица1[[#This Row],[Профиль / размер]],'Сводный отчет'!$I$7:$I$17))^2</f>
        <v>265.31397928994113</v>
      </c>
      <c r="I2853" s="65">
        <f>Таблица1[[#This Row],[Временное сопротивление, Н/мм²]]/Таблица1[[#This Row],[Предел текучести, Н/мм²]]</f>
        <v>1.1565836298932384</v>
      </c>
      <c r="J2853" s="66">
        <f>(Таблица1[[#This Row],[σв/σт]]-SUMIF('Сводный отчет'!$B$7:$B$17,Таблица1[[#This Row],[Профиль / размер]],'Сводный отчет'!$L$7:$L$17))^2</f>
        <v>9.6704795141622197E-5</v>
      </c>
      <c r="K2853" s="63">
        <v>21.6</v>
      </c>
      <c r="L2853" s="64">
        <f>(Таблица1[[#This Row],[Относительное удлинение, %]]-SUMIF('Сводный отчет'!$B$7:$B$17,Таблица1[[#This Row],[Профиль / размер]],'Сводный отчет'!$O$7:$O$17))^2</f>
        <v>0.91809564534022525</v>
      </c>
      <c r="M2853" s="63">
        <v>11.6</v>
      </c>
      <c r="N285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5.0257879530325518</v>
      </c>
      <c r="O2853" s="67">
        <v>11.9</v>
      </c>
      <c r="P285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4.999954003328396</v>
      </c>
      <c r="Q2853" s="69">
        <v>8.5999999999999993E-2</v>
      </c>
      <c r="R2853" s="70">
        <f>(Таблица1[[#This Row],[fr]]-SUMIF('Сводный отчет'!$B$7:$B$17,Таблица1[[#This Row],[Профиль / размер]],'Сводный отчет'!$X$7:$X$17))^2</f>
        <v>4.4545349482250291E-6</v>
      </c>
    </row>
    <row r="2854" spans="1:18" ht="11.25" customHeight="1" x14ac:dyDescent="0.25">
      <c r="A2854" s="62" t="s">
        <v>2078</v>
      </c>
      <c r="B2854" s="62" t="str">
        <f>LEFT(Таблица1[[#This Row],[Номер плавки]],7)</f>
        <v>2051685</v>
      </c>
      <c r="C2854" s="62" t="s">
        <v>8</v>
      </c>
      <c r="D2854" s="62" t="s">
        <v>202</v>
      </c>
      <c r="E2854" s="63">
        <v>552</v>
      </c>
      <c r="F2854" s="64">
        <f>(Таблица1[[#This Row],[Предел текучести, Н/мм²]]-SUMIF('Сводный отчет'!$B$7:$B$17,Таблица1[[#This Row],[Профиль / размер]],'Сводный отчет'!$F$7:$F$17))^2</f>
        <v>75.222263313609162</v>
      </c>
      <c r="G2854" s="63">
        <v>646</v>
      </c>
      <c r="H2854" s="64">
        <f>(Таблица1[[#This Row],[Временное сопротивление, Н/мм²]]-SUMIF('Сводный отчет'!$B$7:$B$17,Таблица1[[#This Row],[Профиль / размер]],'Сводный отчет'!$I$7:$I$17))^2</f>
        <v>151.00628698224872</v>
      </c>
      <c r="I2854" s="65">
        <f>Таблица1[[#This Row],[Временное сопротивление, Н/мм²]]/Таблица1[[#This Row],[Предел текучести, Н/мм²]]</f>
        <v>1.1702898550724639</v>
      </c>
      <c r="J2854" s="66">
        <f>(Таблица1[[#This Row],[σв/σт]]-SUMIF('Сводный отчет'!$B$7:$B$17,Таблица1[[#This Row],[Профиль / размер]],'Сводный отчет'!$L$7:$L$17))^2</f>
        <v>1.499521497869357E-5</v>
      </c>
      <c r="K2854" s="63">
        <v>20.5</v>
      </c>
      <c r="L2854" s="64">
        <f>(Таблица1[[#This Row],[Относительное удлинение, %]]-SUMIF('Сводный отчет'!$B$7:$B$17,Таблица1[[#This Row],[Профиль / размер]],'Сводный отчет'!$O$7:$O$17))^2</f>
        <v>2.0114876109469548E-2</v>
      </c>
      <c r="M2854" s="63">
        <v>8.5</v>
      </c>
      <c r="N285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0.7364610299556178</v>
      </c>
      <c r="O2854" s="67">
        <v>8.8000000000000007</v>
      </c>
      <c r="P285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0.7463963110207118</v>
      </c>
      <c r="Q2854" s="69">
        <v>9.6000000000000002E-2</v>
      </c>
      <c r="R2854" s="70">
        <f>(Таблица1[[#This Row],[fr]]-SUMIF('Сводный отчет'!$B$7:$B$17,Таблица1[[#This Row],[Профиль / размер]],'Сводный отчет'!$X$7:$X$17))^2</f>
        <v>1.4666607340976454E-4</v>
      </c>
    </row>
    <row r="2855" spans="1:18" ht="11.25" customHeight="1" x14ac:dyDescent="0.25">
      <c r="A2855" s="62" t="s">
        <v>2079</v>
      </c>
      <c r="B2855" s="62" t="str">
        <f>LEFT(Таблица1[[#This Row],[Номер плавки]],7)</f>
        <v>2051685</v>
      </c>
      <c r="C2855" s="62" t="s">
        <v>8</v>
      </c>
      <c r="D2855" s="62" t="s">
        <v>202</v>
      </c>
      <c r="E2855" s="63">
        <v>556</v>
      </c>
      <c r="F2855" s="64">
        <f>(Таблица1[[#This Row],[Предел текучести, Н/мм²]]-SUMIF('Сводный отчет'!$B$7:$B$17,Таблица1[[#This Row],[Профиль / размер]],'Сводный отчет'!$F$7:$F$17))^2</f>
        <v>160.60687869822442</v>
      </c>
      <c r="G2855" s="63">
        <v>651</v>
      </c>
      <c r="H2855" s="64">
        <f>(Таблица1[[#This Row],[Временное сопротивление, Н/мм²]]-SUMIF('Сводный отчет'!$B$7:$B$17,Таблица1[[#This Row],[Профиль / размер]],'Сводный отчет'!$I$7:$I$17))^2</f>
        <v>298.89090236686422</v>
      </c>
      <c r="I2855" s="65">
        <f>Таблица1[[#This Row],[Временное сопротивление, Н/мм²]]/Таблица1[[#This Row],[Предел текучести, Н/мм²]]</f>
        <v>1.170863309352518</v>
      </c>
      <c r="J2855" s="66">
        <f>(Таблица1[[#This Row],[σв/σт]]-SUMIF('Сводный отчет'!$B$7:$B$17,Таблица1[[#This Row],[Профиль / размер]],'Сводный отчет'!$L$7:$L$17))^2</f>
        <v>1.9765313991000285E-5</v>
      </c>
      <c r="K2855" s="63">
        <v>19.8</v>
      </c>
      <c r="L2855" s="64">
        <f>(Таблица1[[#This Row],[Относительное удлинение, %]]-SUMIF('Сводный отчет'!$B$7:$B$17,Таблица1[[#This Row],[Профиль / размер]],'Сводный отчет'!$O$7:$O$17))^2</f>
        <v>0.70867256841717097</v>
      </c>
      <c r="M2855" s="63">
        <v>8.8000000000000007</v>
      </c>
      <c r="N285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0.31155718380177205</v>
      </c>
      <c r="O2855" s="67">
        <v>9.1</v>
      </c>
      <c r="P285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0.31803092640532782</v>
      </c>
      <c r="Q2855" s="69">
        <v>9.0999999999999998E-2</v>
      </c>
      <c r="R2855" s="70">
        <f>(Таблица1[[#This Row],[fr]]-SUMIF('Сводный отчет'!$B$7:$B$17,Таблица1[[#This Row],[Профиль / размер]],'Сводный отчет'!$X$7:$X$17))^2</f>
        <v>5.056030417899474E-5</v>
      </c>
    </row>
    <row r="2856" spans="1:18" ht="11.25" customHeight="1" x14ac:dyDescent="0.25">
      <c r="A2856" s="62" t="s">
        <v>2079</v>
      </c>
      <c r="B2856" s="62" t="str">
        <f>LEFT(Таблица1[[#This Row],[Номер плавки]],7)</f>
        <v>2051685</v>
      </c>
      <c r="C2856" s="62" t="s">
        <v>8</v>
      </c>
      <c r="D2856" s="62" t="s">
        <v>202</v>
      </c>
      <c r="E2856" s="63">
        <v>564</v>
      </c>
      <c r="F2856" s="64">
        <f>(Таблица1[[#This Row],[Предел текучести, Н/мм²]]-SUMIF('Сводный отчет'!$B$7:$B$17,Таблица1[[#This Row],[Профиль / размер]],'Сводный отчет'!$F$7:$F$17))^2</f>
        <v>427.37610946745491</v>
      </c>
      <c r="G2856" s="63">
        <v>653</v>
      </c>
      <c r="H2856" s="64">
        <f>(Таблица1[[#This Row],[Временное сопротивление, Н/мм²]]-SUMIF('Сводный отчет'!$B$7:$B$17,Таблица1[[#This Row],[Профиль / размер]],'Сводный отчет'!$I$7:$I$17))^2</f>
        <v>372.04474852071041</v>
      </c>
      <c r="I2856" s="65">
        <f>Таблица1[[#This Row],[Временное сопротивление, Н/мм²]]/Таблица1[[#This Row],[Предел текучести, Н/мм²]]</f>
        <v>1.1578014184397163</v>
      </c>
      <c r="J2856" s="66">
        <f>(Таблица1[[#This Row],[σв/σт]]-SUMIF('Сводный отчет'!$B$7:$B$17,Таблица1[[#This Row],[Профиль / размер]],'Сводный отчет'!$L$7:$L$17))^2</f>
        <v>7.4236680845404901E-5</v>
      </c>
      <c r="K2856" s="63">
        <v>20.3</v>
      </c>
      <c r="L2856" s="64">
        <f>(Таблица1[[#This Row],[Относительное удлинение, %]]-SUMIF('Сводный отчет'!$B$7:$B$17,Таблица1[[#This Row],[Профиль / размер]],'Сводный отчет'!$O$7:$O$17))^2</f>
        <v>0.11684564534024125</v>
      </c>
      <c r="M2856" s="63">
        <v>9.6</v>
      </c>
      <c r="N285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5.8480260724852892E-2</v>
      </c>
      <c r="O2856" s="67">
        <v>9.9</v>
      </c>
      <c r="P285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5.5723234097632475E-2</v>
      </c>
      <c r="Q2856" s="69">
        <v>9.6000000000000002E-2</v>
      </c>
      <c r="R2856" s="70">
        <f>(Таблица1[[#This Row],[fr]]-SUMIF('Сводный отчет'!$B$7:$B$17,Таблица1[[#This Row],[Профиль / размер]],'Сводный отчет'!$X$7:$X$17))^2</f>
        <v>1.4666607340976454E-4</v>
      </c>
    </row>
    <row r="2857" spans="1:18" ht="11.25" customHeight="1" x14ac:dyDescent="0.25">
      <c r="A2857" s="62" t="s">
        <v>2080</v>
      </c>
      <c r="B2857" s="62" t="str">
        <f>LEFT(Таблица1[[#This Row],[Номер плавки]],7)</f>
        <v>2051686</v>
      </c>
      <c r="C2857" s="62" t="s">
        <v>8</v>
      </c>
      <c r="D2857" s="62" t="s">
        <v>202</v>
      </c>
      <c r="E2857" s="63">
        <v>542</v>
      </c>
      <c r="F2857" s="64">
        <f>(Таблица1[[#This Row],[Предел текучести, Н/мм²]]-SUMIF('Сводный отчет'!$B$7:$B$17,Таблица1[[#This Row],[Профиль / размер]],'Сводный отчет'!$F$7:$F$17))^2</f>
        <v>1.7607248520710523</v>
      </c>
      <c r="G2857" s="63">
        <v>630</v>
      </c>
      <c r="H2857" s="64">
        <f>(Таблица1[[#This Row],[Временное сопротивление, Н/мм²]]-SUMIF('Сводный отчет'!$B$7:$B$17,Таблица1[[#This Row],[Профиль / размер]],'Сводный отчет'!$I$7:$I$17))^2</f>
        <v>13.775517751479224</v>
      </c>
      <c r="I2857" s="65">
        <f>Таблица1[[#This Row],[Временное сопротивление, Н/мм²]]/Таблица1[[#This Row],[Предел текучести, Н/мм²]]</f>
        <v>1.1623616236162362</v>
      </c>
      <c r="J2857" s="66">
        <f>(Таблица1[[#This Row],[σв/σт]]-SUMIF('Сводный отчет'!$B$7:$B$17,Таблица1[[#This Row],[Профиль / размер]],'Сводный отчет'!$L$7:$L$17))^2</f>
        <v>1.6450048222207514E-5</v>
      </c>
      <c r="K2857" s="63">
        <v>21.5</v>
      </c>
      <c r="L2857" s="64">
        <f>(Таблица1[[#This Row],[Относительное удлинение, %]]-SUMIF('Сводный отчет'!$B$7:$B$17,Таблица1[[#This Row],[Профиль / размер]],'Сводный отчет'!$O$7:$O$17))^2</f>
        <v>0.73646102995560869</v>
      </c>
      <c r="M2857" s="63">
        <v>6.3</v>
      </c>
      <c r="N285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9.3524225684171487</v>
      </c>
      <c r="O2857" s="67">
        <v>7.6</v>
      </c>
      <c r="P285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4.2598578494822572</v>
      </c>
      <c r="Q2857" s="69">
        <v>9.9000000000000005E-2</v>
      </c>
      <c r="R2857" s="70">
        <f>(Таблица1[[#This Row],[fr]]-SUMIF('Сводный отчет'!$B$7:$B$17,Таблица1[[#This Row],[Профиль / размер]],'Сводный отчет'!$X$7:$X$17))^2</f>
        <v>2.2832953494822647E-4</v>
      </c>
    </row>
    <row r="2858" spans="1:18" ht="11.25" customHeight="1" x14ac:dyDescent="0.25">
      <c r="A2858" s="62" t="s">
        <v>2081</v>
      </c>
      <c r="B2858" s="62" t="str">
        <f>LEFT(Таблица1[[#This Row],[Номер плавки]],7)</f>
        <v>2051686</v>
      </c>
      <c r="C2858" s="62" t="s">
        <v>8</v>
      </c>
      <c r="D2858" s="62" t="s">
        <v>202</v>
      </c>
      <c r="E2858" s="63">
        <v>556</v>
      </c>
      <c r="F2858" s="64">
        <f>(Таблица1[[#This Row],[Предел текучести, Н/мм²]]-SUMIF('Сводный отчет'!$B$7:$B$17,Таблица1[[#This Row],[Профиль / размер]],'Сводный отчет'!$F$7:$F$17))^2</f>
        <v>160.60687869822442</v>
      </c>
      <c r="G2858" s="63">
        <v>652</v>
      </c>
      <c r="H2858" s="64">
        <f>(Таблица1[[#This Row],[Временное сопротивление, Н/мм²]]-SUMIF('Сводный отчет'!$B$7:$B$17,Таблица1[[#This Row],[Профиль / размер]],'Сводный отчет'!$I$7:$I$17))^2</f>
        <v>334.46782544378732</v>
      </c>
      <c r="I2858" s="65">
        <f>Таблица1[[#This Row],[Временное сопротивление, Н/мм²]]/Таблица1[[#This Row],[Предел текучести, Н/мм²]]</f>
        <v>1.1726618705035972</v>
      </c>
      <c r="J2858" s="66">
        <f>(Таблица1[[#This Row],[σв/σт]]-SUMIF('Сводный отчет'!$B$7:$B$17,Таблица1[[#This Row],[Профиль / размер]],'Сводный отчет'!$L$7:$L$17))^2</f>
        <v>3.899229387925073E-5</v>
      </c>
      <c r="K2858" s="63">
        <v>20.5</v>
      </c>
      <c r="L2858" s="64">
        <f>(Таблица1[[#This Row],[Относительное удлинение, %]]-SUMIF('Сводный отчет'!$B$7:$B$17,Таблица1[[#This Row],[Профиль / размер]],'Сводный отчет'!$O$7:$O$17))^2</f>
        <v>2.0114876109469548E-2</v>
      </c>
      <c r="M2858" s="63">
        <v>10.5</v>
      </c>
      <c r="N285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1.3037687222633183</v>
      </c>
      <c r="O2858" s="67">
        <v>10.8</v>
      </c>
      <c r="P285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1.290627080251477</v>
      </c>
      <c r="Q2858" s="69">
        <v>9.8000000000000004E-2</v>
      </c>
      <c r="R2858" s="70">
        <f>(Таблица1[[#This Row],[fr]]-SUMIF('Сводный отчет'!$B$7:$B$17,Таблица1[[#This Row],[Профиль / размер]],'Сводный отчет'!$X$7:$X$17))^2</f>
        <v>1.9910838110207249E-4</v>
      </c>
    </row>
    <row r="2859" spans="1:18" ht="11.25" customHeight="1" x14ac:dyDescent="0.25">
      <c r="A2859" s="62" t="s">
        <v>2082</v>
      </c>
      <c r="B2859" s="62" t="str">
        <f>LEFT(Таблица1[[#This Row],[Номер плавки]],7)</f>
        <v>2051687</v>
      </c>
      <c r="C2859" s="62" t="s">
        <v>8</v>
      </c>
      <c r="D2859" s="62" t="s">
        <v>202</v>
      </c>
      <c r="E2859" s="63">
        <v>541</v>
      </c>
      <c r="F2859" s="64">
        <f>(Таблица1[[#This Row],[Предел текучести, Н/мм²]]-SUMIF('Сводный отчет'!$B$7:$B$17,Таблица1[[#This Row],[Профиль / размер]],'Сводный отчет'!$F$7:$F$17))^2</f>
        <v>5.4145710059172414</v>
      </c>
      <c r="G2859" s="63">
        <v>627</v>
      </c>
      <c r="H2859" s="64">
        <f>(Таблица1[[#This Row],[Временное сопротивление, Н/мм²]]-SUMIF('Сводный отчет'!$B$7:$B$17,Таблица1[[#This Row],[Профиль / размер]],'Сводный отчет'!$I$7:$I$17))^2</f>
        <v>45.044748520709945</v>
      </c>
      <c r="I2859" s="65">
        <f>Таблица1[[#This Row],[Временное сопротивление, Н/мм²]]/Таблица1[[#This Row],[Предел текучести, Н/мм²]]</f>
        <v>1.1589648798521257</v>
      </c>
      <c r="J2859" s="66">
        <f>(Таблица1[[#This Row],[σв/σт]]-SUMIF('Сводный отчет'!$B$7:$B$17,Таблица1[[#This Row],[Профиль / размер]],'Сводный отчет'!$L$7:$L$17))^2</f>
        <v>5.5541390848635516E-5</v>
      </c>
      <c r="K2859" s="63">
        <v>21.3</v>
      </c>
      <c r="L2859" s="64">
        <f>(Таблица1[[#This Row],[Относительное удлинение, %]]-SUMIF('Сводный отчет'!$B$7:$B$17,Таблица1[[#This Row],[Профиль / размер]],'Сводный отчет'!$O$7:$O$17))^2</f>
        <v>0.43319179918638173</v>
      </c>
      <c r="M2859" s="63">
        <v>9.1999999999999993</v>
      </c>
      <c r="N285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2.5018722263313187E-2</v>
      </c>
      <c r="O2859" s="67">
        <v>9.5</v>
      </c>
      <c r="P285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2.6877080251479862E-2</v>
      </c>
      <c r="Q2859" s="69">
        <v>8.3000000000000004E-2</v>
      </c>
      <c r="R2859" s="70">
        <f>(Таблица1[[#This Row],[fr]]-SUMIF('Сводный отчет'!$B$7:$B$17,Таблица1[[#This Row],[Профиль / размер]],'Сводный отчет'!$X$7:$X$17))^2</f>
        <v>7.9107340976321907E-7</v>
      </c>
    </row>
    <row r="2860" spans="1:18" ht="11.25" customHeight="1" x14ac:dyDescent="0.25">
      <c r="A2860" s="62" t="s">
        <v>2082</v>
      </c>
      <c r="B2860" s="62" t="str">
        <f>LEFT(Таблица1[[#This Row],[Номер плавки]],7)</f>
        <v>2051687</v>
      </c>
      <c r="C2860" s="62" t="s">
        <v>8</v>
      </c>
      <c r="D2860" s="62" t="s">
        <v>202</v>
      </c>
      <c r="E2860" s="63">
        <v>536</v>
      </c>
      <c r="F2860" s="64">
        <f>(Таблица1[[#This Row],[Предел текучести, Н/мм²]]-SUMIF('Сводный отчет'!$B$7:$B$17,Таблица1[[#This Row],[Профиль / размер]],'Сводный отчет'!$F$7:$F$17))^2</f>
        <v>53.683801775148183</v>
      </c>
      <c r="G2860" s="63">
        <v>629</v>
      </c>
      <c r="H2860" s="64">
        <f>(Таблица1[[#This Row],[Временное сопротивление, Н/мм²]]-SUMIF('Сводный отчет'!$B$7:$B$17,Таблица1[[#This Row],[Профиль / размер]],'Сводный отчет'!$I$7:$I$17))^2</f>
        <v>22.19859467455613</v>
      </c>
      <c r="I2860" s="65">
        <f>Таблица1[[#This Row],[Временное сопротивление, Н/мм²]]/Таблица1[[#This Row],[Предел текучести, Н/мм²]]</f>
        <v>1.1735074626865671</v>
      </c>
      <c r="J2860" s="66">
        <f>(Таблица1[[#This Row],[σв/σт]]-SUMIF('Сводный отчет'!$B$7:$B$17,Таблица1[[#This Row],[Профиль / размер]],'Сводный отчет'!$L$7:$L$17))^2</f>
        <v>5.0267719515064525E-5</v>
      </c>
      <c r="K2860" s="63">
        <v>21.1</v>
      </c>
      <c r="L2860" s="64">
        <f>(Таблица1[[#This Row],[Относительное удлинение, %]]-SUMIF('Сводный отчет'!$B$7:$B$17,Таблица1[[#This Row],[Профиль / размер]],'Сводный отчет'!$O$7:$O$17))^2</f>
        <v>0.20992256841715431</v>
      </c>
      <c r="M2860" s="63">
        <v>9</v>
      </c>
      <c r="N286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0.12828795303254292</v>
      </c>
      <c r="O2860" s="67">
        <v>9.3000000000000007</v>
      </c>
      <c r="P286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0.13245400332840312</v>
      </c>
      <c r="Q2860" s="69">
        <v>0.09</v>
      </c>
      <c r="R2860" s="70">
        <f>(Таблица1[[#This Row],[fr]]-SUMIF('Сводный отчет'!$B$7:$B$17,Таблица1[[#This Row],[Профиль / размер]],'Сводный отчет'!$X$7:$X$17))^2</f>
        <v>3.733915033284079E-5</v>
      </c>
    </row>
    <row r="2861" spans="1:18" ht="11.25" customHeight="1" x14ac:dyDescent="0.25">
      <c r="A2861" s="62" t="s">
        <v>2083</v>
      </c>
      <c r="B2861" s="62" t="str">
        <f>LEFT(Таблица1[[#This Row],[Номер плавки]],7)</f>
        <v>2051687</v>
      </c>
      <c r="C2861" s="62" t="s">
        <v>8</v>
      </c>
      <c r="D2861" s="62" t="s">
        <v>202</v>
      </c>
      <c r="E2861" s="63">
        <v>549</v>
      </c>
      <c r="F2861" s="64">
        <f>(Таблица1[[#This Row],[Предел текучести, Н/мм²]]-SUMIF('Сводный отчет'!$B$7:$B$17,Таблица1[[#This Row],[Профиль / размер]],'Сводный отчет'!$F$7:$F$17))^2</f>
        <v>32.183801775147728</v>
      </c>
      <c r="G2861" s="63">
        <v>644</v>
      </c>
      <c r="H2861" s="64">
        <f>(Таблица1[[#This Row],[Временное сопротивление, Н/мм²]]-SUMIF('Сводный отчет'!$B$7:$B$17,Таблица1[[#This Row],[Профиль / размер]],'Сводный отчет'!$I$7:$I$17))^2</f>
        <v>105.85244082840255</v>
      </c>
      <c r="I2861" s="65">
        <f>Таблица1[[#This Row],[Временное сопротивление, Н/мм²]]/Таблица1[[#This Row],[Предел текучести, Н/мм²]]</f>
        <v>1.1730418943533698</v>
      </c>
      <c r="J2861" s="66">
        <f>(Таблица1[[#This Row],[σв/σт]]-SUMIF('Сводный отчет'!$B$7:$B$17,Таблица1[[#This Row],[Профиль / размер]],'Сводный отчет'!$L$7:$L$17))^2</f>
        <v>4.3882739407980018E-5</v>
      </c>
      <c r="K2861" s="63">
        <v>16.5</v>
      </c>
      <c r="L2861" s="64">
        <f>(Таблица1[[#This Row],[Относительное удлинение, %]]-SUMIF('Сводный отчет'!$B$7:$B$17,Таблица1[[#This Row],[Профиль / размер]],'Сводный отчет'!$O$7:$O$17))^2</f>
        <v>17.154730260724914</v>
      </c>
      <c r="M2861" s="63">
        <v>8.1999999999999993</v>
      </c>
      <c r="N286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1.3413648761094643</v>
      </c>
      <c r="O2861" s="67">
        <v>8.5</v>
      </c>
      <c r="P286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1.3547616956360988</v>
      </c>
      <c r="Q2861" s="69">
        <v>7.0999999999999994E-2</v>
      </c>
      <c r="R2861" s="70">
        <f>(Таблица1[[#This Row],[fr]]-SUMIF('Сводный отчет'!$B$7:$B$17,Таблица1[[#This Row],[Профиль / размер]],'Сводный отчет'!$X$7:$X$17))^2</f>
        <v>1.6613722725591606E-4</v>
      </c>
    </row>
    <row r="2862" spans="1:18" ht="11.25" customHeight="1" x14ac:dyDescent="0.25">
      <c r="A2862" s="62" t="s">
        <v>2084</v>
      </c>
      <c r="B2862" s="62" t="str">
        <f>LEFT(Таблица1[[#This Row],[Номер плавки]],7)</f>
        <v>2051688</v>
      </c>
      <c r="C2862" s="62" t="s">
        <v>8</v>
      </c>
      <c r="D2862" s="62" t="s">
        <v>202</v>
      </c>
      <c r="E2862" s="63">
        <v>539</v>
      </c>
      <c r="F2862" s="64">
        <f>(Таблица1[[#This Row],[Предел текучести, Н/мм²]]-SUMIF('Сводный отчет'!$B$7:$B$17,Таблица1[[#This Row],[Профиль / размер]],'Сводный отчет'!$F$7:$F$17))^2</f>
        <v>18.72226331360962</v>
      </c>
      <c r="G2862" s="63">
        <v>623</v>
      </c>
      <c r="H2862" s="64">
        <f>(Таблица1[[#This Row],[Временное сопротивление, Н/мм²]]-SUMIF('Сводный отчет'!$B$7:$B$17,Таблица1[[#This Row],[Профиль / размер]],'Сводный отчет'!$I$7:$I$17))^2</f>
        <v>114.73705621301757</v>
      </c>
      <c r="I2862" s="65">
        <f>Таблица1[[#This Row],[Временное сопротивление, Н/мм²]]/Таблица1[[#This Row],[Предел текучести, Н/мм²]]</f>
        <v>1.1558441558441559</v>
      </c>
      <c r="J2862" s="66">
        <f>(Таблица1[[#This Row],[σв/σт]]-SUMIF('Сводный отчет'!$B$7:$B$17,Таблица1[[#This Row],[Профиль / размер]],'Сводный отчет'!$L$7:$L$17))^2</f>
        <v>1.1179538500221324E-4</v>
      </c>
      <c r="K2862" s="63">
        <v>23.5</v>
      </c>
      <c r="L2862" s="64">
        <f>(Таблица1[[#This Row],[Относительное удлинение, %]]-SUMIF('Сводный отчет'!$B$7:$B$17,Таблица1[[#This Row],[Профиль / размер]],'Сводный отчет'!$O$7:$O$17))^2</f>
        <v>8.1691533376478862</v>
      </c>
      <c r="M2862" s="63">
        <v>9.6999999999999993</v>
      </c>
      <c r="N286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0.1168456453402376</v>
      </c>
      <c r="O2862" s="67">
        <v>10</v>
      </c>
      <c r="P286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0.11293477255917042</v>
      </c>
      <c r="Q2862" s="69">
        <v>9.1999999999999998E-2</v>
      </c>
      <c r="R2862" s="70">
        <f>(Таблица1[[#This Row],[fr]]-SUMIF('Сводный отчет'!$B$7:$B$17,Таблица1[[#This Row],[Профиль / размер]],'Сводный отчет'!$X$7:$X$17))^2</f>
        <v>6.5781458025148692E-5</v>
      </c>
    </row>
    <row r="2863" spans="1:18" ht="11.25" customHeight="1" x14ac:dyDescent="0.25">
      <c r="A2863" s="62" t="s">
        <v>2085</v>
      </c>
      <c r="B2863" s="62" t="str">
        <f>LEFT(Таблица1[[#This Row],[Номер плавки]],7)</f>
        <v>2051690</v>
      </c>
      <c r="C2863" s="62" t="s">
        <v>8</v>
      </c>
      <c r="D2863" s="62" t="s">
        <v>202</v>
      </c>
      <c r="E2863" s="63">
        <v>526</v>
      </c>
      <c r="F2863" s="64">
        <f>(Таблица1[[#This Row],[Предел текучести, Н/мм²]]-SUMIF('Сводный отчет'!$B$7:$B$17,Таблица1[[#This Row],[Профиль / размер]],'Сводный отчет'!$F$7:$F$17))^2</f>
        <v>300.22226331361009</v>
      </c>
      <c r="G2863" s="63">
        <v>619</v>
      </c>
      <c r="H2863" s="64">
        <f>(Таблица1[[#This Row],[Временное сопротивление, Н/мм²]]-SUMIF('Сводный отчет'!$B$7:$B$17,Таблица1[[#This Row],[Профиль / размер]],'Сводный отчет'!$I$7:$I$17))^2</f>
        <v>216.42936390532518</v>
      </c>
      <c r="I2863" s="65">
        <f>Таблица1[[#This Row],[Временное сопротивление, Н/мм²]]/Таблица1[[#This Row],[Предел текучести, Н/мм²]]</f>
        <v>1.1768060836501901</v>
      </c>
      <c r="J2863" s="66">
        <f>(Таблица1[[#This Row],[σв/σт]]-SUMIF('Сводный отчет'!$B$7:$B$17,Таблица1[[#This Row],[Профиль / размер]],'Сводный отчет'!$L$7:$L$17))^2</f>
        <v>1.0792288802002282E-4</v>
      </c>
      <c r="K2863" s="63">
        <v>19.899999999999999</v>
      </c>
      <c r="L2863" s="64">
        <f>(Таблица1[[#This Row],[Относительное удлинение, %]]-SUMIF('Сводный отчет'!$B$7:$B$17,Таблица1[[#This Row],[Профиль / размер]],'Сводный отчет'!$O$7:$O$17))^2</f>
        <v>0.55030718380178822</v>
      </c>
      <c r="M2863" s="63">
        <v>11.5</v>
      </c>
      <c r="N286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4.5874225684171686</v>
      </c>
      <c r="O2863" s="67">
        <v>11.8</v>
      </c>
      <c r="P286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4.5627424648668597</v>
      </c>
      <c r="Q2863" s="69">
        <v>8.4000000000000005E-2</v>
      </c>
      <c r="R2863" s="70">
        <f>(Таблица1[[#This Row],[fr]]-SUMIF('Сводный отчет'!$B$7:$B$17,Таблица1[[#This Row],[Профиль / размер]],'Сводный отчет'!$X$7:$X$17))^2</f>
        <v>1.2227255917171707E-8</v>
      </c>
    </row>
    <row r="2864" spans="1:18" ht="11.25" customHeight="1" x14ac:dyDescent="0.25">
      <c r="A2864" s="62" t="s">
        <v>2086</v>
      </c>
      <c r="B2864" s="62" t="str">
        <f>LEFT(Таблица1[[#This Row],[Номер плавки]],7)</f>
        <v>2051690</v>
      </c>
      <c r="C2864" s="62" t="s">
        <v>8</v>
      </c>
      <c r="D2864" s="62" t="s">
        <v>202</v>
      </c>
      <c r="E2864" s="63">
        <v>523</v>
      </c>
      <c r="F2864" s="64">
        <f>(Таблица1[[#This Row],[Предел текучести, Н/мм²]]-SUMIF('Сводный отчет'!$B$7:$B$17,Таблица1[[#This Row],[Профиль / размер]],'Сводный отчет'!$F$7:$F$17))^2</f>
        <v>413.18380177514865</v>
      </c>
      <c r="G2864" s="63">
        <v>614</v>
      </c>
      <c r="H2864" s="64">
        <f>(Таблица1[[#This Row],[Временное сопротивление, Н/мм²]]-SUMIF('Сводный отчет'!$B$7:$B$17,Таблица1[[#This Row],[Профиль / размер]],'Сводный отчет'!$I$7:$I$17))^2</f>
        <v>388.54474852070973</v>
      </c>
      <c r="I2864" s="65">
        <f>Таблица1[[#This Row],[Временное сопротивление, Н/мм²]]/Таблица1[[#This Row],[Предел текучести, Н/мм²]]</f>
        <v>1.1739961759082218</v>
      </c>
      <c r="J2864" s="66">
        <f>(Таблица1[[#This Row],[σв/σт]]-SUMIF('Сводный отчет'!$B$7:$B$17,Таблица1[[#This Row],[Профиль / размер]],'Сводный отчет'!$L$7:$L$17))^2</f>
        <v>5.7436487384297252E-5</v>
      </c>
      <c r="K2864" s="63">
        <v>21.3</v>
      </c>
      <c r="L2864" s="64">
        <f>(Таблица1[[#This Row],[Относительное удлинение, %]]-SUMIF('Сводный отчет'!$B$7:$B$17,Таблица1[[#This Row],[Профиль / размер]],'Сводный отчет'!$O$7:$O$17))^2</f>
        <v>0.43319179918638173</v>
      </c>
      <c r="M2864" s="63">
        <v>9.6</v>
      </c>
      <c r="N286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5.8480260724852892E-2</v>
      </c>
      <c r="O2864" s="67">
        <v>9.9</v>
      </c>
      <c r="P286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5.5723234097632475E-2</v>
      </c>
      <c r="Q2864" s="69">
        <v>7.9000000000000001E-2</v>
      </c>
      <c r="R2864" s="70">
        <f>(Таблица1[[#This Row],[fr]]-SUMIF('Сводный отчет'!$B$7:$B$17,Таблица1[[#This Row],[Профиль / размер]],'Сводный отчет'!$X$7:$X$17))^2</f>
        <v>2.3906458025147443E-5</v>
      </c>
    </row>
    <row r="2865" spans="1:18" ht="11.25" customHeight="1" x14ac:dyDescent="0.25">
      <c r="A2865" s="62" t="s">
        <v>2087</v>
      </c>
      <c r="B2865" s="62" t="str">
        <f>LEFT(Таблица1[[#This Row],[Номер плавки]],7)</f>
        <v>2051692</v>
      </c>
      <c r="C2865" s="62" t="s">
        <v>8</v>
      </c>
      <c r="D2865" s="62" t="s">
        <v>202</v>
      </c>
      <c r="E2865" s="63">
        <v>555</v>
      </c>
      <c r="F2865" s="64">
        <f>(Таблица1[[#This Row],[Предел текучести, Н/мм²]]-SUMIF('Сводный отчет'!$B$7:$B$17,Таблица1[[#This Row],[Профиль / размер]],'Сводный отчет'!$F$7:$F$17))^2</f>
        <v>136.26072485207061</v>
      </c>
      <c r="G2865" s="63">
        <v>643</v>
      </c>
      <c r="H2865" s="64">
        <f>(Таблица1[[#This Row],[Временное сопротивление, Н/мм²]]-SUMIF('Сводный отчет'!$B$7:$B$17,Таблица1[[#This Row],[Профиль / размер]],'Сводный отчет'!$I$7:$I$17))^2</f>
        <v>86.275517751479455</v>
      </c>
      <c r="I2865" s="65">
        <f>Таблица1[[#This Row],[Временное сопротивление, Н/мм²]]/Таблица1[[#This Row],[Предел текучести, Н/мм²]]</f>
        <v>1.1585585585585585</v>
      </c>
      <c r="J2865" s="66">
        <f>(Таблица1[[#This Row],[σв/σт]]-SUMIF('Сводный отчет'!$B$7:$B$17,Таблица1[[#This Row],[Профиль / размер]],'Сводный отчет'!$L$7:$L$17))^2</f>
        <v>6.1762795842934139E-5</v>
      </c>
      <c r="K2865" s="63">
        <v>22</v>
      </c>
      <c r="L2865" s="64">
        <f>(Таблица1[[#This Row],[Относительное удлинение, %]]-SUMIF('Сводный отчет'!$B$7:$B$17,Таблица1[[#This Row],[Профиль / размер]],'Сводный отчет'!$O$7:$O$17))^2</f>
        <v>1.8446341068786782</v>
      </c>
      <c r="M2865" s="63">
        <v>8.1</v>
      </c>
      <c r="N286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1.5829994914940786</v>
      </c>
      <c r="O2865" s="67">
        <v>8.4</v>
      </c>
      <c r="P286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1.5975501571745598</v>
      </c>
      <c r="Q2865" s="69">
        <v>8.7999999999999995E-2</v>
      </c>
      <c r="R2865" s="70">
        <f>(Таблица1[[#This Row],[fr]]-SUMIF('Сводный отчет'!$B$7:$B$17,Таблица1[[#This Row],[Профиль / размер]],'Сводный отчет'!$X$7:$X$17))^2</f>
        <v>1.6896842640532903E-5</v>
      </c>
    </row>
    <row r="2866" spans="1:18" ht="11.25" customHeight="1" x14ac:dyDescent="0.25">
      <c r="A2866" s="62" t="s">
        <v>2087</v>
      </c>
      <c r="B2866" s="62" t="str">
        <f>LEFT(Таблица1[[#This Row],[Номер плавки]],7)</f>
        <v>2051692</v>
      </c>
      <c r="C2866" s="62" t="s">
        <v>8</v>
      </c>
      <c r="D2866" s="62" t="s">
        <v>202</v>
      </c>
      <c r="E2866" s="63">
        <v>558</v>
      </c>
      <c r="F2866" s="64">
        <f>(Таблица1[[#This Row],[Предел текучести, Н/мм²]]-SUMIF('Сводный отчет'!$B$7:$B$17,Таблица1[[#This Row],[Профиль / размер]],'Сводный отчет'!$F$7:$F$17))^2</f>
        <v>215.29918639053204</v>
      </c>
      <c r="G2866" s="63">
        <v>645</v>
      </c>
      <c r="H2866" s="64">
        <f>(Таблица1[[#This Row],[Временное сопротивление, Н/мм²]]-SUMIF('Сводный отчет'!$B$7:$B$17,Таблица1[[#This Row],[Профиль / размер]],'Сводный отчет'!$I$7:$I$17))^2</f>
        <v>127.42936390532564</v>
      </c>
      <c r="I2866" s="65">
        <f>Таблица1[[#This Row],[Временное сопротивление, Н/мм²]]/Таблица1[[#This Row],[Предел текучести, Н/мм²]]</f>
        <v>1.1559139784946237</v>
      </c>
      <c r="J2866" s="66">
        <f>(Таблица1[[#This Row],[σв/σт]]-SUMIF('Сводный отчет'!$B$7:$B$17,Таблица1[[#This Row],[Профиль / размер]],'Сводный отчет'!$L$7:$L$17))^2</f>
        <v>1.1032374384179725E-4</v>
      </c>
      <c r="K2866" s="63">
        <v>19.8</v>
      </c>
      <c r="L2866" s="64">
        <f>(Таблица1[[#This Row],[Относительное удлинение, %]]-SUMIF('Сводный отчет'!$B$7:$B$17,Таблица1[[#This Row],[Профиль / размер]],'Сводный отчет'!$O$7:$O$17))^2</f>
        <v>0.70867256841717097</v>
      </c>
      <c r="M2866" s="63">
        <v>9.1</v>
      </c>
      <c r="N286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6.6653337647928121E-2</v>
      </c>
      <c r="O2866" s="67">
        <v>9.4</v>
      </c>
      <c r="P286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6.9665541789941568E-2</v>
      </c>
      <c r="Q2866" s="69">
        <v>8.8999999999999996E-2</v>
      </c>
      <c r="R2866" s="70">
        <f>(Таблица1[[#This Row],[fr]]-SUMIF('Сводный отчет'!$B$7:$B$17,Таблица1[[#This Row],[Профиль / размер]],'Сводный отчет'!$X$7:$X$17))^2</f>
        <v>2.6117996486686844E-5</v>
      </c>
    </row>
    <row r="2867" spans="1:18" ht="11.25" customHeight="1" x14ac:dyDescent="0.25">
      <c r="A2867" s="62" t="s">
        <v>2088</v>
      </c>
      <c r="B2867" s="62" t="str">
        <f>LEFT(Таблица1[[#This Row],[Номер плавки]],7)</f>
        <v>2051693</v>
      </c>
      <c r="C2867" s="62" t="s">
        <v>8</v>
      </c>
      <c r="D2867" s="62" t="s">
        <v>202</v>
      </c>
      <c r="E2867" s="63">
        <v>529</v>
      </c>
      <c r="F2867" s="64">
        <f>(Таблица1[[#This Row],[Предел текучести, Н/мм²]]-SUMIF('Сводный отчет'!$B$7:$B$17,Таблица1[[#This Row],[Профиль / размер]],'Сводный отчет'!$F$7:$F$17))^2</f>
        <v>205.26072485207152</v>
      </c>
      <c r="G2867" s="63">
        <v>617</v>
      </c>
      <c r="H2867" s="64">
        <f>(Таблица1[[#This Row],[Временное сопротивление, Н/мм²]]-SUMIF('Сводный отчет'!$B$7:$B$17,Таблица1[[#This Row],[Профиль / размер]],'Сводный отчет'!$I$7:$I$17))^2</f>
        <v>279.27551775147901</v>
      </c>
      <c r="I2867" s="65">
        <f>Таблица1[[#This Row],[Временное сопротивление, Н/мм²]]/Таблица1[[#This Row],[Предел текучести, Н/мм²]]</f>
        <v>1.166351606805293</v>
      </c>
      <c r="J2867" s="66">
        <f>(Таблица1[[#This Row],[σв/σт]]-SUMIF('Сводный отчет'!$B$7:$B$17,Таблица1[[#This Row],[Профиль / размер]],'Сводный отчет'!$L$7:$L$17))^2</f>
        <v>4.3405319817243132E-9</v>
      </c>
      <c r="K2867" s="63">
        <v>21.4</v>
      </c>
      <c r="L2867" s="64">
        <f>(Таблица1[[#This Row],[Относительное удлинение, %]]-SUMIF('Сводный отчет'!$B$7:$B$17,Таблица1[[#This Row],[Профиль / размер]],'Сводный отчет'!$O$7:$O$17))^2</f>
        <v>0.57482641457099259</v>
      </c>
      <c r="M2867" s="63">
        <v>9.5</v>
      </c>
      <c r="N286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2.0114876109468036E-2</v>
      </c>
      <c r="O2867" s="67">
        <v>9.8000000000000007</v>
      </c>
      <c r="P286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1.8511695636094391E-2</v>
      </c>
      <c r="Q2867" s="69">
        <v>8.5999999999999993E-2</v>
      </c>
      <c r="R2867" s="70">
        <f>(Таблица1[[#This Row],[fr]]-SUMIF('Сводный отчет'!$B$7:$B$17,Таблица1[[#This Row],[Профиль / размер]],'Сводный отчет'!$X$7:$X$17))^2</f>
        <v>4.4545349482250291E-6</v>
      </c>
    </row>
    <row r="2868" spans="1:18" ht="11.25" customHeight="1" x14ac:dyDescent="0.25">
      <c r="A2868" s="62" t="s">
        <v>2088</v>
      </c>
      <c r="B2868" s="62" t="str">
        <f>LEFT(Таблица1[[#This Row],[Номер плавки]],7)</f>
        <v>2051693</v>
      </c>
      <c r="C2868" s="62" t="s">
        <v>8</v>
      </c>
      <c r="D2868" s="62" t="s">
        <v>202</v>
      </c>
      <c r="E2868" s="63">
        <v>534</v>
      </c>
      <c r="F2868" s="64">
        <f>(Таблица1[[#This Row],[Предел текучести, Н/мм²]]-SUMIF('Сводный отчет'!$B$7:$B$17,Таблица1[[#This Row],[Профиль / размер]],'Сводный отчет'!$F$7:$F$17))^2</f>
        <v>86.991494082840561</v>
      </c>
      <c r="G2868" s="63">
        <v>618</v>
      </c>
      <c r="H2868" s="64">
        <f>(Таблица1[[#This Row],[Временное сопротивление, Н/мм²]]-SUMIF('Сводный отчет'!$B$7:$B$17,Таблица1[[#This Row],[Профиль / размер]],'Сводный отчет'!$I$7:$I$17))^2</f>
        <v>246.85244082840208</v>
      </c>
      <c r="I2868" s="65">
        <f>Таблица1[[#This Row],[Временное сопротивление, Н/мм²]]/Таблица1[[#This Row],[Предел текучести, Н/мм²]]</f>
        <v>1.1573033707865168</v>
      </c>
      <c r="J2868" s="66">
        <f>(Таблица1[[#This Row],[σв/σт]]-SUMIF('Сводный отчет'!$B$7:$B$17,Таблица1[[#This Row],[Профиль / размер]],'Сводный отчет'!$L$7:$L$17))^2</f>
        <v>8.3067160272060485E-5</v>
      </c>
      <c r="K2868" s="63">
        <v>20.399999999999999</v>
      </c>
      <c r="L2868" s="64">
        <f>(Таблица1[[#This Row],[Относительное удлинение, %]]-SUMIF('Сводный отчет'!$B$7:$B$17,Таблица1[[#This Row],[Профиль / размер]],'Сводный отчет'!$O$7:$O$17))^2</f>
        <v>5.8480260724856327E-2</v>
      </c>
      <c r="M2868" s="63">
        <v>10.3</v>
      </c>
      <c r="N286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0.88703795303254962</v>
      </c>
      <c r="O2868" s="67">
        <v>10.6</v>
      </c>
      <c r="P286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0.87620400332839843</v>
      </c>
      <c r="Q2868" s="69">
        <v>7.1999999999999995E-2</v>
      </c>
      <c r="R2868" s="70">
        <f>(Таблица1[[#This Row],[fr]]-SUMIF('Сводный отчет'!$B$7:$B$17,Таблица1[[#This Row],[Профиль / размер]],'Сводный отчет'!$X$7:$X$17))^2</f>
        <v>1.4135838110206997E-4</v>
      </c>
    </row>
    <row r="2869" spans="1:18" ht="11.25" customHeight="1" x14ac:dyDescent="0.25">
      <c r="A2869" s="62" t="s">
        <v>2089</v>
      </c>
      <c r="B2869" s="62" t="str">
        <f>LEFT(Таблица1[[#This Row],[Номер плавки]],7)</f>
        <v>2051693</v>
      </c>
      <c r="C2869" s="62" t="s">
        <v>8</v>
      </c>
      <c r="D2869" s="62" t="s">
        <v>202</v>
      </c>
      <c r="E2869" s="63">
        <v>511</v>
      </c>
      <c r="F2869" s="64">
        <f>(Таблица1[[#This Row],[Предел текучести, Н/мм²]]-SUMIF('Сводный отчет'!$B$7:$B$17,Таблица1[[#This Row],[Профиль / размер]],'Сводный отчет'!$F$7:$F$17))^2</f>
        <v>1045.0299556213029</v>
      </c>
      <c r="G2869" s="63">
        <v>601</v>
      </c>
      <c r="H2869" s="64">
        <f>(Таблица1[[#This Row],[Временное сопротивление, Н/мм²]]-SUMIF('Сводный отчет'!$B$7:$B$17,Таблица1[[#This Row],[Профиль / размер]],'Сводный отчет'!$I$7:$I$17))^2</f>
        <v>1070.0447485207094</v>
      </c>
      <c r="I2869" s="65">
        <f>Таблица1[[#This Row],[Временное сопротивление, Н/мм²]]/Таблица1[[#This Row],[Предел текучести, Н/мм²]]</f>
        <v>1.1761252446183954</v>
      </c>
      <c r="J2869" s="66">
        <f>(Таблица1[[#This Row],[σв/σт]]-SUMIF('Сводный отчет'!$B$7:$B$17,Таблица1[[#This Row],[Профиль / размер]],'Сводный отчет'!$L$7:$L$17))^2</f>
        <v>9.4240509067431119E-5</v>
      </c>
      <c r="K2869" s="63">
        <v>20.6</v>
      </c>
      <c r="L2869" s="64">
        <f>(Таблица1[[#This Row],[Относительное удлинение, %]]-SUMIF('Сводный отчет'!$B$7:$B$17,Таблица1[[#This Row],[Профиль / размер]],'Сводный отчет'!$O$7:$O$17))^2</f>
        <v>1.7494914940833386E-3</v>
      </c>
      <c r="M2869" s="63">
        <v>8.6</v>
      </c>
      <c r="N286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0.57482641457100336</v>
      </c>
      <c r="O2869" s="67">
        <v>8.9</v>
      </c>
      <c r="P286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0.58360784948225064</v>
      </c>
      <c r="Q2869" s="69">
        <v>7.1999999999999995E-2</v>
      </c>
      <c r="R2869" s="70">
        <f>(Таблица1[[#This Row],[fr]]-SUMIF('Сводный отчет'!$B$7:$B$17,Таблица1[[#This Row],[Профиль / размер]],'Сводный отчет'!$X$7:$X$17))^2</f>
        <v>1.4135838110206997E-4</v>
      </c>
    </row>
    <row r="2870" spans="1:18" ht="11.25" customHeight="1" x14ac:dyDescent="0.25">
      <c r="A2870" s="62" t="s">
        <v>2090</v>
      </c>
      <c r="B2870" s="62" t="str">
        <f>LEFT(Таблица1[[#This Row],[Номер плавки]],7)</f>
        <v>2051694</v>
      </c>
      <c r="C2870" s="62" t="s">
        <v>8</v>
      </c>
      <c r="D2870" s="62" t="s">
        <v>202</v>
      </c>
      <c r="E2870" s="63">
        <v>542</v>
      </c>
      <c r="F2870" s="64">
        <f>(Таблица1[[#This Row],[Предел текучести, Н/мм²]]-SUMIF('Сводный отчет'!$B$7:$B$17,Таблица1[[#This Row],[Профиль / размер]],'Сводный отчет'!$F$7:$F$17))^2</f>
        <v>1.7607248520710523</v>
      </c>
      <c r="G2870" s="63">
        <v>628</v>
      </c>
      <c r="H2870" s="64">
        <f>(Таблица1[[#This Row],[Временное сопротивление, Н/мм²]]-SUMIF('Сводный отчет'!$B$7:$B$17,Таблица1[[#This Row],[Профиль / размер]],'Сводный отчет'!$I$7:$I$17))^2</f>
        <v>32.621671597633039</v>
      </c>
      <c r="I2870" s="65">
        <f>Таблица1[[#This Row],[Временное сопротивление, Н/мм²]]/Таблица1[[#This Row],[Предел текучести, Н/мм²]]</f>
        <v>1.1586715867158672</v>
      </c>
      <c r="J2870" s="66">
        <f>(Таблица1[[#This Row],[σв/σт]]-SUMIF('Сводный отчет'!$B$7:$B$17,Таблица1[[#This Row],[Профиль / размер]],'Сводный отчет'!$L$7:$L$17))^2</f>
        <v>5.9999010237500158E-5</v>
      </c>
      <c r="K2870" s="63">
        <v>24.5</v>
      </c>
      <c r="L2870" s="64">
        <f>(Таблица1[[#This Row],[Относительное удлинение, %]]-SUMIF('Сводный отчет'!$B$7:$B$17,Таблица1[[#This Row],[Профиль / размер]],'Сводный отчет'!$O$7:$O$17))^2</f>
        <v>14.885499491494025</v>
      </c>
      <c r="M2870" s="63">
        <v>10.5</v>
      </c>
      <c r="N287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1.3037687222633183</v>
      </c>
      <c r="O2870" s="67">
        <v>10.8</v>
      </c>
      <c r="P287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1.290627080251477</v>
      </c>
      <c r="Q2870" s="69">
        <v>9.4E-2</v>
      </c>
      <c r="R2870" s="70">
        <f>(Таблица1[[#This Row],[fr]]-SUMIF('Сводный отчет'!$B$7:$B$17,Таблица1[[#This Row],[Профиль / размер]],'Сводный отчет'!$X$7:$X$17))^2</f>
        <v>1.0222376571745662E-4</v>
      </c>
    </row>
    <row r="2871" spans="1:18" ht="11.25" customHeight="1" x14ac:dyDescent="0.25">
      <c r="A2871" s="62" t="s">
        <v>2091</v>
      </c>
      <c r="B2871" s="62" t="str">
        <f>LEFT(Таблица1[[#This Row],[Номер плавки]],7)</f>
        <v>2051700</v>
      </c>
      <c r="C2871" s="62" t="s">
        <v>8</v>
      </c>
      <c r="D2871" s="62" t="s">
        <v>171</v>
      </c>
      <c r="E2871" s="63">
        <v>535</v>
      </c>
      <c r="F2871" s="64">
        <f>(Таблица1[[#This Row],[Предел текучести, Н/мм²]]-SUMIF('Сводный отчет'!$B$7:$B$17,Таблица1[[#This Row],[Профиль / размер]],'Сводный отчет'!$F$7:$F$17))^2</f>
        <v>124.63343187315225</v>
      </c>
      <c r="G2871" s="63">
        <v>625</v>
      </c>
      <c r="H2871" s="64">
        <f>(Таблица1[[#This Row],[Временное сопротивление, Н/мм²]]-SUMIF('Сводный отчет'!$B$7:$B$17,Таблица1[[#This Row],[Профиль / размер]],'Сводный отчет'!$I$7:$I$17))^2</f>
        <v>146.7672668637465</v>
      </c>
      <c r="I2871" s="65">
        <f>Таблица1[[#This Row],[Временное сопротивление, Н/мм²]]/Таблица1[[#This Row],[Предел текучести, Н/мм²]]</f>
        <v>1.1682242990654206</v>
      </c>
      <c r="J2871" s="66">
        <f>(Таблица1[[#This Row],[σв/σт]]-SUMIF('Сводный отчет'!$B$7:$B$17,Таблица1[[#This Row],[Профиль / размер]],'Сводный отчет'!$L$7:$L$17))^2</f>
        <v>2.5949764650997388E-6</v>
      </c>
      <c r="K2871" s="63">
        <v>19.100000000000001</v>
      </c>
      <c r="L2871" s="64">
        <f>(Таблица1[[#This Row],[Относительное удлинение, %]]-SUMIF('Сводный отчет'!$B$7:$B$17,Таблица1[[#This Row],[Профиль / размер]],'Сводный отчет'!$O$7:$O$17))^2</f>
        <v>3.6882887664606208</v>
      </c>
      <c r="M2871" s="63">
        <v>8.8000000000000007</v>
      </c>
      <c r="N287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8.610857296425739E-2</v>
      </c>
      <c r="O2871" s="67">
        <v>9.1</v>
      </c>
      <c r="P287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0.10324106423004541</v>
      </c>
      <c r="Q2871" s="69">
        <v>7.0999999999999994E-2</v>
      </c>
      <c r="R2871" s="70">
        <f>(Таблица1[[#This Row],[fr]]-SUMIF('Сводный отчет'!$B$7:$B$17,Таблица1[[#This Row],[Профиль / размер]],'Сводный отчет'!$X$7:$X$17))^2</f>
        <v>1.1956167696855664E-4</v>
      </c>
    </row>
    <row r="2872" spans="1:18" ht="11.25" customHeight="1" x14ac:dyDescent="0.25">
      <c r="A2872" s="62" t="s">
        <v>2091</v>
      </c>
      <c r="B2872" s="62" t="str">
        <f>LEFT(Таблица1[[#This Row],[Номер плавки]],7)</f>
        <v>2051700</v>
      </c>
      <c r="C2872" s="62" t="s">
        <v>8</v>
      </c>
      <c r="D2872" s="62" t="s">
        <v>171</v>
      </c>
      <c r="E2872" s="63">
        <v>526</v>
      </c>
      <c r="F2872" s="64">
        <f>(Таблица1[[#This Row],[Предел текучести, Н/мм²]]-SUMIF('Сводный отчет'!$B$7:$B$17,Таблица1[[#This Row],[Профиль / размер]],'Сводный отчет'!$F$7:$F$17))^2</f>
        <v>406.58425154528328</v>
      </c>
      <c r="G2872" s="63">
        <v>616</v>
      </c>
      <c r="H2872" s="64">
        <f>(Таблица1[[#This Row],[Временное сопротивление, Н/мм²]]-SUMIF('Сводный отчет'!$B$7:$B$17,Таблица1[[#This Row],[Профиль / размер]],'Сводный отчет'!$I$7:$I$17))^2</f>
        <v>445.83284063423844</v>
      </c>
      <c r="I2872" s="65">
        <f>Таблица1[[#This Row],[Временное сопротивление, Н/мм²]]/Таблица1[[#This Row],[Предел текучести, Н/мм²]]</f>
        <v>1.1711026615969582</v>
      </c>
      <c r="J2872" s="66">
        <f>(Таблица1[[#This Row],[σв/σт]]-SUMIF('Сводный отчет'!$B$7:$B$17,Таблица1[[#This Row],[Профиль / размер]],'Сводный отчет'!$L$7:$L$17))^2</f>
        <v>2.0153415806124583E-5</v>
      </c>
      <c r="K2872" s="63">
        <v>22.9</v>
      </c>
      <c r="L2872" s="64">
        <f>(Таблица1[[#This Row],[Относительное удлинение, %]]-SUMIF('Сводный отчет'!$B$7:$B$17,Таблица1[[#This Row],[Профиль / размер]],'Сводный отчет'!$O$7:$O$17))^2</f>
        <v>3.5325510615425935</v>
      </c>
      <c r="M2872" s="63">
        <v>10.4</v>
      </c>
      <c r="N287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1.7070921795216309</v>
      </c>
      <c r="O2872" s="67">
        <v>10.7</v>
      </c>
      <c r="P287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1.6350443429185706</v>
      </c>
      <c r="Q2872" s="69">
        <v>0.1</v>
      </c>
      <c r="R2872" s="70">
        <f>(Таблица1[[#This Row],[fr]]-SUMIF('Сводный отчет'!$B$7:$B$17,Таблица1[[#This Row],[Профиль / размер]],'Сводный отчет'!$X$7:$X$17))^2</f>
        <v>3.2636495565708222E-4</v>
      </c>
    </row>
    <row r="2873" spans="1:18" ht="11.25" customHeight="1" x14ac:dyDescent="0.25">
      <c r="A2873" s="62" t="s">
        <v>2092</v>
      </c>
      <c r="B2873" s="62" t="str">
        <f>LEFT(Таблица1[[#This Row],[Номер плавки]],7)</f>
        <v>2051700</v>
      </c>
      <c r="C2873" s="62" t="s">
        <v>8</v>
      </c>
      <c r="D2873" s="62" t="s">
        <v>171</v>
      </c>
      <c r="E2873" s="63">
        <v>525</v>
      </c>
      <c r="F2873" s="64">
        <f>(Таблица1[[#This Row],[Предел текучести, Н/мм²]]-SUMIF('Сводный отчет'!$B$7:$B$17,Таблица1[[#This Row],[Профиль / размер]],'Сводный отчет'!$F$7:$F$17))^2</f>
        <v>447.91212039774229</v>
      </c>
      <c r="G2873" s="63">
        <v>616</v>
      </c>
      <c r="H2873" s="64">
        <f>(Таблица1[[#This Row],[Временное сопротивление, Н/мм²]]-SUMIF('Сводный отчет'!$B$7:$B$17,Таблица1[[#This Row],[Профиль / размер]],'Сводный отчет'!$I$7:$I$17))^2</f>
        <v>445.83284063423844</v>
      </c>
      <c r="I2873" s="65">
        <f>Таблица1[[#This Row],[Временное сопротивление, Н/мм²]]/Таблица1[[#This Row],[Предел текучести, Н/мм²]]</f>
        <v>1.1733333333333333</v>
      </c>
      <c r="J2873" s="66">
        <f>(Таблица1[[#This Row],[σв/σт]]-SUMIF('Сводный отчет'!$B$7:$B$17,Таблица1[[#This Row],[Профиль / размер]],'Сводный отчет'!$L$7:$L$17))^2</f>
        <v>4.5157423352263722E-5</v>
      </c>
      <c r="K2873" s="63">
        <v>22.1</v>
      </c>
      <c r="L2873" s="64">
        <f>(Таблица1[[#This Row],[Относительное удлинение, %]]-SUMIF('Сводный отчет'!$B$7:$B$17,Таблица1[[#This Row],[Профиль / размер]],'Сводный отчет'!$O$7:$O$17))^2</f>
        <v>1.1653379467885023</v>
      </c>
      <c r="M2873" s="63">
        <v>8.5</v>
      </c>
      <c r="N287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0.3521741467347505</v>
      </c>
      <c r="O2873" s="67">
        <v>8.8000000000000007</v>
      </c>
      <c r="P287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0.38602794947594543</v>
      </c>
      <c r="Q2873" s="69">
        <v>8.8999999999999996E-2</v>
      </c>
      <c r="R2873" s="70">
        <f>(Таблица1[[#This Row],[fr]]-SUMIF('Сводный отчет'!$B$7:$B$17,Таблица1[[#This Row],[Профиль / размер]],'Сводный отчет'!$X$7:$X$17))^2</f>
        <v>4.9922332706261922E-5</v>
      </c>
    </row>
    <row r="2874" spans="1:18" ht="11.25" customHeight="1" x14ac:dyDescent="0.25">
      <c r="A2874" s="62" t="s">
        <v>2092</v>
      </c>
      <c r="B2874" s="62" t="str">
        <f>LEFT(Таблица1[[#This Row],[Номер плавки]],7)</f>
        <v>2051700</v>
      </c>
      <c r="C2874" s="62" t="s">
        <v>8</v>
      </c>
      <c r="D2874" s="62" t="s">
        <v>171</v>
      </c>
      <c r="E2874" s="63">
        <v>535</v>
      </c>
      <c r="F2874" s="64">
        <f>(Таблица1[[#This Row],[Предел текучести, Н/мм²]]-SUMIF('Сводный отчет'!$B$7:$B$17,Таблица1[[#This Row],[Профиль / размер]],'Сводный отчет'!$F$7:$F$17))^2</f>
        <v>124.63343187315225</v>
      </c>
      <c r="G2874" s="63">
        <v>623</v>
      </c>
      <c r="H2874" s="64">
        <f>(Таблица1[[#This Row],[Временное сопротивление, Н/мм²]]-SUMIF('Сводный отчет'!$B$7:$B$17,Таблица1[[#This Row],[Профиль / размер]],'Сводный отчет'!$I$7:$I$17))^2</f>
        <v>199.22628325718915</v>
      </c>
      <c r="I2874" s="65">
        <f>Таблица1[[#This Row],[Временное сопротивление, Н/мм²]]/Таблица1[[#This Row],[Предел текучести, Н/мм²]]</f>
        <v>1.1644859813084112</v>
      </c>
      <c r="J2874" s="66">
        <f>(Таблица1[[#This Row],[σв/σт]]-SUMIF('Сводный отчет'!$B$7:$B$17,Таблица1[[#This Row],[Профиль / размер]],'Сводный отчет'!$L$7:$L$17))^2</f>
        <v>4.5259358225026656E-6</v>
      </c>
      <c r="K2874" s="63">
        <v>19.100000000000001</v>
      </c>
      <c r="L2874" s="64">
        <f>(Таблица1[[#This Row],[Относительное удлинение, %]]-SUMIF('Сводный отчет'!$B$7:$B$17,Таблица1[[#This Row],[Профиль / размер]],'Сводный отчет'!$O$7:$O$17))^2</f>
        <v>3.6882887664606208</v>
      </c>
      <c r="M2874" s="63">
        <v>8.5</v>
      </c>
      <c r="N287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0.3521741467347505</v>
      </c>
      <c r="O2874" s="67">
        <v>8.8000000000000007</v>
      </c>
      <c r="P287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0.38602794947594543</v>
      </c>
      <c r="Q2874" s="69">
        <v>0.1</v>
      </c>
      <c r="R2874" s="70">
        <f>(Таблица1[[#This Row],[fr]]-SUMIF('Сводный отчет'!$B$7:$B$17,Таблица1[[#This Row],[Профиль / размер]],'Сводный отчет'!$X$7:$X$17))^2</f>
        <v>3.2636495565708222E-4</v>
      </c>
    </row>
    <row r="2875" spans="1:18" ht="11.25" customHeight="1" x14ac:dyDescent="0.25">
      <c r="A2875" s="62" t="s">
        <v>2093</v>
      </c>
      <c r="B2875" s="62" t="str">
        <f>LEFT(Таблица1[[#This Row],[Номер плавки]],7)</f>
        <v>2051701</v>
      </c>
      <c r="C2875" s="62" t="s">
        <v>8</v>
      </c>
      <c r="D2875" s="62" t="s">
        <v>171</v>
      </c>
      <c r="E2875" s="63">
        <v>531</v>
      </c>
      <c r="F2875" s="64">
        <f>(Таблица1[[#This Row],[Предел текучести, Н/мм²]]-SUMIF('Сводный отчет'!$B$7:$B$17,Таблица1[[#This Row],[Профиль / размер]],'Сводный отчет'!$F$7:$F$17))^2</f>
        <v>229.94490728298828</v>
      </c>
      <c r="G2875" s="63">
        <v>616</v>
      </c>
      <c r="H2875" s="64">
        <f>(Таблица1[[#This Row],[Временное сопротивление, Н/мм²]]-SUMIF('Сводный отчет'!$B$7:$B$17,Таблица1[[#This Row],[Профиль / размер]],'Сводный отчет'!$I$7:$I$17))^2</f>
        <v>445.83284063423844</v>
      </c>
      <c r="I2875" s="65">
        <f>Таблица1[[#This Row],[Временное сопротивление, Н/мм²]]/Таблица1[[#This Row],[Предел текучести, Н/мм²]]</f>
        <v>1.1600753295668549</v>
      </c>
      <c r="J2875" s="66">
        <f>(Таблица1[[#This Row],[σв/σт]]-SUMIF('Сводный отчет'!$B$7:$B$17,Таблица1[[#This Row],[Профиль / размер]],'Сводный отчет'!$L$7:$L$17))^2</f>
        <v>4.2746443458312098E-5</v>
      </c>
      <c r="K2875" s="63">
        <v>20.3</v>
      </c>
      <c r="L2875" s="64">
        <f>(Таблица1[[#This Row],[Относительное удлинение, %]]-SUMIF('Сводный отчет'!$B$7:$B$17,Таблица1[[#This Row],[Профиль / размер]],'Сводный отчет'!$O$7:$O$17))^2</f>
        <v>0.51910843859177436</v>
      </c>
      <c r="M2875" s="63">
        <v>11.8</v>
      </c>
      <c r="N287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7.3254528352593349</v>
      </c>
      <c r="O2875" s="67">
        <v>12.1</v>
      </c>
      <c r="P287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7.1753722117710312</v>
      </c>
      <c r="Q2875" s="69">
        <v>7.4999999999999997E-2</v>
      </c>
      <c r="R2875" s="70">
        <f>(Таблица1[[#This Row],[fr]]-SUMIF('Сводный отчет'!$B$7:$B$17,Таблица1[[#This Row],[Профиль / размер]],'Сводный отчет'!$X$7:$X$17))^2</f>
        <v>4.8086267132491088E-5</v>
      </c>
    </row>
    <row r="2876" spans="1:18" ht="11.25" customHeight="1" x14ac:dyDescent="0.25">
      <c r="A2876" s="62" t="s">
        <v>2094</v>
      </c>
      <c r="B2876" s="62" t="str">
        <f>LEFT(Таблица1[[#This Row],[Номер плавки]],7)</f>
        <v>2006937</v>
      </c>
      <c r="C2876" s="62" t="s">
        <v>8</v>
      </c>
      <c r="D2876" s="62" t="s">
        <v>171</v>
      </c>
      <c r="E2876" s="63">
        <v>566</v>
      </c>
      <c r="F2876" s="64">
        <f>(Таблица1[[#This Row],[Предел текучести, Н/мм²]]-SUMIF('Сводный отчет'!$B$7:$B$17,Таблица1[[#This Row],[Профиль / размер]],'Сводный отчет'!$F$7:$F$17))^2</f>
        <v>393.46949744692307</v>
      </c>
      <c r="G2876" s="63">
        <v>656</v>
      </c>
      <c r="H2876" s="64">
        <f>(Таблица1[[#This Row],[Временное сопротивление, Н/мм²]]-SUMIF('Сводный отчет'!$B$7:$B$17,Таблица1[[#This Row],[Профиль / размер]],'Сводный отчет'!$I$7:$I$17))^2</f>
        <v>356.65251276538538</v>
      </c>
      <c r="I2876" s="65">
        <f>Таблица1[[#This Row],[Временное сопротивление, Н/мм²]]/Таблица1[[#This Row],[Предел текучести, Н/мм²]]</f>
        <v>1.1590106007067138</v>
      </c>
      <c r="J2876" s="66">
        <f>(Таблица1[[#This Row],[σв/σт]]-SUMIF('Сводный отчет'!$B$7:$B$17,Таблица1[[#This Row],[Профиль / размер]],'Сводный отчет'!$L$7:$L$17))^2</f>
        <v>5.780264834234763E-5</v>
      </c>
      <c r="K2876" s="63">
        <v>17.3</v>
      </c>
      <c r="L2876" s="64">
        <f>(Таблица1[[#This Row],[Относительное удлинение, %]]-SUMIF('Сводный отчет'!$B$7:$B$17,Таблица1[[#This Row],[Профиль / размер]],'Сводный отчет'!$O$7:$O$17))^2</f>
        <v>13.842059258263896</v>
      </c>
      <c r="M2876" s="63">
        <v>6.6</v>
      </c>
      <c r="N287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6.2172561139478724</v>
      </c>
      <c r="O2876" s="67">
        <v>7.9</v>
      </c>
      <c r="P287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2.3143886052136486</v>
      </c>
      <c r="Q2876" s="69">
        <v>8.1000000000000003E-2</v>
      </c>
      <c r="R2876" s="70">
        <f>(Таблица1[[#This Row],[fr]]-SUMIF('Сводный отчет'!$B$7:$B$17,Таблица1[[#This Row],[Профиль / размер]],'Сводный отчет'!$X$7:$X$17))^2</f>
        <v>8.7315237839287093E-7</v>
      </c>
    </row>
    <row r="2877" spans="1:18" ht="11.25" customHeight="1" x14ac:dyDescent="0.25">
      <c r="A2877" s="62" t="s">
        <v>2095</v>
      </c>
      <c r="B2877" s="62" t="str">
        <f>LEFT(Таблица1[[#This Row],[Номер плавки]],7)</f>
        <v>2006937</v>
      </c>
      <c r="C2877" s="62" t="s">
        <v>8</v>
      </c>
      <c r="D2877" s="62" t="s">
        <v>171</v>
      </c>
      <c r="E2877" s="63">
        <v>557</v>
      </c>
      <c r="F2877" s="64">
        <f>(Таблица1[[#This Row],[Предел текучести, Н/мм²]]-SUMIF('Сводный отчет'!$B$7:$B$17,Таблица1[[#This Row],[Профиль / размер]],'Сводный отчет'!$F$7:$F$17))^2</f>
        <v>117.42031711905413</v>
      </c>
      <c r="G2877" s="63">
        <v>653</v>
      </c>
      <c r="H2877" s="64">
        <f>(Таблица1[[#This Row],[Временное сопротивление, Н/мм²]]-SUMIF('Сводный отчет'!$B$7:$B$17,Таблица1[[#This Row],[Профиль / размер]],'Сводный отчет'!$I$7:$I$17))^2</f>
        <v>252.34103735554936</v>
      </c>
      <c r="I2877" s="65">
        <f>Таблица1[[#This Row],[Временное сопротивление, Н/мм²]]/Таблица1[[#This Row],[Предел текучести, Н/мм²]]</f>
        <v>1.1723518850987433</v>
      </c>
      <c r="J2877" s="66">
        <f>(Таблица1[[#This Row],[σв/σт]]-SUMIF('Сводный отчет'!$B$7:$B$17,Таблица1[[#This Row],[Профиль / размер]],'Сводный отчет'!$L$7:$L$17))^2</f>
        <v>3.2930142355598363E-5</v>
      </c>
      <c r="K2877" s="63">
        <v>21.4</v>
      </c>
      <c r="L2877" s="64">
        <f>(Таблица1[[#This Row],[Относительное удлинение, %]]-SUMIF('Сводный отчет'!$B$7:$B$17,Таблица1[[#This Row],[Профиль / размер]],'Сводный отчет'!$O$7:$O$17))^2</f>
        <v>0.14402647137866109</v>
      </c>
      <c r="M2877" s="63">
        <v>9.4</v>
      </c>
      <c r="N287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9.3977425423272615E-2</v>
      </c>
      <c r="O2877" s="67">
        <v>9.6999999999999993</v>
      </c>
      <c r="P287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7.7667293738242452E-2</v>
      </c>
      <c r="Q2877" s="69">
        <v>7.6999999999999999E-2</v>
      </c>
      <c r="R2877" s="70">
        <f>(Таблица1[[#This Row],[fr]]-SUMIF('Сводный отчет'!$B$7:$B$17,Таблица1[[#This Row],[Профиль / размер]],'Сводный отчет'!$X$7:$X$17))^2</f>
        <v>2.4348562214458333E-5</v>
      </c>
    </row>
    <row r="2878" spans="1:18" ht="11.25" customHeight="1" x14ac:dyDescent="0.25">
      <c r="A2878" s="62" t="s">
        <v>2096</v>
      </c>
      <c r="B2878" s="62" t="str">
        <f>LEFT(Таблица1[[#This Row],[Номер плавки]],7)</f>
        <v>2051708</v>
      </c>
      <c r="C2878" s="62" t="s">
        <v>8</v>
      </c>
      <c r="D2878" s="62" t="s">
        <v>154</v>
      </c>
      <c r="E2878" s="63">
        <v>545</v>
      </c>
      <c r="F2878" s="64">
        <f>(Таблица1[[#This Row],[Предел текучести, Н/мм²]]-SUMIF('Сводный отчет'!$B$7:$B$17,Таблица1[[#This Row],[Профиль / размер]],'Сводный отчет'!$F$7:$F$17))^2</f>
        <v>48.309381433193231</v>
      </c>
      <c r="G2878" s="63">
        <v>641</v>
      </c>
      <c r="H2878" s="64">
        <f>(Таблица1[[#This Row],[Временное сопротивление, Н/мм²]]-SUMIF('Сводный отчет'!$B$7:$B$17,Таблица1[[#This Row],[Профиль / размер]],'Сводный отчет'!$I$7:$I$17))^2</f>
        <v>8.6470934222135813</v>
      </c>
      <c r="I2878" s="65">
        <f>Таблица1[[#This Row],[Временное сопротивление, Н/мм²]]/Таблица1[[#This Row],[Предел текучести, Н/мм²]]</f>
        <v>1.1761467889908257</v>
      </c>
      <c r="J2878" s="66">
        <f>(Таблица1[[#This Row],[σв/σт]]-SUMIF('Сводный отчет'!$B$7:$B$17,Таблица1[[#This Row],[Профиль / размер]],'Сводный отчет'!$L$7:$L$17))^2</f>
        <v>8.7623019250775898E-5</v>
      </c>
      <c r="K2878" s="63">
        <v>22.4</v>
      </c>
      <c r="L2878" s="64">
        <f>(Таблица1[[#This Row],[Относительное удлинение, %]]-SUMIF('Сводный отчет'!$B$7:$B$17,Таблица1[[#This Row],[Профиль / размер]],'Сводный отчет'!$O$7:$O$17))^2</f>
        <v>0.12704636800312957</v>
      </c>
      <c r="M2878" s="63">
        <v>7</v>
      </c>
      <c r="N287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2.0798780119596221</v>
      </c>
      <c r="O2878" s="67">
        <v>7.3</v>
      </c>
      <c r="P287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2.2440633271247918</v>
      </c>
      <c r="Q2878" s="69">
        <v>9.6000000000000002E-2</v>
      </c>
      <c r="R2878" s="70">
        <f>(Таблица1[[#This Row],[fr]]-SUMIF('Сводный отчет'!$B$7:$B$17,Таблица1[[#This Row],[Профиль / размер]],'Сводный отчет'!$X$7:$X$17))^2</f>
        <v>1.7607450642093811E-4</v>
      </c>
    </row>
    <row r="2879" spans="1:18" ht="11.25" customHeight="1" x14ac:dyDescent="0.25">
      <c r="A2879" s="62" t="s">
        <v>2096</v>
      </c>
      <c r="B2879" s="62" t="str">
        <f>LEFT(Таблица1[[#This Row],[Номер плавки]],7)</f>
        <v>2051708</v>
      </c>
      <c r="C2879" s="62" t="s">
        <v>8</v>
      </c>
      <c r="D2879" s="62" t="s">
        <v>154</v>
      </c>
      <c r="E2879" s="63">
        <v>554</v>
      </c>
      <c r="F2879" s="64">
        <f>(Таблица1[[#This Row],[Предел текучести, Н/мм²]]-SUMIF('Сводный отчет'!$B$7:$B$17,Таблица1[[#This Row],[Профиль / размер]],'Сводный отчет'!$F$7:$F$17))^2</f>
        <v>4.2004705421035951</v>
      </c>
      <c r="G2879" s="63">
        <v>642</v>
      </c>
      <c r="H2879" s="64">
        <f>(Таблица1[[#This Row],[Временное сопротивление, Н/мм²]]-SUMIF('Сводный отчет'!$B$7:$B$17,Таблица1[[#This Row],[Профиль / размер]],'Сводный отчет'!$I$7:$I$17))^2</f>
        <v>3.7659053034016754</v>
      </c>
      <c r="I2879" s="65">
        <f>Таблица1[[#This Row],[Временное сопротивление, Н/мм²]]/Таблица1[[#This Row],[Предел текучести, Н/мм²]]</f>
        <v>1.1588447653429603</v>
      </c>
      <c r="J2879" s="66">
        <f>(Таблица1[[#This Row],[σв/σт]]-SUMIF('Сводный отчет'!$B$7:$B$17,Таблица1[[#This Row],[Профиль / размер]],'Сводный отчет'!$L$7:$L$17))^2</f>
        <v>6.3064354247519778E-5</v>
      </c>
      <c r="K2879" s="63">
        <v>21.7</v>
      </c>
      <c r="L2879" s="64">
        <f>(Таблица1[[#This Row],[Относительное удлинение, %]]-SUMIF('Сводный отчет'!$B$7:$B$17,Таблица1[[#This Row],[Профиль / размер]],'Сводный отчет'!$O$7:$O$17))^2</f>
        <v>0.11803646701304456</v>
      </c>
      <c r="M2879" s="63">
        <v>6</v>
      </c>
      <c r="N287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5.964234447603193</v>
      </c>
      <c r="O2879" s="67">
        <v>7.3</v>
      </c>
      <c r="P287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2.2440633271247918</v>
      </c>
      <c r="Q2879" s="69">
        <v>8.5000000000000006E-2</v>
      </c>
      <c r="R2879" s="70">
        <f>(Таблица1[[#This Row],[fr]]-SUMIF('Сводный отчет'!$B$7:$B$17,Таблица1[[#This Row],[Профиль / размер]],'Сводный отчет'!$X$7:$X$17))^2</f>
        <v>5.1497539456914444E-6</v>
      </c>
    </row>
    <row r="2880" spans="1:18" ht="11.25" customHeight="1" x14ac:dyDescent="0.25">
      <c r="A2880" s="62" t="s">
        <v>2097</v>
      </c>
      <c r="B2880" s="62" t="str">
        <f>LEFT(Таблица1[[#This Row],[Номер плавки]],7)</f>
        <v>2051708</v>
      </c>
      <c r="C2880" s="62" t="s">
        <v>8</v>
      </c>
      <c r="D2880" s="62" t="s">
        <v>154</v>
      </c>
      <c r="E2880" s="63">
        <v>537</v>
      </c>
      <c r="F2880" s="64">
        <f>(Таблица1[[#This Row],[Предел текучести, Н/мм²]]-SUMIF('Сводный отчет'!$B$7:$B$17,Таблица1[[#This Row],[Профиль / размер]],'Сводный отчет'!$F$7:$F$17))^2</f>
        <v>223.51730222527291</v>
      </c>
      <c r="G2880" s="63">
        <v>634</v>
      </c>
      <c r="H2880" s="64">
        <f>(Таблица1[[#This Row],[Временное сопротивление, Н/мм²]]-SUMIF('Сводный отчет'!$B$7:$B$17,Таблица1[[#This Row],[Профиль / размер]],'Сводный отчет'!$I$7:$I$17))^2</f>
        <v>98.815410253896928</v>
      </c>
      <c r="I2880" s="65">
        <f>Таблица1[[#This Row],[Временное сопротивление, Н/мм²]]/Таблица1[[#This Row],[Предел текучести, Н/мм²]]</f>
        <v>1.180633147113594</v>
      </c>
      <c r="J2880" s="66">
        <f>(Таблица1[[#This Row],[σв/σт]]-SUMIF('Сводный отчет'!$B$7:$B$17,Таблица1[[#This Row],[Профиль / размер]],'Сводный отчет'!$L$7:$L$17))^2</f>
        <v>1.9174148427322557E-4</v>
      </c>
      <c r="K2880" s="63">
        <v>20.7</v>
      </c>
      <c r="L2880" s="64">
        <f>(Таблица1[[#This Row],[Относительное удлинение, %]]-SUMIF('Сводный отчет'!$B$7:$B$17,Таблица1[[#This Row],[Профиль / размер]],'Сводный отчет'!$O$7:$O$17))^2</f>
        <v>1.8051651798843509</v>
      </c>
      <c r="M2880" s="63">
        <v>7.9</v>
      </c>
      <c r="N288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0.29395721988040729</v>
      </c>
      <c r="O2880" s="67">
        <v>8.1999999999999993</v>
      </c>
      <c r="P288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0.35762768356043589</v>
      </c>
      <c r="Q2880" s="69">
        <v>8.4000000000000005E-2</v>
      </c>
      <c r="R2880" s="70">
        <f>(Таблица1[[#This Row],[fr]]-SUMIF('Сводный отчет'!$B$7:$B$17,Таблица1[[#This Row],[Профиль / размер]],'Сводный отчет'!$X$7:$X$17))^2</f>
        <v>1.6111400843053715E-6</v>
      </c>
    </row>
    <row r="2881" spans="1:18" ht="11.25" customHeight="1" x14ac:dyDescent="0.25">
      <c r="A2881" s="62" t="s">
        <v>2097</v>
      </c>
      <c r="B2881" s="62" t="str">
        <f>LEFT(Таблица1[[#This Row],[Номер плавки]],7)</f>
        <v>2051708</v>
      </c>
      <c r="C2881" s="62" t="s">
        <v>8</v>
      </c>
      <c r="D2881" s="62" t="s">
        <v>154</v>
      </c>
      <c r="E2881" s="63">
        <v>537</v>
      </c>
      <c r="F2881" s="64">
        <f>(Таблица1[[#This Row],[Предел текучести, Н/мм²]]-SUMIF('Сводный отчет'!$B$7:$B$17,Таблица1[[#This Row],[Профиль / размер]],'Сводный отчет'!$F$7:$F$17))^2</f>
        <v>223.51730222527291</v>
      </c>
      <c r="G2881" s="63">
        <v>630</v>
      </c>
      <c r="H2881" s="64">
        <f>(Таблица1[[#This Row],[Временное сопротивление, Н/мм²]]-SUMIF('Сводный отчет'!$B$7:$B$17,Таблица1[[#This Row],[Профиль / размер]],'Сводный отчет'!$I$7:$I$17))^2</f>
        <v>194.34016272914454</v>
      </c>
      <c r="I2881" s="65">
        <f>Таблица1[[#This Row],[Временное сопротивление, Н/мм²]]/Таблица1[[#This Row],[Предел текучести, Н/мм²]]</f>
        <v>1.1731843575418994</v>
      </c>
      <c r="J2881" s="66">
        <f>(Таблица1[[#This Row],[σв/σт]]-SUMIF('Сводный отчет'!$B$7:$B$17,Таблица1[[#This Row],[Профиль / размер]],'Сводный отчет'!$L$7:$L$17))^2</f>
        <v>4.0938055598476208E-5</v>
      </c>
      <c r="K2881" s="63">
        <v>22.5</v>
      </c>
      <c r="L2881" s="64">
        <f>(Таблица1[[#This Row],[Относительное удлинение, %]]-SUMIF('Сводный отчет'!$B$7:$B$17,Таблица1[[#This Row],[Профиль / размер]],'Сводный отчет'!$O$7:$O$17))^2</f>
        <v>0.2083334967160001</v>
      </c>
      <c r="M2881" s="63">
        <v>6.4</v>
      </c>
      <c r="N288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4.170491873345763</v>
      </c>
      <c r="O2881" s="67">
        <v>7.7</v>
      </c>
      <c r="P288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1.2056474855406325</v>
      </c>
      <c r="Q2881" s="69">
        <v>0.08</v>
      </c>
      <c r="R2881" s="70">
        <f>(Таблица1[[#This Row],[fr]]-SUMIF('Сводный отчет'!$B$7:$B$17,Таблица1[[#This Row],[Профиль / размер]],'Сводный отчет'!$X$7:$X$17))^2</f>
        <v>7.4566846387611164E-6</v>
      </c>
    </row>
    <row r="2882" spans="1:18" ht="11.25" customHeight="1" x14ac:dyDescent="0.25">
      <c r="A2882" s="62" t="s">
        <v>2098</v>
      </c>
      <c r="B2882" s="62" t="str">
        <f>LEFT(Таблица1[[#This Row],[Номер плавки]],7)</f>
        <v>2051708</v>
      </c>
      <c r="C2882" s="62" t="s">
        <v>8</v>
      </c>
      <c r="D2882" s="62" t="s">
        <v>154</v>
      </c>
      <c r="E2882" s="63">
        <v>542</v>
      </c>
      <c r="F2882" s="64">
        <f>(Таблица1[[#This Row],[Предел текучести, Н/мм²]]-SUMIF('Сводный отчет'!$B$7:$B$17,Таблица1[[#This Row],[Профиль / размер]],'Сводный отчет'!$F$7:$F$17))^2</f>
        <v>99.012351730223116</v>
      </c>
      <c r="G2882" s="63">
        <v>636</v>
      </c>
      <c r="H2882" s="64">
        <f>(Таблица1[[#This Row],[Временное сопротивление, Н/мм²]]-SUMIF('Сводный отчет'!$B$7:$B$17,Таблица1[[#This Row],[Профиль / размер]],'Сводный отчет'!$I$7:$I$17))^2</f>
        <v>63.053034016273109</v>
      </c>
      <c r="I2882" s="65">
        <f>Таблица1[[#This Row],[Временное сопротивление, Н/мм²]]/Таблица1[[#This Row],[Предел текучести, Н/мм²]]</f>
        <v>1.1734317343173433</v>
      </c>
      <c r="J2882" s="66">
        <f>(Таблица1[[#This Row],[σв/σт]]-SUMIF('Сводный отчет'!$B$7:$B$17,Таблица1[[#This Row],[Профиль / размер]],'Сводный отчет'!$L$7:$L$17))^2</f>
        <v>4.4164825270909817E-5</v>
      </c>
      <c r="K2882" s="63">
        <v>22</v>
      </c>
      <c r="L2882" s="64">
        <f>(Таблица1[[#This Row],[Относительное удлинение, %]]-SUMIF('Сводный отчет'!$B$7:$B$17,Таблица1[[#This Row],[Профиль / размер]],'Сводный отчет'!$O$7:$O$17))^2</f>
        <v>1.897853151652576E-3</v>
      </c>
      <c r="M2882" s="63">
        <v>8</v>
      </c>
      <c r="N288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0.19552157631605055</v>
      </c>
      <c r="O2882" s="67">
        <v>8.3000000000000007</v>
      </c>
      <c r="P288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0.24802372316439475</v>
      </c>
      <c r="Q2882" s="69">
        <v>9.0999999999999998E-2</v>
      </c>
      <c r="R2882" s="70">
        <f>(Таблица1[[#This Row],[fr]]-SUMIF('Сводный отчет'!$B$7:$B$17,Таблица1[[#This Row],[Профиль / размер]],'Сводный отчет'!$X$7:$X$17))^2</f>
        <v>6.8381437114007731E-5</v>
      </c>
    </row>
    <row r="2883" spans="1:18" ht="11.25" customHeight="1" x14ac:dyDescent="0.25">
      <c r="A2883" s="62" t="s">
        <v>2098</v>
      </c>
      <c r="B2883" s="62" t="str">
        <f>LEFT(Таблица1[[#This Row],[Номер плавки]],7)</f>
        <v>2051708</v>
      </c>
      <c r="C2883" s="62" t="s">
        <v>8</v>
      </c>
      <c r="D2883" s="62" t="s">
        <v>154</v>
      </c>
      <c r="E2883" s="63">
        <v>536</v>
      </c>
      <c r="F2883" s="64">
        <f>(Таблица1[[#This Row],[Предел текучести, Н/мм²]]-SUMIF('Сводный отчет'!$B$7:$B$17,Таблица1[[#This Row],[Профиль / размер]],'Сводный отчет'!$F$7:$F$17))^2</f>
        <v>254.41829232428287</v>
      </c>
      <c r="G2883" s="63">
        <v>632</v>
      </c>
      <c r="H2883" s="64">
        <f>(Таблица1[[#This Row],[Временное сопротивление, Н/мм²]]-SUMIF('Сводный отчет'!$B$7:$B$17,Таблица1[[#This Row],[Профиль / размер]],'Сводный отчет'!$I$7:$I$17))^2</f>
        <v>142.57778649152073</v>
      </c>
      <c r="I2883" s="65">
        <f>Таблица1[[#This Row],[Временное сопротивление, Н/мм²]]/Таблица1[[#This Row],[Предел текучести, Н/мм²]]</f>
        <v>1.1791044776119404</v>
      </c>
      <c r="J2883" s="66">
        <f>(Таблица1[[#This Row],[σв/σт]]-SUMIF('Сводный отчет'!$B$7:$B$17,Таблица1[[#This Row],[Профиль / размер]],'Сводный отчет'!$L$7:$L$17))^2</f>
        <v>1.5174311243606106E-4</v>
      </c>
      <c r="K2883" s="63">
        <v>21.7</v>
      </c>
      <c r="L2883" s="64">
        <f>(Таблица1[[#This Row],[Относительное удлинение, %]]-SUMIF('Сводный отчет'!$B$7:$B$17,Таблица1[[#This Row],[Профиль / размер]],'Сводный отчет'!$O$7:$O$17))^2</f>
        <v>0.11803646701304456</v>
      </c>
      <c r="M2883" s="63">
        <v>7</v>
      </c>
      <c r="N288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2.0798780119596221</v>
      </c>
      <c r="O2883" s="67">
        <v>7.3</v>
      </c>
      <c r="P288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2.2440633271247918</v>
      </c>
      <c r="Q2883" s="69">
        <v>8.4000000000000005E-2</v>
      </c>
      <c r="R2883" s="70">
        <f>(Таблица1[[#This Row],[fr]]-SUMIF('Сводный отчет'!$B$7:$B$17,Таблица1[[#This Row],[Профиль / размер]],'Сводный отчет'!$X$7:$X$17))^2</f>
        <v>1.6111400843053715E-6</v>
      </c>
    </row>
    <row r="2884" spans="1:18" ht="11.25" customHeight="1" x14ac:dyDescent="0.25">
      <c r="A2884" s="62" t="s">
        <v>2099</v>
      </c>
      <c r="B2884" s="62" t="str">
        <f>LEFT(Таблица1[[#This Row],[Номер плавки]],7)</f>
        <v>2051709</v>
      </c>
      <c r="C2884" s="62" t="s">
        <v>8</v>
      </c>
      <c r="D2884" s="62" t="s">
        <v>154</v>
      </c>
      <c r="E2884" s="63">
        <v>586</v>
      </c>
      <c r="F2884" s="64">
        <f>(Таблица1[[#This Row],[Предел текучести, Н/мм²]]-SUMIF('Сводный отчет'!$B$7:$B$17,Таблица1[[#This Row],[Профиль / размер]],'Сводный отчет'!$F$7:$F$17))^2</f>
        <v>1159.3687873737849</v>
      </c>
      <c r="G2884" s="63">
        <v>676</v>
      </c>
      <c r="H2884" s="64">
        <f>(Таблица1[[#This Row],[Временное сопротивление, Н/мм²]]-SUMIF('Сводный отчет'!$B$7:$B$17,Таблица1[[#This Row],[Профиль / размер]],'Сводный отчет'!$I$7:$I$17))^2</f>
        <v>1027.8055092637969</v>
      </c>
      <c r="I2884" s="65">
        <f>Таблица1[[#This Row],[Временное сопротивление, Н/мм²]]/Таблица1[[#This Row],[Предел текучести, Н/мм²]]</f>
        <v>1.1535836177474403</v>
      </c>
      <c r="J2884" s="66">
        <f>(Таблица1[[#This Row],[σв/σт]]-SUMIF('Сводный отчет'!$B$7:$B$17,Таблица1[[#This Row],[Профиль / размер]],'Сводный отчет'!$L$7:$L$17))^2</f>
        <v>1.7430480298979403E-4</v>
      </c>
      <c r="K2884" s="63">
        <v>22.3</v>
      </c>
      <c r="L2884" s="64">
        <f>(Таблица1[[#This Row],[Относительное удлинение, %]]-SUMIF('Сводный отчет'!$B$7:$B$17,Таблица1[[#This Row],[Профиль / размер]],'Сводный отчет'!$O$7:$O$17))^2</f>
        <v>6.5759239290261451E-2</v>
      </c>
      <c r="M2884" s="63">
        <v>7</v>
      </c>
      <c r="N288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2.0798780119596221</v>
      </c>
      <c r="O2884" s="67">
        <v>7.3</v>
      </c>
      <c r="P288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2.2440633271247918</v>
      </c>
      <c r="Q2884" s="69">
        <v>8.1000000000000003E-2</v>
      </c>
      <c r="R2884" s="70">
        <f>(Таблица1[[#This Row],[fr]]-SUMIF('Сводный отчет'!$B$7:$B$17,Таблица1[[#This Row],[Профиль / размер]],'Сводный отчет'!$X$7:$X$17))^2</f>
        <v>2.9952985001471745E-6</v>
      </c>
    </row>
    <row r="2885" spans="1:18" ht="11.25" customHeight="1" x14ac:dyDescent="0.25">
      <c r="A2885" s="62" t="s">
        <v>2100</v>
      </c>
      <c r="B2885" s="62" t="str">
        <f>LEFT(Таблица1[[#This Row],[Номер плавки]],7)</f>
        <v>2051709</v>
      </c>
      <c r="C2885" s="62" t="s">
        <v>8</v>
      </c>
      <c r="D2885" s="62" t="s">
        <v>154</v>
      </c>
      <c r="E2885" s="63">
        <v>592</v>
      </c>
      <c r="F2885" s="64">
        <f>(Таблица1[[#This Row],[Предел текучести, Н/мм²]]-SUMIF('Сводный отчет'!$B$7:$B$17,Таблица1[[#This Row],[Профиль / размер]],'Сводный отчет'!$F$7:$F$17))^2</f>
        <v>1603.9628467797252</v>
      </c>
      <c r="G2885" s="63">
        <v>684</v>
      </c>
      <c r="H2885" s="64">
        <f>(Таблица1[[#This Row],[Временное сопротивление, Н/мм²]]-SUMIF('Сводный отчет'!$B$7:$B$17,Таблица1[[#This Row],[Профиль / размер]],'Сводный отчет'!$I$7:$I$17))^2</f>
        <v>1604.7560043133017</v>
      </c>
      <c r="I2885" s="65">
        <f>Таблица1[[#This Row],[Временное сопротивление, Н/мм²]]/Таблица1[[#This Row],[Предел текучести, Н/мм²]]</f>
        <v>1.1554054054054055</v>
      </c>
      <c r="J2885" s="66">
        <f>(Таблица1[[#This Row],[σв/σт]]-SUMIF('Сводный отчет'!$B$7:$B$17,Таблица1[[#This Row],[Профиль / размер]],'Сводный отчет'!$L$7:$L$17))^2</f>
        <v>1.2951957618779347E-4</v>
      </c>
      <c r="K2885" s="63">
        <v>20</v>
      </c>
      <c r="L2885" s="64">
        <f>(Таблица1[[#This Row],[Относительное удлинение, %]]-SUMIF('Сводный отчет'!$B$7:$B$17,Таблица1[[#This Row],[Профиль / размер]],'Сводный отчет'!$O$7:$O$17))^2</f>
        <v>4.1761552788942629</v>
      </c>
      <c r="M2885" s="63">
        <v>8.6</v>
      </c>
      <c r="N288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2.4907714929907614E-2</v>
      </c>
      <c r="O2885" s="67">
        <v>8.9</v>
      </c>
      <c r="P288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1.0399960788158132E-2</v>
      </c>
      <c r="Q2885" s="69">
        <v>9.6000000000000002E-2</v>
      </c>
      <c r="R2885" s="70">
        <f>(Таблица1[[#This Row],[fr]]-SUMIF('Сводный отчет'!$B$7:$B$17,Таблица1[[#This Row],[Профиль / размер]],'Сводный отчет'!$X$7:$X$17))^2</f>
        <v>1.7607450642093811E-4</v>
      </c>
    </row>
    <row r="2886" spans="1:18" ht="11.25" customHeight="1" x14ac:dyDescent="0.25">
      <c r="A2886" s="62" t="s">
        <v>2101</v>
      </c>
      <c r="B2886" s="62" t="str">
        <f>LEFT(Таблица1[[#This Row],[Номер плавки]],7)</f>
        <v>2051710</v>
      </c>
      <c r="C2886" s="62" t="s">
        <v>8</v>
      </c>
      <c r="D2886" s="62" t="s">
        <v>154</v>
      </c>
      <c r="E2886" s="63">
        <v>573</v>
      </c>
      <c r="F2886" s="64">
        <f>(Таблица1[[#This Row],[Предел текучести, Н/мм²]]-SUMIF('Сводный отчет'!$B$7:$B$17,Таблица1[[#This Row],[Профиль / размер]],'Сводный отчет'!$F$7:$F$17))^2</f>
        <v>443.08165866091434</v>
      </c>
      <c r="G2886" s="63">
        <v>664</v>
      </c>
      <c r="H2886" s="64">
        <f>(Таблица1[[#This Row],[Временное сопротивление, Н/мм²]]-SUMIF('Сводный отчет'!$B$7:$B$17,Таблица1[[#This Row],[Профиль / размер]],'Сводный отчет'!$I$7:$I$17))^2</f>
        <v>402.37976668953974</v>
      </c>
      <c r="I2886" s="65">
        <f>Таблица1[[#This Row],[Временное сопротивление, Н/мм²]]/Таблица1[[#This Row],[Предел текучести, Н/мм²]]</f>
        <v>1.1588132635253054</v>
      </c>
      <c r="J2886" s="66">
        <f>(Таблица1[[#This Row],[σв/σт]]-SUMIF('Сводный отчет'!$B$7:$B$17,Таблица1[[#This Row],[Профиль / размер]],'Сводный отчет'!$L$7:$L$17))^2</f>
        <v>6.3565677811750146E-5</v>
      </c>
      <c r="K2886" s="63">
        <v>21.2</v>
      </c>
      <c r="L2886" s="64">
        <f>(Таблица1[[#This Row],[Относительное удлинение, %]]-SUMIF('Сводный отчет'!$B$7:$B$17,Таблица1[[#This Row],[Профиль / размер]],'Сводный отчет'!$O$7:$O$17))^2</f>
        <v>0.71160082344869779</v>
      </c>
      <c r="M2886" s="63">
        <v>9</v>
      </c>
      <c r="N288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0.31116514067247919</v>
      </c>
      <c r="O2886" s="67">
        <v>9.3000000000000007</v>
      </c>
      <c r="P288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0.25198411920400049</v>
      </c>
      <c r="Q2886" s="69">
        <v>9.5000000000000001E-2</v>
      </c>
      <c r="R2886" s="70">
        <f>(Таблица1[[#This Row],[fr]]-SUMIF('Сводный отчет'!$B$7:$B$17,Таблица1[[#This Row],[Профиль / размер]],'Сводный отчет'!$X$7:$X$17))^2</f>
        <v>1.5053589255955202E-4</v>
      </c>
    </row>
    <row r="2887" spans="1:18" ht="11.25" customHeight="1" x14ac:dyDescent="0.25">
      <c r="A2887" s="62" t="s">
        <v>2102</v>
      </c>
      <c r="B2887" s="62" t="str">
        <f>LEFT(Таблица1[[#This Row],[Номер плавки]],7)</f>
        <v>2051710</v>
      </c>
      <c r="C2887" s="62" t="s">
        <v>8</v>
      </c>
      <c r="D2887" s="62" t="s">
        <v>154</v>
      </c>
      <c r="E2887" s="63">
        <v>581</v>
      </c>
      <c r="F2887" s="64">
        <f>(Таблица1[[#This Row],[Предел текучести, Н/мм²]]-SUMIF('Сводный отчет'!$B$7:$B$17,Таблица1[[#This Row],[Профиль / размер]],'Сводный отчет'!$F$7:$F$17))^2</f>
        <v>843.87373786883472</v>
      </c>
      <c r="G2887" s="63">
        <v>672</v>
      </c>
      <c r="H2887" s="64">
        <f>(Таблица1[[#This Row],[Временное сопротивление, Н/мм²]]-SUMIF('Сводный отчет'!$B$7:$B$17,Таблица1[[#This Row],[Профиль / размер]],'Сводный отчет'!$I$7:$I$17))^2</f>
        <v>787.33026173904454</v>
      </c>
      <c r="I2887" s="65">
        <f>Таблица1[[#This Row],[Временное сопротивление, Н/мм²]]/Таблица1[[#This Row],[Предел текучести, Н/мм²]]</f>
        <v>1.1566265060240963</v>
      </c>
      <c r="J2887" s="66">
        <f>(Таблица1[[#This Row],[σв/σт]]-SUMIF('Сводный отчет'!$B$7:$B$17,Таблица1[[#This Row],[Профиль / размер]],'Сводный отчет'!$L$7:$L$17))^2</f>
        <v>1.0321678443461347E-4</v>
      </c>
      <c r="K2887" s="63">
        <v>22.5</v>
      </c>
      <c r="L2887" s="64">
        <f>(Таблица1[[#This Row],[Относительное удлинение, %]]-SUMIF('Сводный отчет'!$B$7:$B$17,Таблица1[[#This Row],[Профиль / размер]],'Сводный отчет'!$O$7:$O$17))^2</f>
        <v>0.2083334967160001</v>
      </c>
      <c r="M2887" s="63">
        <v>8</v>
      </c>
      <c r="N288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0.19552157631605055</v>
      </c>
      <c r="O2887" s="67">
        <v>8.3000000000000007</v>
      </c>
      <c r="P288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0.24802372316439475</v>
      </c>
      <c r="Q2887" s="69">
        <v>8.5999999999999993E-2</v>
      </c>
      <c r="R2887" s="70">
        <f>(Таблица1[[#This Row],[fr]]-SUMIF('Сводный отчет'!$B$7:$B$17,Таблица1[[#This Row],[Профиль / размер]],'Сводный отчет'!$X$7:$X$17))^2</f>
        <v>1.068836780707743E-5</v>
      </c>
    </row>
    <row r="2888" spans="1:18" ht="11.25" customHeight="1" x14ac:dyDescent="0.25">
      <c r="A2888" s="62" t="s">
        <v>2103</v>
      </c>
      <c r="B2888" s="62" t="str">
        <f>LEFT(Таблица1[[#This Row],[Номер плавки]],7)</f>
        <v>2051711</v>
      </c>
      <c r="C2888" s="62" t="s">
        <v>8</v>
      </c>
      <c r="D2888" s="62" t="s">
        <v>154</v>
      </c>
      <c r="E2888" s="63">
        <v>549</v>
      </c>
      <c r="F2888" s="64">
        <f>(Таблица1[[#This Row],[Предел текучести, Н/мм²]]-SUMIF('Сводный отчет'!$B$7:$B$17,Таблица1[[#This Row],[Профиль / размер]],'Сводный отчет'!$F$7:$F$17))^2</f>
        <v>8.7054210371533927</v>
      </c>
      <c r="G2888" s="63">
        <v>642</v>
      </c>
      <c r="H2888" s="64">
        <f>(Таблица1[[#This Row],[Временное сопротивление, Н/мм²]]-SUMIF('Сводный отчет'!$B$7:$B$17,Таблица1[[#This Row],[Профиль / размер]],'Сводный отчет'!$I$7:$I$17))^2</f>
        <v>3.7659053034016754</v>
      </c>
      <c r="I2888" s="65">
        <f>Таблица1[[#This Row],[Временное сопротивление, Н/мм²]]/Таблица1[[#This Row],[Предел текучести, Н/мм²]]</f>
        <v>1.1693989071038251</v>
      </c>
      <c r="J2888" s="66">
        <f>(Таблица1[[#This Row],[σв/σт]]-SUMIF('Сводный отчет'!$B$7:$B$17,Таблица1[[#This Row],[Профиль / размер]],'Сводный отчет'!$L$7:$L$17))^2</f>
        <v>6.8269063498510206E-6</v>
      </c>
      <c r="K2888" s="63">
        <v>24</v>
      </c>
      <c r="L2888" s="64">
        <f>(Таблица1[[#This Row],[Относительное удлинение, %]]-SUMIF('Сводный отчет'!$B$7:$B$17,Таблица1[[#This Row],[Профиль / размер]],'Сводный отчет'!$O$7:$O$17))^2</f>
        <v>3.8276404274090425</v>
      </c>
      <c r="M2888" s="63">
        <v>7.2</v>
      </c>
      <c r="N288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1.5430067248309072</v>
      </c>
      <c r="O2888" s="67">
        <v>7.5</v>
      </c>
      <c r="P288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1.6848554063327119</v>
      </c>
      <c r="Q2888" s="69">
        <v>7.9000000000000001E-2</v>
      </c>
      <c r="R2888" s="70">
        <f>(Таблица1[[#This Row],[fr]]-SUMIF('Сводный отчет'!$B$7:$B$17,Таблица1[[#This Row],[Профиль / размер]],'Сводный отчет'!$X$7:$X$17))^2</f>
        <v>1.3918070777375061E-5</v>
      </c>
    </row>
    <row r="2889" spans="1:18" ht="11.25" customHeight="1" x14ac:dyDescent="0.25">
      <c r="A2889" s="62" t="s">
        <v>2104</v>
      </c>
      <c r="B2889" s="62" t="str">
        <f>LEFT(Таблица1[[#This Row],[Номер плавки]],7)</f>
        <v>2051711</v>
      </c>
      <c r="C2889" s="62" t="s">
        <v>8</v>
      </c>
      <c r="D2889" s="62" t="s">
        <v>154</v>
      </c>
      <c r="E2889" s="63">
        <v>559</v>
      </c>
      <c r="F2889" s="64">
        <f>(Таблица1[[#This Row],[Предел текучести, Н/мм²]]-SUMIF('Сводный отчет'!$B$7:$B$17,Таблица1[[#This Row],[Профиль / размер]],'Сводный отчет'!$F$7:$F$17))^2</f>
        <v>49.695520047053797</v>
      </c>
      <c r="G2889" s="63">
        <v>647</v>
      </c>
      <c r="H2889" s="64">
        <f>(Таблица1[[#This Row],[Временное сопротивление, Н/мм²]]-SUMIF('Сводный отчет'!$B$7:$B$17,Таблица1[[#This Row],[Профиль / размер]],'Сводный отчет'!$I$7:$I$17))^2</f>
        <v>9.3599647093421456</v>
      </c>
      <c r="I2889" s="65">
        <f>Таблица1[[#This Row],[Временное сопротивление, Н/мм²]]/Таблица1[[#This Row],[Предел текучести, Н/мм²]]</f>
        <v>1.1574239713774597</v>
      </c>
      <c r="J2889" s="66">
        <f>(Таблица1[[#This Row],[σв/σт]]-SUMIF('Сводный отчет'!$B$7:$B$17,Таблица1[[#This Row],[Профиль / размер]],'Сводный отчет'!$L$7:$L$17))^2</f>
        <v>8.7648931398619538E-5</v>
      </c>
      <c r="K2889" s="63">
        <v>22</v>
      </c>
      <c r="L2889" s="64">
        <f>(Таблица1[[#This Row],[Относительное удлинение, %]]-SUMIF('Сводный отчет'!$B$7:$B$17,Таблица1[[#This Row],[Профиль / размер]],'Сводный отчет'!$O$7:$O$17))^2</f>
        <v>1.897853151652576E-3</v>
      </c>
      <c r="M2889" s="63">
        <v>6.8</v>
      </c>
      <c r="N288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2.6967492990883368</v>
      </c>
      <c r="O2889" s="67">
        <v>7.1</v>
      </c>
      <c r="P288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2.8832712479168716</v>
      </c>
      <c r="Q2889" s="69">
        <v>8.3000000000000004E-2</v>
      </c>
      <c r="R2889" s="70">
        <f>(Таблица1[[#This Row],[fr]]-SUMIF('Сводный отчет'!$B$7:$B$17,Таблица1[[#This Row],[Профиль / размер]],'Сводный отчет'!$X$7:$X$17))^2</f>
        <v>7.2526222919302336E-8</v>
      </c>
    </row>
    <row r="2890" spans="1:18" ht="11.25" customHeight="1" x14ac:dyDescent="0.25">
      <c r="A2890" s="62" t="s">
        <v>2105</v>
      </c>
      <c r="B2890" s="62" t="str">
        <f>LEFT(Таблица1[[#This Row],[Номер плавки]],7)</f>
        <v>2051713</v>
      </c>
      <c r="C2890" s="62" t="s">
        <v>8</v>
      </c>
      <c r="D2890" s="62" t="s">
        <v>154</v>
      </c>
      <c r="E2890" s="63">
        <v>574</v>
      </c>
      <c r="F2890" s="64">
        <f>(Таблица1[[#This Row],[Предел текучести, Н/мм²]]-SUMIF('Сводный отчет'!$B$7:$B$17,Таблица1[[#This Row],[Профиль / размер]],'Сводный отчет'!$F$7:$F$17))^2</f>
        <v>486.18066856190438</v>
      </c>
      <c r="G2890" s="63">
        <v>668</v>
      </c>
      <c r="H2890" s="64">
        <f>(Таблица1[[#This Row],[Временное сопротивление, Н/мм²]]-SUMIF('Сводный отчет'!$B$7:$B$17,Таблица1[[#This Row],[Профиль / размер]],'Сводный отчет'!$I$7:$I$17))^2</f>
        <v>578.85501421429217</v>
      </c>
      <c r="I2890" s="65">
        <f>Таблица1[[#This Row],[Временное сопротивление, Н/мм²]]/Таблица1[[#This Row],[Предел текучести, Н/мм²]]</f>
        <v>1.1637630662020906</v>
      </c>
      <c r="J2890" s="66">
        <f>(Таблица1[[#This Row],[σв/σт]]-SUMIF('Сводный отчет'!$B$7:$B$17,Таблица1[[#This Row],[Профиль / размер]],'Сводный отчет'!$L$7:$L$17))^2</f>
        <v>9.1385651301069138E-6</v>
      </c>
      <c r="K2890" s="63">
        <v>22.7</v>
      </c>
      <c r="L2890" s="64">
        <f>(Таблица1[[#This Row],[Относительное удлинение, %]]-SUMIF('Сводный отчет'!$B$7:$B$17,Таблица1[[#This Row],[Профиль / размер]],'Сводный отчет'!$O$7:$O$17))^2</f>
        <v>0.43090775414173815</v>
      </c>
      <c r="M2890" s="63">
        <v>9.9</v>
      </c>
      <c r="N289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2.1252443485932662</v>
      </c>
      <c r="O2890" s="67">
        <v>10.199999999999999</v>
      </c>
      <c r="P289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1.9655484756396417</v>
      </c>
      <c r="Q2890" s="69">
        <v>7.9000000000000001E-2</v>
      </c>
      <c r="R2890" s="70">
        <f>(Таблица1[[#This Row],[fr]]-SUMIF('Сводный отчет'!$B$7:$B$17,Таблица1[[#This Row],[Профиль / размер]],'Сводный отчет'!$X$7:$X$17))^2</f>
        <v>1.3918070777375061E-5</v>
      </c>
    </row>
    <row r="2891" spans="1:18" ht="11.25" customHeight="1" x14ac:dyDescent="0.25">
      <c r="A2891" s="62" t="s">
        <v>2106</v>
      </c>
      <c r="B2891" s="62" t="str">
        <f>LEFT(Таблица1[[#This Row],[Номер плавки]],7)</f>
        <v>2051713</v>
      </c>
      <c r="C2891" s="62" t="s">
        <v>8</v>
      </c>
      <c r="D2891" s="62" t="s">
        <v>154</v>
      </c>
      <c r="E2891" s="63">
        <v>575</v>
      </c>
      <c r="F2891" s="64">
        <f>(Таблица1[[#This Row],[Предел текучести, Н/мм²]]-SUMIF('Сводный отчет'!$B$7:$B$17,Таблица1[[#This Row],[Профиль / размер]],'Сводный отчет'!$F$7:$F$17))^2</f>
        <v>531.27967846289448</v>
      </c>
      <c r="G2891" s="63">
        <v>668</v>
      </c>
      <c r="H2891" s="64">
        <f>(Таблица1[[#This Row],[Временное сопротивление, Н/мм²]]-SUMIF('Сводный отчет'!$B$7:$B$17,Таблица1[[#This Row],[Профиль / размер]],'Сводный отчет'!$I$7:$I$17))^2</f>
        <v>578.85501421429217</v>
      </c>
      <c r="I2891" s="65">
        <f>Таблица1[[#This Row],[Временное сопротивление, Н/мм²]]/Таблица1[[#This Row],[Предел текучести, Н/мм²]]</f>
        <v>1.1617391304347826</v>
      </c>
      <c r="J2891" s="66">
        <f>(Таблица1[[#This Row],[σв/σт]]-SUMIF('Сводный отчет'!$B$7:$B$17,Таблица1[[#This Row],[Профиль / размер]],'Сводный отчет'!$L$7:$L$17))^2</f>
        <v>2.5471620958967497E-5</v>
      </c>
      <c r="K2891" s="63">
        <v>20.3</v>
      </c>
      <c r="L2891" s="64">
        <f>(Таблица1[[#This Row],[Относительное удлинение, %]]-SUMIF('Сводный отчет'!$B$7:$B$17,Таблица1[[#This Row],[Профиль / размер]],'Сводный отчет'!$O$7:$O$17))^2</f>
        <v>3.0400166650328684</v>
      </c>
      <c r="M2891" s="63">
        <v>7.6</v>
      </c>
      <c r="N289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0.70926415057347969</v>
      </c>
      <c r="O2891" s="67">
        <v>7.9</v>
      </c>
      <c r="P289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0.80643956474855305</v>
      </c>
      <c r="Q2891" s="69">
        <v>8.2000000000000003E-2</v>
      </c>
      <c r="R2891" s="70">
        <f>(Таблица1[[#This Row],[fr]]-SUMIF('Сводный отчет'!$B$7:$B$17,Таблица1[[#This Row],[Профиль / размер]],'Сводный отчет'!$X$7:$X$17))^2</f>
        <v>5.3391236153323671E-7</v>
      </c>
    </row>
    <row r="2892" spans="1:18" ht="11.25" customHeight="1" x14ac:dyDescent="0.25">
      <c r="A2892" s="62" t="s">
        <v>2107</v>
      </c>
      <c r="B2892" s="62" t="str">
        <f>LEFT(Таблица1[[#This Row],[Номер плавки]],7)</f>
        <v>2051713</v>
      </c>
      <c r="C2892" s="62" t="s">
        <v>8</v>
      </c>
      <c r="D2892" s="62" t="s">
        <v>154</v>
      </c>
      <c r="E2892" s="63">
        <v>585</v>
      </c>
      <c r="F2892" s="64">
        <f>(Таблица1[[#This Row],[Предел текучести, Н/мм²]]-SUMIF('Сводный отчет'!$B$7:$B$17,Таблица1[[#This Row],[Профиль / размер]],'Сводный отчет'!$F$7:$F$17))^2</f>
        <v>1092.2697774727949</v>
      </c>
      <c r="G2892" s="63">
        <v>679</v>
      </c>
      <c r="H2892" s="64">
        <f>(Таблица1[[#This Row],[Временное сопротивление, Н/мм²]]-SUMIF('Сводный отчет'!$B$7:$B$17,Таблица1[[#This Row],[Профиль / размер]],'Сводный отчет'!$I$7:$I$17))^2</f>
        <v>1229.1619449073612</v>
      </c>
      <c r="I2892" s="65">
        <f>Таблица1[[#This Row],[Временное сопротивление, Н/мм²]]/Таблица1[[#This Row],[Предел текучести, Н/мм²]]</f>
        <v>1.1606837606837608</v>
      </c>
      <c r="J2892" s="66">
        <f>(Таблица1[[#This Row],[σв/σт]]-SUMIF('Сводный отчет'!$B$7:$B$17,Таблица1[[#This Row],[Профиль / размер]],'Сводный отчет'!$L$7:$L$17))^2</f>
        <v>3.7238205572164643E-5</v>
      </c>
      <c r="K2892" s="63">
        <v>22.8</v>
      </c>
      <c r="L2892" s="64">
        <f>(Таблица1[[#This Row],[Относительное удлинение, %]]-SUMIF('Сводный отчет'!$B$7:$B$17,Таблица1[[#This Row],[Профиль / размер]],'Сводный отчет'!$O$7:$O$17))^2</f>
        <v>0.57219488285460962</v>
      </c>
      <c r="M2892" s="63">
        <v>7.4</v>
      </c>
      <c r="N289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1.0861354377021926</v>
      </c>
      <c r="O2892" s="67">
        <v>7.7</v>
      </c>
      <c r="P289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1.2056474855406325</v>
      </c>
      <c r="Q2892" s="69">
        <v>7.1999999999999995E-2</v>
      </c>
      <c r="R2892" s="70">
        <f>(Таблица1[[#This Row],[fr]]-SUMIF('Сводный отчет'!$B$7:$B$17,Таблица1[[#This Row],[Профиль / размер]],'Сводный отчет'!$X$7:$X$17))^2</f>
        <v>1.1514777374767277E-4</v>
      </c>
    </row>
    <row r="2893" spans="1:18" ht="11.25" customHeight="1" x14ac:dyDescent="0.25">
      <c r="A2893" s="62" t="s">
        <v>2108</v>
      </c>
      <c r="B2893" s="62" t="str">
        <f>LEFT(Таблица1[[#This Row],[Номер плавки]],7)</f>
        <v>2051714</v>
      </c>
      <c r="C2893" s="62" t="s">
        <v>8</v>
      </c>
      <c r="D2893" s="62" t="s">
        <v>154</v>
      </c>
      <c r="E2893" s="63">
        <v>561</v>
      </c>
      <c r="F2893" s="64">
        <f>(Таблица1[[#This Row],[Предел текучести, Н/мм²]]-SUMIF('Сводный отчет'!$B$7:$B$17,Таблица1[[#This Row],[Профиль / размер]],'Сводный отчет'!$F$7:$F$17))^2</f>
        <v>81.893539849033886</v>
      </c>
      <c r="G2893" s="63">
        <v>655</v>
      </c>
      <c r="H2893" s="64">
        <f>(Таблица1[[#This Row],[Временное сопротивление, Н/мм²]]-SUMIF('Сводный отчет'!$B$7:$B$17,Таблица1[[#This Row],[Профиль / размер]],'Сводный отчет'!$I$7:$I$17))^2</f>
        <v>122.3104597588469</v>
      </c>
      <c r="I2893" s="65">
        <f>Таблица1[[#This Row],[Временное сопротивление, Н/мм²]]/Таблица1[[#This Row],[Предел текучести, Н/мм²]]</f>
        <v>1.1675579322638145</v>
      </c>
      <c r="J2893" s="66">
        <f>(Таблица1[[#This Row],[σв/σт]]-SUMIF('Сводный отчет'!$B$7:$B$17,Таблица1[[#This Row],[Профиль / размер]],'Сводный отчет'!$L$7:$L$17))^2</f>
        <v>5.9576799214440473E-7</v>
      </c>
      <c r="K2893" s="63">
        <v>22.8</v>
      </c>
      <c r="L2893" s="64">
        <f>(Таблица1[[#This Row],[Относительное удлинение, %]]-SUMIF('Сводный отчет'!$B$7:$B$17,Таблица1[[#This Row],[Профиль / размер]],'Сводный отчет'!$O$7:$O$17))^2</f>
        <v>0.57219488285460962</v>
      </c>
      <c r="M2893" s="63">
        <v>8.1</v>
      </c>
      <c r="N289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0.11708593275169366</v>
      </c>
      <c r="O2893" s="67">
        <v>8.4</v>
      </c>
      <c r="P289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0.15841976276835562</v>
      </c>
      <c r="Q2893" s="69">
        <v>0.08</v>
      </c>
      <c r="R2893" s="70">
        <f>(Таблица1[[#This Row],[fr]]-SUMIF('Сводный отчет'!$B$7:$B$17,Таблица1[[#This Row],[Профиль / размер]],'Сводный отчет'!$X$7:$X$17))^2</f>
        <v>7.4566846387611164E-6</v>
      </c>
    </row>
    <row r="2894" spans="1:18" ht="11.25" customHeight="1" x14ac:dyDescent="0.25">
      <c r="A2894" s="62" t="s">
        <v>2109</v>
      </c>
      <c r="B2894" s="62" t="str">
        <f>LEFT(Таблица1[[#This Row],[Номер плавки]],7)</f>
        <v>2051714</v>
      </c>
      <c r="C2894" s="62" t="s">
        <v>8</v>
      </c>
      <c r="D2894" s="62" t="s">
        <v>154</v>
      </c>
      <c r="E2894" s="63">
        <v>552</v>
      </c>
      <c r="F2894" s="64">
        <f>(Таблица1[[#This Row],[Предел текучести, Н/мм²]]-SUMIF('Сводный отчет'!$B$7:$B$17,Таблица1[[#This Row],[Профиль / размер]],'Сводный отчет'!$F$7:$F$17))^2</f>
        <v>2.4507401235144047E-3</v>
      </c>
      <c r="G2894" s="63">
        <v>644</v>
      </c>
      <c r="H2894" s="64">
        <f>(Таблица1[[#This Row],[Временное сопротивление, Н/мм²]]-SUMIF('Сводный отчет'!$B$7:$B$17,Таблица1[[#This Row],[Профиль / размер]],'Сводный отчет'!$I$7:$I$17))^2</f>
        <v>3.5290657778634443E-3</v>
      </c>
      <c r="I2894" s="65">
        <f>Таблица1[[#This Row],[Временное сопротивление, Н/мм²]]/Таблица1[[#This Row],[Предел текучести, Н/мм²]]</f>
        <v>1.1666666666666667</v>
      </c>
      <c r="J2894" s="66">
        <f>(Таблица1[[#This Row],[σв/σт]]-SUMIF('Сводный отчет'!$B$7:$B$17,Таблица1[[#This Row],[Профиль / размер]],'Сводный отчет'!$L$7:$L$17))^2</f>
        <v>1.4257676125809746E-8</v>
      </c>
      <c r="K2894" s="63">
        <v>20.8</v>
      </c>
      <c r="L2894" s="64">
        <f>(Таблица1[[#This Row],[Относительное удлинение, %]]-SUMIF('Сводный отчет'!$B$7:$B$17,Таблица1[[#This Row],[Профиль / размер]],'Сводный отчет'!$O$7:$O$17))^2</f>
        <v>1.5464523085972168</v>
      </c>
      <c r="M2894" s="63">
        <v>9.4</v>
      </c>
      <c r="N289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0.91742256641505127</v>
      </c>
      <c r="O2894" s="67">
        <v>9.6999999999999993</v>
      </c>
      <c r="P289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0.81356827761984019</v>
      </c>
      <c r="Q2894" s="69">
        <v>8.3000000000000004E-2</v>
      </c>
      <c r="R2894" s="70">
        <f>(Таблица1[[#This Row],[fr]]-SUMIF('Сводный отчет'!$B$7:$B$17,Таблица1[[#This Row],[Профиль / размер]],'Сводный отчет'!$X$7:$X$17))^2</f>
        <v>7.2526222919302336E-8</v>
      </c>
    </row>
    <row r="2895" spans="1:18" ht="11.25" customHeight="1" x14ac:dyDescent="0.25">
      <c r="A2895" s="62" t="s">
        <v>2110</v>
      </c>
      <c r="B2895" s="62" t="str">
        <f>LEFT(Таблица1[[#This Row],[Номер плавки]],7)</f>
        <v>2051714</v>
      </c>
      <c r="C2895" s="62" t="s">
        <v>8</v>
      </c>
      <c r="D2895" s="62" t="s">
        <v>154</v>
      </c>
      <c r="E2895" s="63">
        <v>543</v>
      </c>
      <c r="F2895" s="64">
        <f>(Таблица1[[#This Row],[Предел текучести, Н/мм²]]-SUMIF('Сводный отчет'!$B$7:$B$17,Таблица1[[#This Row],[Профиль / размер]],'Сводный отчет'!$F$7:$F$17))^2</f>
        <v>80.111361631213157</v>
      </c>
      <c r="G2895" s="63">
        <v>637</v>
      </c>
      <c r="H2895" s="64">
        <f>(Таблица1[[#This Row],[Временное сопротивление, Н/мм²]]-SUMIF('Сводный отчет'!$B$7:$B$17,Таблица1[[#This Row],[Профиль / размер]],'Сводный отчет'!$I$7:$I$17))^2</f>
        <v>48.171845897461203</v>
      </c>
      <c r="I2895" s="65">
        <f>Таблица1[[#This Row],[Временное сопротивление, Н/мм²]]/Таблица1[[#This Row],[Предел текучести, Н/мм²]]</f>
        <v>1.1731123388581952</v>
      </c>
      <c r="J2895" s="66">
        <f>(Таблица1[[#This Row],[σв/σт]]-SUMIF('Сводный отчет'!$B$7:$B$17,Таблица1[[#This Row],[Профиль / размер]],'Сводный отчет'!$L$7:$L$17))^2</f>
        <v>4.0021650109528177E-5</v>
      </c>
      <c r="K2895" s="63">
        <v>21.5</v>
      </c>
      <c r="L2895" s="64">
        <f>(Таблица1[[#This Row],[Относительное удлинение, %]]-SUMIF('Сводный отчет'!$B$7:$B$17,Таблица1[[#This Row],[Профиль / размер]],'Сводный отчет'!$O$7:$O$17))^2</f>
        <v>0.29546220958730507</v>
      </c>
      <c r="M2895" s="63">
        <v>7.9</v>
      </c>
      <c r="N289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0.29395721988040729</v>
      </c>
      <c r="O2895" s="67">
        <v>8.1999999999999993</v>
      </c>
      <c r="P289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0.35762768356043589</v>
      </c>
      <c r="Q2895" s="69">
        <v>8.3000000000000004E-2</v>
      </c>
      <c r="R2895" s="70">
        <f>(Таблица1[[#This Row],[fr]]-SUMIF('Сводный отчет'!$B$7:$B$17,Таблица1[[#This Row],[Профиль / размер]],'Сводный отчет'!$X$7:$X$17))^2</f>
        <v>7.2526222919302336E-8</v>
      </c>
    </row>
    <row r="2896" spans="1:18" ht="11.25" customHeight="1" x14ac:dyDescent="0.25">
      <c r="A2896" s="62" t="s">
        <v>2111</v>
      </c>
      <c r="B2896" s="62" t="str">
        <f>LEFT(Таблица1[[#This Row],[Номер плавки]],7)</f>
        <v>2051715</v>
      </c>
      <c r="C2896" s="62" t="s">
        <v>8</v>
      </c>
      <c r="D2896" s="62" t="s">
        <v>154</v>
      </c>
      <c r="E2896" s="63">
        <v>564</v>
      </c>
      <c r="F2896" s="64">
        <f>(Таблица1[[#This Row],[Предел текучести, Н/мм²]]-SUMIF('Сводный отчет'!$B$7:$B$17,Таблица1[[#This Row],[Профиль / размер]],'Сводный отчет'!$F$7:$F$17))^2</f>
        <v>145.19056955200401</v>
      </c>
      <c r="G2896" s="63">
        <v>654</v>
      </c>
      <c r="H2896" s="64">
        <f>(Таблица1[[#This Row],[Временное сопротивление, Н/мм²]]-SUMIF('Сводный отчет'!$B$7:$B$17,Таблица1[[#This Row],[Профиль / размер]],'Сводный отчет'!$I$7:$I$17))^2</f>
        <v>101.19164787765881</v>
      </c>
      <c r="I2896" s="65">
        <f>Таблица1[[#This Row],[Временное сопротивление, Н/мм²]]/Таблица1[[#This Row],[Предел текучести, Н/мм²]]</f>
        <v>1.1595744680851063</v>
      </c>
      <c r="J2896" s="66">
        <f>(Таблица1[[#This Row],[σв/σт]]-SUMIF('Сводный отчет'!$B$7:$B$17,Таблица1[[#This Row],[Профиль / размер]],'Сводный отчет'!$L$7:$L$17))^2</f>
        <v>5.2007233591979471E-5</v>
      </c>
      <c r="K2896" s="63">
        <v>21.7</v>
      </c>
      <c r="L2896" s="64">
        <f>(Таблица1[[#This Row],[Относительное удлинение, %]]-SUMIF('Сводный отчет'!$B$7:$B$17,Таблица1[[#This Row],[Профиль / размер]],'Сводный отчет'!$O$7:$O$17))^2</f>
        <v>0.11803646701304456</v>
      </c>
      <c r="M2896" s="63">
        <v>8</v>
      </c>
      <c r="N289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0.19552157631605055</v>
      </c>
      <c r="O2896" s="67">
        <v>8.3000000000000007</v>
      </c>
      <c r="P289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0.24802372316439475</v>
      </c>
      <c r="Q2896" s="69">
        <v>7.5999999999999998E-2</v>
      </c>
      <c r="R2896" s="70">
        <f>(Таблица1[[#This Row],[fr]]-SUMIF('Сводный отчет'!$B$7:$B$17,Таблица1[[#This Row],[Профиль / размер]],'Сводный отчет'!$X$7:$X$17))^2</f>
        <v>4.5302229193216917E-5</v>
      </c>
    </row>
    <row r="2897" spans="1:18" ht="11.25" customHeight="1" x14ac:dyDescent="0.25">
      <c r="A2897" s="62" t="s">
        <v>2112</v>
      </c>
      <c r="B2897" s="62" t="str">
        <f>LEFT(Таблица1[[#This Row],[Номер плавки]],7)</f>
        <v>2051715</v>
      </c>
      <c r="C2897" s="62" t="s">
        <v>8</v>
      </c>
      <c r="D2897" s="62" t="s">
        <v>154</v>
      </c>
      <c r="E2897" s="63">
        <v>565</v>
      </c>
      <c r="F2897" s="64">
        <f>(Таблица1[[#This Row],[Предел текучести, Н/мм²]]-SUMIF('Сводный отчет'!$B$7:$B$17,Таблица1[[#This Row],[Профиль / размер]],'Сводный отчет'!$F$7:$F$17))^2</f>
        <v>170.28957945299405</v>
      </c>
      <c r="G2897" s="63">
        <v>651</v>
      </c>
      <c r="H2897" s="64">
        <f>(Таблица1[[#This Row],[Временное сопротивление, Н/мм²]]-SUMIF('Сводный отчет'!$B$7:$B$17,Таблица1[[#This Row],[Профиль / размер]],'Сводный отчет'!$I$7:$I$17))^2</f>
        <v>49.83521223409452</v>
      </c>
      <c r="I2897" s="65">
        <f>Таблица1[[#This Row],[Временное сопротивление, Н/мм²]]/Таблица1[[#This Row],[Предел текучести, Н/мм²]]</f>
        <v>1.1522123893805309</v>
      </c>
      <c r="J2897" s="66">
        <f>(Таблица1[[#This Row],[σв/σт]]-SUMIF('Сводный отчет'!$B$7:$B$17,Таблица1[[#This Row],[Профиль / размер]],'Сводный отчет'!$L$7:$L$17))^2</f>
        <v>2.1239223027990934E-4</v>
      </c>
      <c r="K2897" s="63">
        <v>20.7</v>
      </c>
      <c r="L2897" s="64">
        <f>(Таблица1[[#This Row],[Относительное удлинение, %]]-SUMIF('Сводный отчет'!$B$7:$B$17,Таблица1[[#This Row],[Профиль / размер]],'Сводный отчет'!$O$7:$O$17))^2</f>
        <v>1.8051651798843509</v>
      </c>
      <c r="M2897" s="63">
        <v>8.3000000000000007</v>
      </c>
      <c r="N289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2.0214645622978932E-2</v>
      </c>
      <c r="O2897" s="67">
        <v>8.6</v>
      </c>
      <c r="P289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3.9211841976276904E-2</v>
      </c>
      <c r="Q2897" s="69">
        <v>7.0000000000000007E-2</v>
      </c>
      <c r="R2897" s="70">
        <f>(Таблица1[[#This Row],[fr]]-SUMIF('Сводный отчет'!$B$7:$B$17,Таблица1[[#This Row],[Профиль / размер]],'Сводный отчет'!$X$7:$X$17))^2</f>
        <v>1.6207054602490037E-4</v>
      </c>
    </row>
    <row r="2898" spans="1:18" ht="11.25" customHeight="1" x14ac:dyDescent="0.25">
      <c r="A2898" s="62" t="s">
        <v>2113</v>
      </c>
      <c r="B2898" s="62" t="str">
        <f>LEFT(Таблица1[[#This Row],[Номер плавки]],7)</f>
        <v>2051716</v>
      </c>
      <c r="C2898" s="62" t="s">
        <v>8</v>
      </c>
      <c r="D2898" s="62" t="s">
        <v>154</v>
      </c>
      <c r="E2898" s="63">
        <v>573</v>
      </c>
      <c r="F2898" s="64">
        <f>(Таблица1[[#This Row],[Предел текучести, Н/мм²]]-SUMIF('Сводный отчет'!$B$7:$B$17,Таблица1[[#This Row],[Профиль / размер]],'Сводный отчет'!$F$7:$F$17))^2</f>
        <v>443.08165866091434</v>
      </c>
      <c r="G2898" s="63">
        <v>659</v>
      </c>
      <c r="H2898" s="64">
        <f>(Таблица1[[#This Row],[Временное сопротивление, Н/мм²]]-SUMIF('Сводный отчет'!$B$7:$B$17,Таблица1[[#This Row],[Профиль / размер]],'Сводный отчет'!$I$7:$I$17))^2</f>
        <v>226.78570728359927</v>
      </c>
      <c r="I2898" s="65">
        <f>Таблица1[[#This Row],[Временное сопротивление, Н/мм²]]/Таблица1[[#This Row],[Предел текучести, Н/мм²]]</f>
        <v>1.1500872600349039</v>
      </c>
      <c r="J2898" s="66">
        <f>(Таблица1[[#This Row],[σв/σт]]-SUMIF('Сводный отчет'!$B$7:$B$17,Таблица1[[#This Row],[Профиль / размер]],'Сводный отчет'!$L$7:$L$17))^2</f>
        <v>2.7885032698888234E-4</v>
      </c>
      <c r="K2898" s="63">
        <v>21</v>
      </c>
      <c r="L2898" s="64">
        <f>(Таблица1[[#This Row],[Относительное удлинение, %]]-SUMIF('Сводный отчет'!$B$7:$B$17,Таблица1[[#This Row],[Профиль / размер]],'Сводный отчет'!$O$7:$O$17))^2</f>
        <v>1.0890265660229574</v>
      </c>
      <c r="M2898" s="63">
        <v>10.199999999999999</v>
      </c>
      <c r="N289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3.0899374179001913</v>
      </c>
      <c r="O2898" s="67">
        <v>10.5</v>
      </c>
      <c r="P289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2.8967365944515251</v>
      </c>
      <c r="Q2898" s="69">
        <v>0.09</v>
      </c>
      <c r="R2898" s="70">
        <f>(Таблица1[[#This Row],[fr]]-SUMIF('Сводный отчет'!$B$7:$B$17,Таблица1[[#This Row],[Профиль / размер]],'Сводный отчет'!$X$7:$X$17))^2</f>
        <v>5.2842823252621659E-5</v>
      </c>
    </row>
    <row r="2899" spans="1:18" ht="11.25" customHeight="1" x14ac:dyDescent="0.25">
      <c r="A2899" s="62" t="s">
        <v>2114</v>
      </c>
      <c r="B2899" s="62" t="str">
        <f>LEFT(Таблица1[[#This Row],[Номер плавки]],7)</f>
        <v>2005577</v>
      </c>
      <c r="C2899" s="62" t="s">
        <v>66</v>
      </c>
      <c r="D2899" s="62" t="s">
        <v>72</v>
      </c>
      <c r="E2899" s="63">
        <v>518</v>
      </c>
      <c r="F2899" s="64">
        <f>(Таблица1[[#This Row],[Предел текучести, Н/мм²]]-SUMIF('Сводный отчет'!$B$7:$B$17,Таблица1[[#This Row],[Профиль / размер]],'Сводный отчет'!$F$7:$F$17))^2</f>
        <v>1075.6266772423794</v>
      </c>
      <c r="G2899" s="63">
        <v>625</v>
      </c>
      <c r="H2899" s="64">
        <f>(Таблица1[[#This Row],[Временное сопротивление, Н/мм²]]-SUMIF('Сводный отчет'!$B$7:$B$17,Таблица1[[#This Row],[Профиль / размер]],'Сводный отчет'!$I$7:$I$17))^2</f>
        <v>543.30682794632571</v>
      </c>
      <c r="I2899" s="65">
        <f>Таблица1[[#This Row],[Временное сопротивление, Н/мм²]]/Таблица1[[#This Row],[Предел текучести, Н/мм²]]</f>
        <v>1.2065637065637065</v>
      </c>
      <c r="J2899" s="66">
        <f>(Таблица1[[#This Row],[σв/σт]]-SUMIF('Сводный отчет'!$B$7:$B$17,Таблица1[[#This Row],[Профиль / размер]],'Сводный отчет'!$L$7:$L$17))^2</f>
        <v>8.6413169350672001E-4</v>
      </c>
      <c r="K2899" s="63">
        <v>19.5</v>
      </c>
      <c r="L2899" s="64">
        <f>(Таблица1[[#This Row],[Относительное удлинение, %]]-SUMIF('Сводный отчет'!$B$7:$B$17,Таблица1[[#This Row],[Профиль / размер]],'Сводный отчет'!$O$7:$O$17))^2</f>
        <v>0.3134786025367029</v>
      </c>
      <c r="M2899" s="63">
        <v>11.2</v>
      </c>
      <c r="N289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1.2345679012345749</v>
      </c>
      <c r="O2899" s="67">
        <v>11.5</v>
      </c>
      <c r="P289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1.2291537958739944</v>
      </c>
      <c r="Q2899" s="69">
        <v>0.09</v>
      </c>
      <c r="R2899" s="70">
        <f>(Таблица1[[#This Row],[fr]]-SUMIF('Сводный отчет'!$B$7:$B$17,Таблица1[[#This Row],[Профиль / размер]],'Сводный отчет'!$X$7:$X$17))^2</f>
        <v>5.9947040635718234E-5</v>
      </c>
    </row>
    <row r="2900" spans="1:18" ht="11.25" customHeight="1" x14ac:dyDescent="0.25">
      <c r="A2900" s="62" t="s">
        <v>2114</v>
      </c>
      <c r="B2900" s="62" t="str">
        <f>LEFT(Таблица1[[#This Row],[Номер плавки]],7)</f>
        <v>2005577</v>
      </c>
      <c r="C2900" s="62" t="s">
        <v>66</v>
      </c>
      <c r="D2900" s="62" t="s">
        <v>72</v>
      </c>
      <c r="E2900" s="63">
        <v>513</v>
      </c>
      <c r="F2900" s="64">
        <f>(Таблица1[[#This Row],[Предел текучести, Н/мм²]]-SUMIF('Сводный отчет'!$B$7:$B$17,Таблица1[[#This Row],[Профиль / размер]],'Сводный отчет'!$F$7:$F$17))^2</f>
        <v>1428.5941569171757</v>
      </c>
      <c r="G2900" s="63">
        <v>615</v>
      </c>
      <c r="H2900" s="64">
        <f>(Таблица1[[#This Row],[Временное сопротивление, Н/мм²]]-SUMIF('Сводный отчет'!$B$7:$B$17,Таблица1[[#This Row],[Профиль / размер]],'Сводный отчет'!$I$7:$I$17))^2</f>
        <v>1109.4856897349425</v>
      </c>
      <c r="I2900" s="65">
        <f>Таблица1[[#This Row],[Временное сопротивление, Н/мм²]]/Таблица1[[#This Row],[Предел текучести, Н/мм²]]</f>
        <v>1.1988304093567252</v>
      </c>
      <c r="J2900" s="66">
        <f>(Таблица1[[#This Row],[σв/σт]]-SUMIF('Сводный отчет'!$B$7:$B$17,Таблица1[[#This Row],[Профиль / размер]],'Сводный отчет'!$L$7:$L$17))^2</f>
        <v>4.6927776052188569E-4</v>
      </c>
      <c r="K2900" s="63">
        <v>19.8</v>
      </c>
      <c r="L2900" s="64">
        <f>(Таблица1[[#This Row],[Относительное удлинение, %]]-SUMIF('Сводный отчет'!$B$7:$B$17,Таблица1[[#This Row],[Профиль / размер]],'Сводный отчет'!$O$7:$O$17))^2</f>
        <v>0.73941356188629759</v>
      </c>
      <c r="M2900" s="63">
        <v>11.9</v>
      </c>
      <c r="N290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3.2801234567901387</v>
      </c>
      <c r="O2900" s="67">
        <v>12.2</v>
      </c>
      <c r="P290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3.271294717283201</v>
      </c>
      <c r="Q2900" s="69">
        <v>8.3000000000000004E-2</v>
      </c>
      <c r="R2900" s="70">
        <f>(Таблица1[[#This Row],[fr]]-SUMIF('Сводный отчет'!$B$7:$B$17,Таблица1[[#This Row],[Профиль / размер]],'Сводный отчет'!$X$7:$X$17))^2</f>
        <v>5.5137667907847689E-7</v>
      </c>
    </row>
    <row r="2901" spans="1:18" ht="11.25" customHeight="1" x14ac:dyDescent="0.25">
      <c r="A2901" s="62" t="s">
        <v>2115</v>
      </c>
      <c r="B2901" s="62" t="str">
        <f>LEFT(Таблица1[[#This Row],[Номер плавки]],7)</f>
        <v>2005576</v>
      </c>
      <c r="C2901" s="62" t="s">
        <v>66</v>
      </c>
      <c r="D2901" s="62" t="s">
        <v>72</v>
      </c>
      <c r="E2901" s="63">
        <v>523</v>
      </c>
      <c r="F2901" s="64">
        <f>(Таблица1[[#This Row],[Предел текучести, Н/мм²]]-SUMIF('Сводный отчет'!$B$7:$B$17,Таблица1[[#This Row],[Профиль / размер]],'Сводный отчет'!$F$7:$F$17))^2</f>
        <v>772.65919756758308</v>
      </c>
      <c r="G2901" s="63">
        <v>624</v>
      </c>
      <c r="H2901" s="64">
        <f>(Таблица1[[#This Row],[Временное сопротивление, Н/мм²]]-SUMIF('Сводный отчет'!$B$7:$B$17,Таблица1[[#This Row],[Профиль / размер]],'Сводный отчет'!$I$7:$I$17))^2</f>
        <v>590.92471412518739</v>
      </c>
      <c r="I2901" s="65">
        <f>Таблица1[[#This Row],[Временное сопротивление, Н/мм²]]/Таблица1[[#This Row],[Предел текучести, Н/мм²]]</f>
        <v>1.1931166347992352</v>
      </c>
      <c r="J2901" s="66">
        <f>(Таблица1[[#This Row],[σв/σт]]-SUMIF('Сводный отчет'!$B$7:$B$17,Таблица1[[#This Row],[Профиль / размер]],'Сводный отчет'!$L$7:$L$17))^2</f>
        <v>2.5437204328962617E-4</v>
      </c>
      <c r="K2901" s="63">
        <v>19.8</v>
      </c>
      <c r="L2901" s="64">
        <f>(Таблица1[[#This Row],[Относительное удлинение, %]]-SUMIF('Сводный отчет'!$B$7:$B$17,Таблица1[[#This Row],[Профиль / размер]],'Сводный отчет'!$O$7:$O$17))^2</f>
        <v>0.73941356188629759</v>
      </c>
      <c r="M2901" s="63">
        <v>11.5</v>
      </c>
      <c r="N290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1.9912345679012455</v>
      </c>
      <c r="O2901" s="67">
        <v>11.8</v>
      </c>
      <c r="P290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1.9843570479065145</v>
      </c>
      <c r="Q2901" s="69">
        <v>6.7000000000000004E-2</v>
      </c>
      <c r="R2901" s="70">
        <f>(Таблица1[[#This Row],[fr]]-SUMIF('Сводный отчет'!$B$7:$B$17,Таблица1[[#This Row],[Профиль / размер]],'Сводный отчет'!$X$7:$X$17))^2</f>
        <v>2.3278985906390162E-4</v>
      </c>
    </row>
    <row r="2902" spans="1:18" ht="11.25" customHeight="1" x14ac:dyDescent="0.25">
      <c r="A2902" s="62" t="s">
        <v>2116</v>
      </c>
      <c r="B2902" s="62" t="str">
        <f>LEFT(Таблица1[[#This Row],[Номер плавки]],7)</f>
        <v>2005575</v>
      </c>
      <c r="C2902" s="62" t="s">
        <v>66</v>
      </c>
      <c r="D2902" s="62" t="s">
        <v>72</v>
      </c>
      <c r="E2902" s="63">
        <v>518</v>
      </c>
      <c r="F2902" s="64">
        <f>(Таблица1[[#This Row],[Предел текучести, Н/мм²]]-SUMIF('Сводный отчет'!$B$7:$B$17,Таблица1[[#This Row],[Профиль / размер]],'Сводный отчет'!$F$7:$F$17))^2</f>
        <v>1075.6266772423794</v>
      </c>
      <c r="G2902" s="63">
        <v>622</v>
      </c>
      <c r="H2902" s="64">
        <f>(Таблица1[[#This Row],[Временное сопротивление, Н/мм²]]-SUMIF('Сводный отчет'!$B$7:$B$17,Таблица1[[#This Row],[Профиль / размер]],'Сводный отчет'!$I$7:$I$17))^2</f>
        <v>692.16048648291076</v>
      </c>
      <c r="I2902" s="65">
        <f>Таблица1[[#This Row],[Временное сопротивление, Н/мм²]]/Таблица1[[#This Row],[Предел текучести, Н/мм²]]</f>
        <v>1.2007722007722008</v>
      </c>
      <c r="J2902" s="66">
        <f>(Таблица1[[#This Row],[σв/σт]]-SUMIF('Сводный отчет'!$B$7:$B$17,Таблица1[[#This Row],[Профиль / размер]],'Сводный отчет'!$L$7:$L$17))^2</f>
        <v>5.5717766936390692E-4</v>
      </c>
      <c r="K2902" s="63">
        <v>20.5</v>
      </c>
      <c r="L2902" s="64">
        <f>(Таблица1[[#This Row],[Относительное удлинение, %]]-SUMIF('Сводный отчет'!$B$7:$B$17,Таблица1[[#This Row],[Профиль / размер]],'Сводный отчет'!$O$7:$O$17))^2</f>
        <v>2.433261800368681</v>
      </c>
      <c r="M2902" s="63">
        <v>11.6</v>
      </c>
      <c r="N290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2.2834567901234673</v>
      </c>
      <c r="O2902" s="67">
        <v>11.9</v>
      </c>
      <c r="P290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2.2760914652506865</v>
      </c>
      <c r="Q2902" s="69">
        <v>8.5999999999999993E-2</v>
      </c>
      <c r="R2902" s="70">
        <f>(Таблица1[[#This Row],[fr]]-SUMIF('Сводный отчет'!$B$7:$B$17,Таблица1[[#This Row],[Профиль / размер]],'Сводный отчет'!$X$7:$X$17))^2</f>
        <v>1.4006661231924054E-5</v>
      </c>
    </row>
    <row r="2903" spans="1:18" ht="11.25" customHeight="1" x14ac:dyDescent="0.25">
      <c r="A2903" s="62" t="s">
        <v>2117</v>
      </c>
      <c r="B2903" s="62" t="str">
        <f>LEFT(Таблица1[[#This Row],[Номер плавки]],7)</f>
        <v>2005578</v>
      </c>
      <c r="C2903" s="62" t="s">
        <v>66</v>
      </c>
      <c r="D2903" s="62" t="s">
        <v>72</v>
      </c>
      <c r="E2903" s="63">
        <v>513</v>
      </c>
      <c r="F2903" s="64">
        <f>(Таблица1[[#This Row],[Предел текучести, Н/мм²]]-SUMIF('Сводный отчет'!$B$7:$B$17,Таблица1[[#This Row],[Профиль / размер]],'Сводный отчет'!$F$7:$F$17))^2</f>
        <v>1428.5941569171757</v>
      </c>
      <c r="G2903" s="63">
        <v>616</v>
      </c>
      <c r="H2903" s="64">
        <f>(Таблица1[[#This Row],[Временное сопротивление, Н/мм²]]-SUMIF('Сводный отчет'!$B$7:$B$17,Таблица1[[#This Row],[Профиль / размер]],'Сводный отчет'!$I$7:$I$17))^2</f>
        <v>1043.8678035560808</v>
      </c>
      <c r="I2903" s="65">
        <f>Таблица1[[#This Row],[Временное сопротивление, Н/мм²]]/Таблица1[[#This Row],[Предел текучести, Н/мм²]]</f>
        <v>1.2007797270955165</v>
      </c>
      <c r="J2903" s="66">
        <f>(Таблица1[[#This Row],[σв/σт]]-SUMIF('Сводный отчет'!$B$7:$B$17,Таблица1[[#This Row],[Профиль / размер]],'Сводный отчет'!$L$7:$L$17))^2</f>
        <v>5.5753303788054216E-4</v>
      </c>
      <c r="K2903" s="63">
        <v>22.2</v>
      </c>
      <c r="L2903" s="64">
        <f>(Таблица1[[#This Row],[Относительное удлинение, %]]-SUMIF('Сводный отчет'!$B$7:$B$17,Таблица1[[#This Row],[Профиль / размер]],'Сводный отчет'!$O$7:$O$17))^2</f>
        <v>10.62689323668304</v>
      </c>
      <c r="M2903" s="63">
        <v>11.5</v>
      </c>
      <c r="N290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1.9912345679012455</v>
      </c>
      <c r="O2903" s="67">
        <v>11.8</v>
      </c>
      <c r="P290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1.9843570479065145</v>
      </c>
      <c r="Q2903" s="69">
        <v>7.0000000000000007E-2</v>
      </c>
      <c r="R2903" s="70">
        <f>(Таблица1[[#This Row],[fr]]-SUMIF('Сводный отчет'!$B$7:$B$17,Таблица1[[#This Row],[Профиль / размер]],'Сводный отчет'!$X$7:$X$17))^2</f>
        <v>1.5024514361674721E-4</v>
      </c>
    </row>
    <row r="2904" spans="1:18" ht="11.25" customHeight="1" x14ac:dyDescent="0.25">
      <c r="A2904" s="62" t="s">
        <v>2118</v>
      </c>
      <c r="B2904" s="62" t="str">
        <f>LEFT(Таблица1[[#This Row],[Номер плавки]],7)</f>
        <v>2005579</v>
      </c>
      <c r="C2904" s="62" t="s">
        <v>66</v>
      </c>
      <c r="D2904" s="62" t="s">
        <v>72</v>
      </c>
      <c r="E2904" s="63">
        <v>512</v>
      </c>
      <c r="F2904" s="64">
        <f>(Таблица1[[#This Row],[Предел текучести, Н/мм²]]-SUMIF('Сводный отчет'!$B$7:$B$17,Таблица1[[#This Row],[Профиль / размер]],'Сводный отчет'!$F$7:$F$17))^2</f>
        <v>1505.187652852135</v>
      </c>
      <c r="G2904" s="63">
        <v>616</v>
      </c>
      <c r="H2904" s="64">
        <f>(Таблица1[[#This Row],[Временное сопротивление, Н/мм²]]-SUMIF('Сводный отчет'!$B$7:$B$17,Таблица1[[#This Row],[Профиль / размер]],'Сводный отчет'!$I$7:$I$17))^2</f>
        <v>1043.8678035560808</v>
      </c>
      <c r="I2904" s="65">
        <f>Таблица1[[#This Row],[Временное сопротивление, Н/мм²]]/Таблица1[[#This Row],[Предел текучести, Н/мм²]]</f>
        <v>1.203125</v>
      </c>
      <c r="J2904" s="66">
        <f>(Таблица1[[#This Row],[σв/σт]]-SUMIF('Сводный отчет'!$B$7:$B$17,Таблица1[[#This Row],[Профиль / размер]],'Сводный отчет'!$L$7:$L$17))^2</f>
        <v>6.7378715552420844E-4</v>
      </c>
      <c r="K2904" s="63">
        <v>19.600000000000001</v>
      </c>
      <c r="L2904" s="64">
        <f>(Таблица1[[#This Row],[Относительное удлинение, %]]-SUMIF('Сводный отчет'!$B$7:$B$17,Таблица1[[#This Row],[Профиль / размер]],'Сводный отчет'!$O$7:$O$17))^2</f>
        <v>0.43545692231990257</v>
      </c>
      <c r="M2904" s="63">
        <v>11.2</v>
      </c>
      <c r="N290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1.2345679012345749</v>
      </c>
      <c r="O2904" s="67">
        <v>11.5</v>
      </c>
      <c r="P290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1.2291537958739944</v>
      </c>
      <c r="Q2904" s="69">
        <v>0.1</v>
      </c>
      <c r="R2904" s="70">
        <f>(Таблица1[[#This Row],[fr]]-SUMIF('Сводный отчет'!$B$7:$B$17,Таблица1[[#This Row],[Профиль / размер]],'Сводный отчет'!$X$7:$X$17))^2</f>
        <v>3.1479798914520391E-4</v>
      </c>
    </row>
    <row r="2905" spans="1:18" ht="11.25" customHeight="1" x14ac:dyDescent="0.25">
      <c r="A2905" s="62" t="s">
        <v>2118</v>
      </c>
      <c r="B2905" s="62" t="str">
        <f>LEFT(Таблица1[[#This Row],[Номер плавки]],7)</f>
        <v>2005579</v>
      </c>
      <c r="C2905" s="62" t="s">
        <v>66</v>
      </c>
      <c r="D2905" s="62" t="s">
        <v>72</v>
      </c>
      <c r="E2905" s="63">
        <v>522</v>
      </c>
      <c r="F2905" s="64">
        <f>(Таблица1[[#This Row],[Предел текучести, Н/мм²]]-SUMIF('Сводный отчет'!$B$7:$B$17,Таблица1[[#This Row],[Профиль / размер]],'Сводный отчет'!$F$7:$F$17))^2</f>
        <v>829.25269350254234</v>
      </c>
      <c r="G2905" s="63">
        <v>627</v>
      </c>
      <c r="H2905" s="64">
        <f>(Таблица1[[#This Row],[Временное сопротивление, Н/мм²]]-SUMIF('Сводный отчет'!$B$7:$B$17,Таблица1[[#This Row],[Профиль / размер]],'Сводный отчет'!$I$7:$I$17))^2</f>
        <v>454.07105558860241</v>
      </c>
      <c r="I2905" s="65">
        <f>Таблица1[[#This Row],[Временное сопротивление, Н/мм²]]/Таблица1[[#This Row],[Предел текучести, Н/мм²]]</f>
        <v>1.2011494252873562</v>
      </c>
      <c r="J2905" s="66">
        <f>(Таблица1[[#This Row],[σв/σт]]-SUMIF('Сводный отчет'!$B$7:$B$17,Таблица1[[#This Row],[Профиль / размер]],'Сводный отчет'!$L$7:$L$17))^2</f>
        <v>5.7512844372082804E-4</v>
      </c>
      <c r="K2905" s="63">
        <v>19.7</v>
      </c>
      <c r="L2905" s="64">
        <f>(Таблица1[[#This Row],[Относительное удлинение, %]]-SUMIF('Сводный отчет'!$B$7:$B$17,Таблица1[[#This Row],[Профиль / размер]],'Сводный отчет'!$O$7:$O$17))^2</f>
        <v>0.57743524210309749</v>
      </c>
      <c r="M2905" s="63">
        <v>11.2</v>
      </c>
      <c r="N290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1.2345679012345749</v>
      </c>
      <c r="O2905" s="67">
        <v>11.5</v>
      </c>
      <c r="P290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1.2291537958739944</v>
      </c>
      <c r="Q2905" s="69">
        <v>7.0000000000000007E-2</v>
      </c>
      <c r="R2905" s="70">
        <f>(Таблица1[[#This Row],[fr]]-SUMIF('Сводный отчет'!$B$7:$B$17,Таблица1[[#This Row],[Профиль / размер]],'Сводный отчет'!$X$7:$X$17))^2</f>
        <v>1.5024514361674721E-4</v>
      </c>
    </row>
    <row r="2906" spans="1:18" ht="11.25" customHeight="1" x14ac:dyDescent="0.25">
      <c r="A2906" s="62" t="s">
        <v>2119</v>
      </c>
      <c r="B2906" s="62" t="str">
        <f>LEFT(Таблица1[[#This Row],[Номер плавки]],7)</f>
        <v>2005580</v>
      </c>
      <c r="C2906" s="62" t="s">
        <v>66</v>
      </c>
      <c r="D2906" s="62" t="s">
        <v>72</v>
      </c>
      <c r="E2906" s="63">
        <v>522</v>
      </c>
      <c r="F2906" s="64">
        <f>(Таблица1[[#This Row],[Предел текучести, Н/мм²]]-SUMIF('Сводный отчет'!$B$7:$B$17,Таблица1[[#This Row],[Профиль / размер]],'Сводный отчет'!$F$7:$F$17))^2</f>
        <v>829.25269350254234</v>
      </c>
      <c r="G2906" s="63">
        <v>622</v>
      </c>
      <c r="H2906" s="64">
        <f>(Таблица1[[#This Row],[Временное сопротивление, Н/мм²]]-SUMIF('Сводный отчет'!$B$7:$B$17,Таблица1[[#This Row],[Профиль / размер]],'Сводный отчет'!$I$7:$I$17))^2</f>
        <v>692.16048648291076</v>
      </c>
      <c r="I2906" s="65">
        <f>Таблица1[[#This Row],[Временное сопротивление, Н/мм²]]/Таблица1[[#This Row],[Предел текучести, Н/мм²]]</f>
        <v>1.1915708812260537</v>
      </c>
      <c r="J2906" s="66">
        <f>(Таблица1[[#This Row],[σв/σт]]-SUMIF('Сводный отчет'!$B$7:$B$17,Таблица1[[#This Row],[Профиль / размер]],'Сводный отчет'!$L$7:$L$17))^2</f>
        <v>2.074548101368982E-4</v>
      </c>
      <c r="K2906" s="63">
        <v>24.8</v>
      </c>
      <c r="L2906" s="64">
        <f>(Таблица1[[#This Row],[Относительное удлинение, %]]-SUMIF('Сводный отчет'!$B$7:$B$17,Таблица1[[#This Row],[Профиль / размер]],'Сводный отчет'!$O$7:$O$17))^2</f>
        <v>34.338329551046193</v>
      </c>
      <c r="M2906" s="63">
        <v>12.6</v>
      </c>
      <c r="N290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6.3056790123456965</v>
      </c>
      <c r="O2906" s="67">
        <v>12.9</v>
      </c>
      <c r="P290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6.2934356386924142</v>
      </c>
      <c r="Q2906" s="69">
        <v>8.5999999999999993E-2</v>
      </c>
      <c r="R2906" s="70">
        <f>(Таблица1[[#This Row],[fr]]-SUMIF('Сводный отчет'!$B$7:$B$17,Таблица1[[#This Row],[Профиль / размер]],'Сводный отчет'!$X$7:$X$17))^2</f>
        <v>1.4006661231924054E-5</v>
      </c>
    </row>
    <row r="2907" spans="1:18" ht="11.25" customHeight="1" x14ac:dyDescent="0.25">
      <c r="A2907" s="62" t="s">
        <v>2119</v>
      </c>
      <c r="B2907" s="62" t="str">
        <f>LEFT(Таблица1[[#This Row],[Номер плавки]],7)</f>
        <v>2005580</v>
      </c>
      <c r="C2907" s="62" t="s">
        <v>66</v>
      </c>
      <c r="D2907" s="62" t="s">
        <v>72</v>
      </c>
      <c r="E2907" s="63">
        <v>522</v>
      </c>
      <c r="F2907" s="64">
        <f>(Таблица1[[#This Row],[Предел текучести, Н/мм²]]-SUMIF('Сводный отчет'!$B$7:$B$17,Таблица1[[#This Row],[Профиль / размер]],'Сводный отчет'!$F$7:$F$17))^2</f>
        <v>829.25269350254234</v>
      </c>
      <c r="G2907" s="63">
        <v>623</v>
      </c>
      <c r="H2907" s="64">
        <f>(Таблица1[[#This Row],[Временное сопротивление, Н/мм²]]-SUMIF('Сводный отчет'!$B$7:$B$17,Таблица1[[#This Row],[Профиль / размер]],'Сводный отчет'!$I$7:$I$17))^2</f>
        <v>640.54260030404907</v>
      </c>
      <c r="I2907" s="65">
        <f>Таблица1[[#This Row],[Временное сопротивление, Н/мм²]]/Таблица1[[#This Row],[Предел текучести, Н/мм²]]</f>
        <v>1.1934865900383143</v>
      </c>
      <c r="J2907" s="66">
        <f>(Таблица1[[#This Row],[σв/σт]]-SUMIF('Сводный отчет'!$B$7:$B$17,Таблица1[[#This Row],[Профиль / размер]],'Сводный отчет'!$L$7:$L$17))^2</f>
        <v>2.6630977584019531E-4</v>
      </c>
      <c r="K2907" s="63">
        <v>22.1</v>
      </c>
      <c r="L2907" s="64">
        <f>(Таблица1[[#This Row],[Относительное удлинение, %]]-SUMIF('Сводный отчет'!$B$7:$B$17,Таблица1[[#This Row],[Профиль / размер]],'Сводный отчет'!$O$7:$O$17))^2</f>
        <v>9.9849149168998554</v>
      </c>
      <c r="M2907" s="63">
        <v>11.8</v>
      </c>
      <c r="N290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2.927901234567917</v>
      </c>
      <c r="O2907" s="67">
        <v>12.1</v>
      </c>
      <c r="P290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2.9195602999390298</v>
      </c>
      <c r="Q2907" s="69">
        <v>7.9000000000000001E-2</v>
      </c>
      <c r="R2907" s="70">
        <f>(Таблица1[[#This Row],[fr]]-SUMIF('Сводный отчет'!$B$7:$B$17,Таблица1[[#This Row],[Профиль / размер]],'Сводный отчет'!$X$7:$X$17))^2</f>
        <v>1.0610997275284284E-5</v>
      </c>
    </row>
    <row r="2908" spans="1:18" ht="11.25" customHeight="1" x14ac:dyDescent="0.25">
      <c r="A2908" s="62" t="s">
        <v>2120</v>
      </c>
      <c r="B2908" s="62" t="str">
        <f>LEFT(Таблица1[[#This Row],[Номер плавки]],7)</f>
        <v>2005588</v>
      </c>
      <c r="C2908" s="62" t="s">
        <v>66</v>
      </c>
      <c r="D2908" s="62" t="s">
        <v>72</v>
      </c>
      <c r="E2908" s="63">
        <v>524</v>
      </c>
      <c r="F2908" s="64">
        <f>(Таблица1[[#This Row],[Предел текучести, Н/мм²]]-SUMIF('Сводный отчет'!$B$7:$B$17,Таблица1[[#This Row],[Профиль / размер]],'Сводный отчет'!$F$7:$F$17))^2</f>
        <v>718.06570163262381</v>
      </c>
      <c r="G2908" s="63">
        <v>624</v>
      </c>
      <c r="H2908" s="64">
        <f>(Таблица1[[#This Row],[Временное сопротивление, Н/мм²]]-SUMIF('Сводный отчет'!$B$7:$B$17,Таблица1[[#This Row],[Профиль / размер]],'Сводный отчет'!$I$7:$I$17))^2</f>
        <v>590.92471412518739</v>
      </c>
      <c r="I2908" s="65">
        <f>Таблица1[[#This Row],[Временное сопротивление, Н/мм²]]/Таблица1[[#This Row],[Предел текучести, Н/мм²]]</f>
        <v>1.1908396946564885</v>
      </c>
      <c r="J2908" s="66">
        <f>(Таблица1[[#This Row],[σв/σт]]-SUMIF('Сводный отчет'!$B$7:$B$17,Таблица1[[#This Row],[Профиль / размер]],'Сводный отчет'!$L$7:$L$17))^2</f>
        <v>1.8692645712346036E-4</v>
      </c>
      <c r="K2908" s="63">
        <v>21.7</v>
      </c>
      <c r="L2908" s="64">
        <f>(Таблица1[[#This Row],[Относительное удлинение, %]]-SUMIF('Сводный отчет'!$B$7:$B$17,Таблица1[[#This Row],[Профиль / размер]],'Сводный отчет'!$O$7:$O$17))^2</f>
        <v>7.6170016377670509</v>
      </c>
      <c r="M2908" s="63">
        <v>9.6</v>
      </c>
      <c r="N290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0.23901234567900892</v>
      </c>
      <c r="O2908" s="67">
        <v>9.9</v>
      </c>
      <c r="P290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0.24140311836723014</v>
      </c>
      <c r="Q2908" s="69">
        <v>8.2000000000000003E-2</v>
      </c>
      <c r="R2908" s="70">
        <f>(Таблица1[[#This Row],[fr]]-SUMIF('Сводный отчет'!$B$7:$B$17,Таблица1[[#This Row],[Профиль / размер]],'Сводный отчет'!$X$7:$X$17))^2</f>
        <v>6.6281828129923415E-8</v>
      </c>
    </row>
    <row r="2909" spans="1:18" ht="11.25" customHeight="1" x14ac:dyDescent="0.25">
      <c r="A2909" s="62" t="s">
        <v>2120</v>
      </c>
      <c r="B2909" s="62" t="str">
        <f>LEFT(Таблица1[[#This Row],[Номер плавки]],7)</f>
        <v>2005588</v>
      </c>
      <c r="C2909" s="62" t="s">
        <v>66</v>
      </c>
      <c r="D2909" s="62" t="s">
        <v>72</v>
      </c>
      <c r="E2909" s="63">
        <v>530</v>
      </c>
      <c r="F2909" s="64">
        <f>(Таблица1[[#This Row],[Предел текучести, Н/мм²]]-SUMIF('Сводный отчет'!$B$7:$B$17,Таблица1[[#This Row],[Профиль / размер]],'Сводный отчет'!$F$7:$F$17))^2</f>
        <v>432.50472602286823</v>
      </c>
      <c r="G2909" s="63">
        <v>636</v>
      </c>
      <c r="H2909" s="64">
        <f>(Таблица1[[#This Row],[Временное сопротивление, Н/мм²]]-SUMIF('Сводный отчет'!$B$7:$B$17,Таблица1[[#This Row],[Профиль / размер]],'Сводный отчет'!$I$7:$I$17))^2</f>
        <v>151.51007997884724</v>
      </c>
      <c r="I2909" s="65">
        <f>Таблица1[[#This Row],[Временное сопротивление, Н/мм²]]/Таблица1[[#This Row],[Предел текучести, Н/мм²]]</f>
        <v>1.2</v>
      </c>
      <c r="J2909" s="66">
        <f>(Таблица1[[#This Row],[σв/σт]]-SUMIF('Сводный отчет'!$B$7:$B$17,Таблица1[[#This Row],[Профиль / размер]],'Сводный отчет'!$L$7:$L$17))^2</f>
        <v>5.2131896542185368E-4</v>
      </c>
      <c r="K2909" s="63">
        <v>21</v>
      </c>
      <c r="L2909" s="64">
        <f>(Таблица1[[#This Row],[Относительное удлинение, %]]-SUMIF('Сводный отчет'!$B$7:$B$17,Таблица1[[#This Row],[Профиль / размер]],'Сводный отчет'!$O$7:$O$17))^2</f>
        <v>4.2431533992846706</v>
      </c>
      <c r="M2909" s="63">
        <v>10.9</v>
      </c>
      <c r="N290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0.65790123456790806</v>
      </c>
      <c r="O2909" s="67">
        <v>11.2</v>
      </c>
      <c r="P290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0.653950543841475</v>
      </c>
      <c r="Q2909" s="69">
        <v>7.2999999999999995E-2</v>
      </c>
      <c r="R2909" s="70">
        <f>(Таблица1[[#This Row],[fr]]-SUMIF('Сводный отчет'!$B$7:$B$17,Таблица1[[#This Row],[Профиль / размер]],'Сводный отчет'!$X$7:$X$17))^2</f>
        <v>8.5700428169593106E-5</v>
      </c>
    </row>
    <row r="2910" spans="1:18" ht="11.25" customHeight="1" x14ac:dyDescent="0.25">
      <c r="A2910" s="62" t="s">
        <v>2121</v>
      </c>
      <c r="B2910" s="62" t="str">
        <f>LEFT(Таблица1[[#This Row],[Номер плавки]],7)</f>
        <v>2005582</v>
      </c>
      <c r="C2910" s="62" t="s">
        <v>66</v>
      </c>
      <c r="D2910" s="62" t="s">
        <v>72</v>
      </c>
      <c r="E2910" s="63">
        <v>516</v>
      </c>
      <c r="F2910" s="64">
        <f>(Таблица1[[#This Row],[Предел текучести, Н/мм²]]-SUMIF('Сводный отчет'!$B$7:$B$17,Таблица1[[#This Row],[Профиль / размер]],'Сводный отчет'!$F$7:$F$17))^2</f>
        <v>1210.8136691122979</v>
      </c>
      <c r="G2910" s="63">
        <v>626</v>
      </c>
      <c r="H2910" s="64">
        <f>(Таблица1[[#This Row],[Временное сопротивление, Н/мм²]]-SUMIF('Сводный отчет'!$B$7:$B$17,Таблица1[[#This Row],[Профиль / размер]],'Сводный отчет'!$I$7:$I$17))^2</f>
        <v>497.68894176746409</v>
      </c>
      <c r="I2910" s="65">
        <f>Таблица1[[#This Row],[Временное сопротивление, Н/мм²]]/Таблица1[[#This Row],[Предел текучести, Н/мм²]]</f>
        <v>1.2131782945736433</v>
      </c>
      <c r="J2910" s="66">
        <f>(Таблица1[[#This Row],[σв/σт]]-SUMIF('Сводный отчет'!$B$7:$B$17,Таблица1[[#This Row],[Профиль / размер]],'Сводный отчет'!$L$7:$L$17))^2</f>
        <v>1.2967708738782363E-3</v>
      </c>
      <c r="K2910" s="63">
        <v>20.100000000000001</v>
      </c>
      <c r="L2910" s="64">
        <f>(Таблица1[[#This Row],[Относительное удлинение, %]]-SUMIF('Сводный отчет'!$B$7:$B$17,Таблица1[[#This Row],[Профиль / размер]],'Сводный отчет'!$O$7:$O$17))^2</f>
        <v>1.3453485212358931</v>
      </c>
      <c r="M2910" s="63">
        <v>11.8</v>
      </c>
      <c r="N291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2.927901234567917</v>
      </c>
      <c r="O2910" s="67">
        <v>12.1</v>
      </c>
      <c r="P291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2.9195602999390298</v>
      </c>
      <c r="Q2910" s="69">
        <v>9.7000000000000003E-2</v>
      </c>
      <c r="R2910" s="70">
        <f>(Таблица1[[#This Row],[fr]]-SUMIF('Сводный отчет'!$B$7:$B$17,Таблица1[[#This Row],[Профиль / размер]],'Сводный отчет'!$X$7:$X$17))^2</f>
        <v>2.1734270459235818E-4</v>
      </c>
    </row>
    <row r="2911" spans="1:18" ht="11.25" customHeight="1" x14ac:dyDescent="0.25">
      <c r="A2911" s="62" t="s">
        <v>2122</v>
      </c>
      <c r="B2911" s="62" t="str">
        <f>LEFT(Таблица1[[#This Row],[Номер плавки]],7)</f>
        <v>2006778</v>
      </c>
      <c r="C2911" s="62" t="s">
        <v>66</v>
      </c>
      <c r="D2911" s="62" t="s">
        <v>72</v>
      </c>
      <c r="E2911" s="63">
        <v>590</v>
      </c>
      <c r="F2911" s="64">
        <f>(Таблица1[[#This Row],[Предел текучести, Н/мм²]]-SUMIF('Сводный отчет'!$B$7:$B$17,Таблица1[[#This Row],[Профиль / размер]],'Сводный отчет'!$F$7:$F$17))^2</f>
        <v>1536.8949699253124</v>
      </c>
      <c r="G2911" s="63">
        <v>683</v>
      </c>
      <c r="H2911" s="64">
        <f>(Таблица1[[#This Row],[Временное сопротивление, Н/мм²]]-SUMIF('Сводный отчет'!$B$7:$B$17,Таблица1[[#This Row],[Профиль / размер]],'Сводный отчет'!$I$7:$I$17))^2</f>
        <v>1203.4694295723482</v>
      </c>
      <c r="I2911" s="65">
        <f>Таблица1[[#This Row],[Временное сопротивление, Н/мм²]]/Таблица1[[#This Row],[Предел текучести, Н/мм²]]</f>
        <v>1.1576271186440679</v>
      </c>
      <c r="J2911" s="66">
        <f>(Таблица1[[#This Row],[σв/σт]]-SUMIF('Сводный отчет'!$B$7:$B$17,Таблица1[[#This Row],[Профиль / размер]],'Сводный отчет'!$L$7:$L$17))^2</f>
        <v>3.8183000453962036E-4</v>
      </c>
      <c r="K2911" s="63">
        <v>19.5</v>
      </c>
      <c r="L2911" s="64">
        <f>(Таблица1[[#This Row],[Относительное удлинение, %]]-SUMIF('Сводный отчет'!$B$7:$B$17,Таблица1[[#This Row],[Профиль / размер]],'Сводный отчет'!$O$7:$O$17))^2</f>
        <v>0.3134786025367029</v>
      </c>
      <c r="M2911" s="63">
        <v>11.6</v>
      </c>
      <c r="N291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2.2834567901234673</v>
      </c>
      <c r="O2911" s="67">
        <v>11.9</v>
      </c>
      <c r="P291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2.2760914652506865</v>
      </c>
      <c r="Q2911" s="69">
        <v>9.5000000000000001E-2</v>
      </c>
      <c r="R2911" s="70">
        <f>(Таблица1[[#This Row],[fr]]-SUMIF('Сводный отчет'!$B$7:$B$17,Таблица1[[#This Row],[Профиль / размер]],'Сводный отчет'!$X$7:$X$17))^2</f>
        <v>1.6237251489046103E-4</v>
      </c>
    </row>
    <row r="2912" spans="1:18" ht="11.25" customHeight="1" x14ac:dyDescent="0.25">
      <c r="A2912" s="62" t="s">
        <v>2122</v>
      </c>
      <c r="B2912" s="62" t="str">
        <f>LEFT(Таблица1[[#This Row],[Номер плавки]],7)</f>
        <v>2006778</v>
      </c>
      <c r="C2912" s="62" t="s">
        <v>66</v>
      </c>
      <c r="D2912" s="62" t="s">
        <v>72</v>
      </c>
      <c r="E2912" s="63">
        <v>591</v>
      </c>
      <c r="F2912" s="64">
        <f>(Таблица1[[#This Row],[Предел текучести, Н/мм²]]-SUMIF('Сводный отчет'!$B$7:$B$17,Таблица1[[#This Row],[Профиль / размер]],'Сводный отчет'!$F$7:$F$17))^2</f>
        <v>1616.3014739903531</v>
      </c>
      <c r="G2912" s="63">
        <v>686</v>
      </c>
      <c r="H2912" s="64">
        <f>(Таблица1[[#This Row],[Временное сопротивление, Н/мм²]]-SUMIF('Сводный отчет'!$B$7:$B$17,Таблица1[[#This Row],[Профиль / размер]],'Сводный отчет'!$I$7:$I$17))^2</f>
        <v>1420.6157710357631</v>
      </c>
      <c r="I2912" s="65">
        <f>Таблица1[[#This Row],[Временное сопротивление, Н/мм²]]/Таблица1[[#This Row],[Предел текучести, Н/мм²]]</f>
        <v>1.1607445008460238</v>
      </c>
      <c r="J2912" s="66">
        <f>(Таблица1[[#This Row],[σв/σт]]-SUMIF('Сводный отчет'!$B$7:$B$17,Таблица1[[#This Row],[Профиль / размер]],'Сводный отчет'!$L$7:$L$17))^2</f>
        <v>2.6971784368307706E-4</v>
      </c>
      <c r="K2912" s="63">
        <v>19</v>
      </c>
      <c r="L2912" s="64">
        <f>(Таблица1[[#This Row],[Относительное удлинение, %]]-SUMIF('Сводный отчет'!$B$7:$B$17,Таблица1[[#This Row],[Профиль / размер]],'Сводный отчет'!$O$7:$O$17))^2</f>
        <v>3.5870036207137144E-3</v>
      </c>
      <c r="M2912" s="63">
        <v>9.3000000000000007</v>
      </c>
      <c r="N291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0.6223456790123385</v>
      </c>
      <c r="O2912" s="67">
        <v>9.6</v>
      </c>
      <c r="P291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0.62619986633471281</v>
      </c>
      <c r="Q2912" s="69">
        <v>7.8E-2</v>
      </c>
      <c r="R2912" s="70">
        <f>(Таблица1[[#This Row],[fr]]-SUMIF('Сводный отчет'!$B$7:$B$17,Таблица1[[#This Row],[Профиль / размер]],'Сводный отчет'!$X$7:$X$17))^2</f>
        <v>1.8125902424335745E-5</v>
      </c>
    </row>
    <row r="2913" spans="1:18" ht="11.25" customHeight="1" x14ac:dyDescent="0.25">
      <c r="A2913" s="62" t="s">
        <v>2123</v>
      </c>
      <c r="B2913" s="62" t="str">
        <f>LEFT(Таблица1[[#This Row],[Номер плавки]],7)</f>
        <v>2006776</v>
      </c>
      <c r="C2913" s="62" t="s">
        <v>66</v>
      </c>
      <c r="D2913" s="62" t="s">
        <v>72</v>
      </c>
      <c r="E2913" s="63">
        <v>583</v>
      </c>
      <c r="F2913" s="64">
        <f>(Таблица1[[#This Row],[Предел текучести, Н/мм²]]-SUMIF('Сводный отчет'!$B$7:$B$17,Таблица1[[#This Row],[Профиль / размер]],'Сводный отчет'!$F$7:$F$17))^2</f>
        <v>1037.0494414700272</v>
      </c>
      <c r="G2913" s="63">
        <v>682</v>
      </c>
      <c r="H2913" s="64">
        <f>(Таблица1[[#This Row],[Временное сопротивление, Н/мм²]]-SUMIF('Сводный отчет'!$B$7:$B$17,Таблица1[[#This Row],[Профиль / размер]],'Сводный отчет'!$I$7:$I$17))^2</f>
        <v>1135.0873157512099</v>
      </c>
      <c r="I2913" s="65">
        <f>Таблица1[[#This Row],[Временное сопротивление, Н/мм²]]/Таблица1[[#This Row],[Предел текучести, Н/мм²]]</f>
        <v>1.1698113207547169</v>
      </c>
      <c r="J2913" s="66">
        <f>(Таблица1[[#This Row],[σв/σт]]-SUMIF('Сводный отчет'!$B$7:$B$17,Таблица1[[#This Row],[Профиль / размер]],'Сводный отчет'!$L$7:$L$17))^2</f>
        <v>5.4114691083143013E-5</v>
      </c>
      <c r="K2913" s="63">
        <v>19.7</v>
      </c>
      <c r="L2913" s="64">
        <f>(Таблица1[[#This Row],[Относительное удлинение, %]]-SUMIF('Сводный отчет'!$B$7:$B$17,Таблица1[[#This Row],[Профиль / размер]],'Сводный отчет'!$O$7:$O$17))^2</f>
        <v>0.57743524210309749</v>
      </c>
      <c r="M2913" s="63">
        <v>11.2</v>
      </c>
      <c r="N291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1.2345679012345749</v>
      </c>
      <c r="O2913" s="67">
        <v>11.5</v>
      </c>
      <c r="P291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1.2291537958739944</v>
      </c>
      <c r="Q2913" s="69">
        <v>9.1999999999999998E-2</v>
      </c>
      <c r="R2913" s="70">
        <f>(Таблица1[[#This Row],[fr]]-SUMIF('Сводный отчет'!$B$7:$B$17,Таблица1[[#This Row],[Профиль / размер]],'Сводный отчет'!$X$7:$X$17))^2</f>
        <v>9.4917230337615354E-5</v>
      </c>
    </row>
    <row r="2914" spans="1:18" ht="11.25" customHeight="1" x14ac:dyDescent="0.25">
      <c r="A2914" s="62" t="s">
        <v>2123</v>
      </c>
      <c r="B2914" s="62" t="str">
        <f>LEFT(Таблица1[[#This Row],[Номер плавки]],7)</f>
        <v>2006776</v>
      </c>
      <c r="C2914" s="62" t="s">
        <v>66</v>
      </c>
      <c r="D2914" s="62" t="s">
        <v>72</v>
      </c>
      <c r="E2914" s="63">
        <v>581</v>
      </c>
      <c r="F2914" s="64">
        <f>(Таблица1[[#This Row],[Предел текучести, Н/мм²]]-SUMIF('Сводный отчет'!$B$7:$B$17,Таблица1[[#This Row],[Профиль / размер]],'Сводный отчет'!$F$7:$F$17))^2</f>
        <v>912.23643333994573</v>
      </c>
      <c r="G2914" s="63">
        <v>675</v>
      </c>
      <c r="H2914" s="64">
        <f>(Таблица1[[#This Row],[Временное сопротивление, Н/мм²]]-SUMIF('Сводный отчет'!$B$7:$B$17,Таблица1[[#This Row],[Профиль / размер]],'Сводный отчет'!$I$7:$I$17))^2</f>
        <v>712.41251900324164</v>
      </c>
      <c r="I2914" s="65">
        <f>Таблица1[[#This Row],[Временное сопротивление, Н/мм²]]/Таблица1[[#This Row],[Предел текучести, Н/мм²]]</f>
        <v>1.1617900172117039</v>
      </c>
      <c r="J2914" s="66">
        <f>(Таблица1[[#This Row],[σв/σт]]-SUMIF('Сводный отчет'!$B$7:$B$17,Таблица1[[#This Row],[Профиль / размер]],'Сводный отчет'!$L$7:$L$17))^2</f>
        <v>2.3646973205362538E-4</v>
      </c>
      <c r="K2914" s="63">
        <v>18.7</v>
      </c>
      <c r="L2914" s="64">
        <f>(Таблица1[[#This Row],[Относительное удлинение, %]]-SUMIF('Сводный отчет'!$B$7:$B$17,Таблица1[[#This Row],[Профиль / размер]],'Сводный отчет'!$O$7:$O$17))^2</f>
        <v>5.7652044271120556E-2</v>
      </c>
      <c r="M2914" s="63">
        <v>9.1</v>
      </c>
      <c r="N291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0.97790123456789424</v>
      </c>
      <c r="O2914" s="67">
        <v>9.4</v>
      </c>
      <c r="P291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0.9827310316463661</v>
      </c>
      <c r="Q2914" s="69">
        <v>8.8999999999999996E-2</v>
      </c>
      <c r="R2914" s="70">
        <f>(Таблица1[[#This Row],[fr]]-SUMIF('Сводный отчет'!$B$7:$B$17,Таблица1[[#This Row],[Профиль / размер]],'Сводный отчет'!$X$7:$X$17))^2</f>
        <v>4.5461945784769685E-5</v>
      </c>
    </row>
    <row r="2915" spans="1:18" ht="11.25" customHeight="1" x14ac:dyDescent="0.25">
      <c r="A2915" s="62" t="s">
        <v>2124</v>
      </c>
      <c r="B2915" s="62" t="str">
        <f>LEFT(Таблица1[[#This Row],[Номер плавки]],7)</f>
        <v>2051729</v>
      </c>
      <c r="C2915" s="62" t="s">
        <v>8</v>
      </c>
      <c r="D2915" s="62" t="s">
        <v>9</v>
      </c>
      <c r="E2915" s="63">
        <v>562</v>
      </c>
      <c r="F2915" s="64">
        <f>(Таблица1[[#This Row],[Предел текучести, Н/мм²]]-SUMIF('Сводный отчет'!$B$7:$B$17,Таблица1[[#This Row],[Профиль / размер]],'Сводный отчет'!$F$7:$F$17))^2</f>
        <v>23.69668921324271</v>
      </c>
      <c r="G2915" s="63">
        <v>649</v>
      </c>
      <c r="H2915" s="64">
        <f>(Таблица1[[#This Row],[Временное сопротивление, Н/мм²]]-SUMIF('Сводный отчет'!$B$7:$B$17,Таблица1[[#This Row],[Профиль / размер]],'Сводный отчет'!$I$7:$I$17))^2</f>
        <v>3.8381492029587632</v>
      </c>
      <c r="I2915" s="65">
        <f>Таблица1[[#This Row],[Временное сопротивление, Н/мм²]]/Таблица1[[#This Row],[Предел текучести, Н/мм²]]</f>
        <v>1.1548042704626333</v>
      </c>
      <c r="J2915" s="66">
        <f>(Таблица1[[#This Row],[σв/σт]]-SUMIF('Сводный отчет'!$B$7:$B$17,Таблица1[[#This Row],[Профиль / размер]],'Сводный отчет'!$L$7:$L$17))^2</f>
        <v>1.9008568099251864E-4</v>
      </c>
      <c r="K2915" s="63">
        <v>22</v>
      </c>
      <c r="L2915" s="64">
        <f>(Таблица1[[#This Row],[Относительное удлинение, %]]-SUMIF('Сводный отчет'!$B$7:$B$17,Таблица1[[#This Row],[Профиль / размер]],'Сводный отчет'!$O$7:$O$17))^2</f>
        <v>1.1799789147756483</v>
      </c>
      <c r="M2915" s="63">
        <v>6.6</v>
      </c>
      <c r="N291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2.7505909576361058</v>
      </c>
      <c r="O2915" s="67">
        <v>7.9</v>
      </c>
      <c r="P291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2915" s="69">
        <v>8.7999999999999995E-2</v>
      </c>
      <c r="R2915" s="70">
        <f>(Таблица1[[#This Row],[fr]]-SUMIF('Сводный отчет'!$B$7:$B$17,Таблица1[[#This Row],[Профиль / размер]],'Сводный отчет'!$X$7:$X$17))^2</f>
        <v>3.1791157390927867E-5</v>
      </c>
    </row>
    <row r="2916" spans="1:18" ht="11.25" customHeight="1" x14ac:dyDescent="0.25">
      <c r="A2916" s="62" t="s">
        <v>2125</v>
      </c>
      <c r="B2916" s="62" t="str">
        <f>LEFT(Таблица1[[#This Row],[Номер плавки]],7)</f>
        <v>2076788</v>
      </c>
      <c r="C2916" s="62" t="s">
        <v>66</v>
      </c>
      <c r="D2916" s="62" t="s">
        <v>82</v>
      </c>
      <c r="E2916" s="63">
        <v>574</v>
      </c>
      <c r="F2916" s="64">
        <f>(Таблица1[[#This Row],[Предел текучести, Н/мм²]]-SUMIF('Сводный отчет'!$B$7:$B$17,Таблица1[[#This Row],[Профиль / размер]],'Сводный отчет'!$F$7:$F$17))^2</f>
        <v>713.65306122448715</v>
      </c>
      <c r="G2916" s="63">
        <v>679</v>
      </c>
      <c r="H2916" s="64">
        <f>(Таблица1[[#This Row],[Временное сопротивление, Н/мм²]]-SUMIF('Сводный отчет'!$B$7:$B$17,Таблица1[[#This Row],[Профиль / размер]],'Сводный отчет'!$I$7:$I$17))^2</f>
        <v>969.36916284881534</v>
      </c>
      <c r="I2916" s="65">
        <f>Таблица1[[#This Row],[Временное сопротивление, Н/мм²]]/Таблица1[[#This Row],[Предел текучести, Н/мм²]]</f>
        <v>1.1829268292682926</v>
      </c>
      <c r="J2916" s="66">
        <f>(Таблица1[[#This Row],[σв/σт]]-SUMIF('Сводный отчет'!$B$7:$B$17,Таблица1[[#This Row],[Профиль / размер]],'Сводный отчет'!$L$7:$L$17))^2</f>
        <v>1.4962622033103041E-6</v>
      </c>
      <c r="K2916" s="63">
        <v>20.100000000000001</v>
      </c>
      <c r="L2916" s="64">
        <f>(Таблица1[[#This Row],[Относительное удлинение, %]]-SUMIF('Сводный отчет'!$B$7:$B$17,Таблица1[[#This Row],[Профиль / размер]],'Сводный отчет'!$O$7:$O$17))^2</f>
        <v>1.9944356518117252</v>
      </c>
      <c r="M2916" s="63">
        <v>10</v>
      </c>
      <c r="N291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3.9026405664305021E-2</v>
      </c>
      <c r="O2916" s="67">
        <v>10.3</v>
      </c>
      <c r="P291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4.1482882132447892E-2</v>
      </c>
      <c r="Q2916" s="69">
        <v>6.9000000000000006E-2</v>
      </c>
      <c r="R2916" s="70">
        <f>(Таблица1[[#This Row],[fr]]-SUMIF('Сводный отчет'!$B$7:$B$17,Таблица1[[#This Row],[Профиль / размер]],'Сводный отчет'!$X$7:$X$17))^2</f>
        <v>1.8674059142024206E-4</v>
      </c>
    </row>
    <row r="2917" spans="1:18" ht="11.25" customHeight="1" x14ac:dyDescent="0.25">
      <c r="A2917" s="62" t="s">
        <v>2125</v>
      </c>
      <c r="B2917" s="62" t="str">
        <f>LEFT(Таблица1[[#This Row],[Номер плавки]],7)</f>
        <v>2076788</v>
      </c>
      <c r="C2917" s="62" t="s">
        <v>66</v>
      </c>
      <c r="D2917" s="62" t="s">
        <v>82</v>
      </c>
      <c r="E2917" s="63">
        <v>576</v>
      </c>
      <c r="F2917" s="64">
        <f>(Таблица1[[#This Row],[Предел текучести, Н/мм²]]-SUMIF('Сводный отчет'!$B$7:$B$17,Таблица1[[#This Row],[Профиль / размер]],'Сводный отчет'!$F$7:$F$17))^2</f>
        <v>824.51020408162981</v>
      </c>
      <c r="G2917" s="63">
        <v>682</v>
      </c>
      <c r="H2917" s="64">
        <f>(Таблица1[[#This Row],[Временное сопротивление, Н/мм²]]-SUMIF('Сводный отчет'!$B$7:$B$17,Таблица1[[#This Row],[Профиль / размер]],'Сводный отчет'!$I$7:$I$17))^2</f>
        <v>1165.1773261141216</v>
      </c>
      <c r="I2917" s="65">
        <f>Таблица1[[#This Row],[Временное сопротивление, Н/мм²]]/Таблица1[[#This Row],[Предел текучести, Н/мм²]]</f>
        <v>1.1840277777777777</v>
      </c>
      <c r="J2917" s="66">
        <f>(Таблица1[[#This Row],[σв/σт]]-SUMIF('Сводный отчет'!$B$7:$B$17,Таблица1[[#This Row],[Профиль / размер]],'Сводный отчет'!$L$7:$L$17))^2</f>
        <v>1.4949821092503387E-8</v>
      </c>
      <c r="K2917" s="63">
        <v>17.100000000000001</v>
      </c>
      <c r="L2917" s="64">
        <f>(Таблица1[[#This Row],[Относительное удлинение, %]]-SUMIF('Сводный отчет'!$B$7:$B$17,Таблица1[[#This Row],[Профиль / размер]],'Сводный отчет'!$O$7:$O$17))^2</f>
        <v>2.5209662640566655</v>
      </c>
      <c r="M2917" s="63">
        <v>9.5</v>
      </c>
      <c r="N291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0.48657742607246446</v>
      </c>
      <c r="O2917" s="67">
        <v>9.8000000000000007</v>
      </c>
      <c r="P291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0.49515635152021054</v>
      </c>
      <c r="Q2917" s="69">
        <v>9.1999999999999998E-2</v>
      </c>
      <c r="R2917" s="70">
        <f>(Таблица1[[#This Row],[fr]]-SUMIF('Сводный отчет'!$B$7:$B$17,Таблица1[[#This Row],[Профиль / размер]],'Сводный отчет'!$X$7:$X$17))^2</f>
        <v>8.7136509787588039E-5</v>
      </c>
    </row>
    <row r="2918" spans="1:18" ht="11.25" customHeight="1" x14ac:dyDescent="0.25">
      <c r="A2918" s="62" t="s">
        <v>2126</v>
      </c>
      <c r="B2918" s="62" t="str">
        <f>LEFT(Таблица1[[#This Row],[Номер плавки]],7)</f>
        <v>2076787</v>
      </c>
      <c r="C2918" s="62" t="s">
        <v>66</v>
      </c>
      <c r="D2918" s="62" t="s">
        <v>82</v>
      </c>
      <c r="E2918" s="63">
        <v>575</v>
      </c>
      <c r="F2918" s="64">
        <f>(Таблица1[[#This Row],[Предел текучести, Н/мм²]]-SUMIF('Сводный отчет'!$B$7:$B$17,Таблица1[[#This Row],[Профиль / размер]],'Сводный отчет'!$F$7:$F$17))^2</f>
        <v>768.08163265305848</v>
      </c>
      <c r="G2918" s="63">
        <v>680</v>
      </c>
      <c r="H2918" s="64">
        <f>(Таблица1[[#This Row],[Временное сопротивление, Н/мм²]]-SUMIF('Сводный отчет'!$B$7:$B$17,Таблица1[[#This Row],[Профиль / размер]],'Сводный отчет'!$I$7:$I$17))^2</f>
        <v>1032.6385506039173</v>
      </c>
      <c r="I2918" s="65">
        <f>Таблица1[[#This Row],[Временное сопротивление, Н/мм²]]/Таблица1[[#This Row],[Предел текучести, Н/мм²]]</f>
        <v>1.182608695652174</v>
      </c>
      <c r="J2918" s="66">
        <f>(Таблица1[[#This Row],[σв/σт]]-SUMIF('Сводный отчет'!$B$7:$B$17,Таблица1[[#This Row],[Профиль / размер]],'Сводный отчет'!$L$7:$L$17))^2</f>
        <v>2.3757647135166079E-6</v>
      </c>
      <c r="K2918" s="63">
        <v>18.100000000000001</v>
      </c>
      <c r="L2918" s="64">
        <f>(Таблица1[[#This Row],[Относительное удлинение, %]]-SUMIF('Сводный отчет'!$B$7:$B$17,Таблица1[[#This Row],[Профиль / размер]],'Сводный отчет'!$O$7:$O$17))^2</f>
        <v>0.34545605997501871</v>
      </c>
      <c r="M2918" s="63">
        <v>9.6999999999999993</v>
      </c>
      <c r="N291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0.24755701790920137</v>
      </c>
      <c r="O2918" s="67">
        <v>10</v>
      </c>
      <c r="P291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0.25368696376510619</v>
      </c>
      <c r="Q2918" s="69">
        <v>7.3999999999999996E-2</v>
      </c>
      <c r="R2918" s="70">
        <f>(Таблица1[[#This Row],[fr]]-SUMIF('Сводный отчет'!$B$7:$B$17,Таблица1[[#This Row],[Профиль / размер]],'Сводный отчет'!$X$7:$X$17))^2</f>
        <v>7.5087530195752246E-5</v>
      </c>
    </row>
    <row r="2919" spans="1:18" ht="11.25" customHeight="1" x14ac:dyDescent="0.25">
      <c r="A2919" s="62" t="s">
        <v>2126</v>
      </c>
      <c r="B2919" s="62" t="str">
        <f>LEFT(Таблица1[[#This Row],[Номер плавки]],7)</f>
        <v>2076787</v>
      </c>
      <c r="C2919" s="62" t="s">
        <v>66</v>
      </c>
      <c r="D2919" s="62" t="s">
        <v>82</v>
      </c>
      <c r="E2919" s="63">
        <v>583</v>
      </c>
      <c r="F2919" s="64">
        <f>(Таблица1[[#This Row],[Предел текучести, Н/мм²]]-SUMIF('Сводный отчет'!$B$7:$B$17,Таблица1[[#This Row],[Профиль / размер]],'Сводный отчет'!$F$7:$F$17))^2</f>
        <v>1275.5102040816291</v>
      </c>
      <c r="G2919" s="63">
        <v>685</v>
      </c>
      <c r="H2919" s="64">
        <f>(Таблица1[[#This Row],[Временное сопротивление, Н/мм²]]-SUMIF('Сводный отчет'!$B$7:$B$17,Таблица1[[#This Row],[Профиль / размер]],'Сводный отчет'!$I$7:$I$17))^2</f>
        <v>1378.9854893794279</v>
      </c>
      <c r="I2919" s="65">
        <f>Таблица1[[#This Row],[Временное сопротивление, Н/мм²]]/Таблица1[[#This Row],[Предел текучести, Н/мм²]]</f>
        <v>1.1749571183533447</v>
      </c>
      <c r="J2919" s="66">
        <f>(Таблица1[[#This Row],[σв/σт]]-SUMIF('Сводный отчет'!$B$7:$B$17,Таблица1[[#This Row],[Профиль / размер]],'Сводный отчет'!$L$7:$L$17))^2</f>
        <v>8.4509941492573194E-5</v>
      </c>
      <c r="K2919" s="63">
        <v>19.600000000000001</v>
      </c>
      <c r="L2919" s="64">
        <f>(Таблица1[[#This Row],[Относительное удлинение, %]]-SUMIF('Сводный отчет'!$B$7:$B$17,Таблица1[[#This Row],[Профиль / размер]],'Сводный отчет'!$O$7:$O$17))^2</f>
        <v>0.83219075385254859</v>
      </c>
      <c r="M2919" s="63">
        <v>9.5</v>
      </c>
      <c r="N291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0.48657742607246446</v>
      </c>
      <c r="O2919" s="67">
        <v>9.8000000000000007</v>
      </c>
      <c r="P291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0.49515635152021054</v>
      </c>
      <c r="Q2919" s="69">
        <v>9.7000000000000003E-2</v>
      </c>
      <c r="R2919" s="70">
        <f>(Таблица1[[#This Row],[fr]]-SUMIF('Сводный отчет'!$B$7:$B$17,Таблица1[[#This Row],[Профиль / размер]],'Сводный отчет'!$X$7:$X$17))^2</f>
        <v>2.0548344856309811E-4</v>
      </c>
    </row>
    <row r="2920" spans="1:18" ht="11.25" customHeight="1" x14ac:dyDescent="0.25">
      <c r="A2920" s="62" t="s">
        <v>2127</v>
      </c>
      <c r="B2920" s="62" t="str">
        <f>LEFT(Таблица1[[#This Row],[Номер плавки]],7)</f>
        <v>2076399</v>
      </c>
      <c r="C2920" s="62" t="s">
        <v>66</v>
      </c>
      <c r="D2920" s="62" t="s">
        <v>82</v>
      </c>
      <c r="E2920" s="63">
        <v>577</v>
      </c>
      <c r="F2920" s="64">
        <f>(Таблица1[[#This Row],[Предел текучести, Н/мм²]]-SUMIF('Сводный отчет'!$B$7:$B$17,Таблица1[[#This Row],[Профиль / размер]],'Сводный отчет'!$F$7:$F$17))^2</f>
        <v>882.93877551020114</v>
      </c>
      <c r="G2920" s="63">
        <v>680</v>
      </c>
      <c r="H2920" s="64">
        <f>(Таблица1[[#This Row],[Временное сопротивление, Н/мм²]]-SUMIF('Сводный отчет'!$B$7:$B$17,Таблица1[[#This Row],[Профиль / размер]],'Сводный отчет'!$I$7:$I$17))^2</f>
        <v>1032.6385506039173</v>
      </c>
      <c r="I2920" s="65">
        <f>Таблица1[[#This Row],[Временное сопротивление, Н/мм²]]/Таблица1[[#This Row],[Предел текучести, Н/мм²]]</f>
        <v>1.1785095320623917</v>
      </c>
      <c r="J2920" s="66">
        <f>(Таблица1[[#This Row],[σв/σт]]-SUMIF('Сводный отчет'!$B$7:$B$17,Таблица1[[#This Row],[Профиль / размер]],'Сводный отчет'!$L$7:$L$17))^2</f>
        <v>3.1815411455006682E-5</v>
      </c>
      <c r="K2920" s="63">
        <v>16.399999999999999</v>
      </c>
      <c r="L2920" s="64">
        <f>(Таблица1[[#This Row],[Относительное удлинение, %]]-SUMIF('Сводный отчет'!$B$7:$B$17,Таблица1[[#This Row],[Профиль / размер]],'Сводный отчет'!$O$7:$O$17))^2</f>
        <v>5.2338234069138307</v>
      </c>
      <c r="M2920" s="63">
        <v>9.6</v>
      </c>
      <c r="N292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0.35706722199083296</v>
      </c>
      <c r="O2920" s="67">
        <v>9.9</v>
      </c>
      <c r="P292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0.36442165764265844</v>
      </c>
      <c r="Q2920" s="69">
        <v>0.09</v>
      </c>
      <c r="R2920" s="70">
        <f>(Таблица1[[#This Row],[fr]]-SUMIF('Сводный отчет'!$B$7:$B$17,Таблица1[[#This Row],[Профиль / размер]],'Сводный отчет'!$X$7:$X$17))^2</f>
        <v>5.3797734277384027E-5</v>
      </c>
    </row>
    <row r="2921" spans="1:18" ht="11.25" customHeight="1" x14ac:dyDescent="0.25">
      <c r="A2921" s="62" t="s">
        <v>2127</v>
      </c>
      <c r="B2921" s="62" t="str">
        <f>LEFT(Таблица1[[#This Row],[Номер плавки]],7)</f>
        <v>2076399</v>
      </c>
      <c r="C2921" s="62" t="s">
        <v>66</v>
      </c>
      <c r="D2921" s="62" t="s">
        <v>82</v>
      </c>
      <c r="E2921" s="63">
        <v>575</v>
      </c>
      <c r="F2921" s="64">
        <f>(Таблица1[[#This Row],[Предел текучести, Н/мм²]]-SUMIF('Сводный отчет'!$B$7:$B$17,Таблица1[[#This Row],[Профиль / размер]],'Сводный отчет'!$F$7:$F$17))^2</f>
        <v>768.08163265305848</v>
      </c>
      <c r="G2921" s="63">
        <v>680</v>
      </c>
      <c r="H2921" s="64">
        <f>(Таблица1[[#This Row],[Временное сопротивление, Н/мм²]]-SUMIF('Сводный отчет'!$B$7:$B$17,Таблица1[[#This Row],[Профиль / размер]],'Сводный отчет'!$I$7:$I$17))^2</f>
        <v>1032.6385506039173</v>
      </c>
      <c r="I2921" s="65">
        <f>Таблица1[[#This Row],[Временное сопротивление, Н/мм²]]/Таблица1[[#This Row],[Предел текучести, Н/мм²]]</f>
        <v>1.182608695652174</v>
      </c>
      <c r="J2921" s="66">
        <f>(Таблица1[[#This Row],[σв/σт]]-SUMIF('Сводный отчет'!$B$7:$B$17,Таблица1[[#This Row],[Профиль / размер]],'Сводный отчет'!$L$7:$L$17))^2</f>
        <v>2.3757647135166079E-6</v>
      </c>
      <c r="K2921" s="63">
        <v>22.1</v>
      </c>
      <c r="L2921" s="64">
        <f>(Таблица1[[#This Row],[Относительное удлинение, %]]-SUMIF('Сводный отчет'!$B$7:$B$17,Таблица1[[#This Row],[Профиль / размер]],'Сводный отчет'!$O$7:$O$17))^2</f>
        <v>11.643415243648432</v>
      </c>
      <c r="M2921" s="63">
        <v>10.5</v>
      </c>
      <c r="N292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9.1475385256145597E-2</v>
      </c>
      <c r="O2921" s="67">
        <v>10.8</v>
      </c>
      <c r="P292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8.7809412744685233E-2</v>
      </c>
      <c r="Q2921" s="69">
        <v>8.2000000000000003E-2</v>
      </c>
      <c r="R2921" s="70">
        <f>(Таблица1[[#This Row],[fr]]-SUMIF('Сводный отчет'!$B$7:$B$17,Таблица1[[#This Row],[Профиль / размер]],'Сводный отчет'!$X$7:$X$17))^2</f>
        <v>4.4263223656812347E-7</v>
      </c>
    </row>
    <row r="2922" spans="1:18" ht="11.25" customHeight="1" x14ac:dyDescent="0.25">
      <c r="A2922" s="62" t="s">
        <v>2128</v>
      </c>
      <c r="B2922" s="62" t="str">
        <f>LEFT(Таблица1[[#This Row],[Номер плавки]],7)</f>
        <v>2076924</v>
      </c>
      <c r="C2922" s="62" t="s">
        <v>8</v>
      </c>
      <c r="D2922" s="62" t="s">
        <v>9</v>
      </c>
      <c r="E2922" s="63">
        <v>592</v>
      </c>
      <c r="F2922" s="64">
        <f>(Таблица1[[#This Row],[Предел текучести, Н/мм²]]-SUMIF('Сводный отчет'!$B$7:$B$17,Таблица1[[#This Row],[Профиль / размер]],'Сводный отчет'!$F$7:$F$17))^2</f>
        <v>1215.7721609113532</v>
      </c>
      <c r="G2922" s="63">
        <v>692</v>
      </c>
      <c r="H2922" s="64">
        <f>(Таблица1[[#This Row],[Временное сопротивление, Н/мм²]]-SUMIF('Сводный отчет'!$B$7:$B$17,Таблица1[[#This Row],[Профиль / размер]],'Сводный отчет'!$I$7:$I$17))^2</f>
        <v>1684.3538724733985</v>
      </c>
      <c r="I2922" s="65">
        <f>Таблица1[[#This Row],[Временное сопротивление, Н/мм²]]/Таблица1[[#This Row],[Предел текучести, Н/мм²]]</f>
        <v>1.1689189189189189</v>
      </c>
      <c r="J2922" s="66">
        <f>(Таблица1[[#This Row],[σв/σт]]-SUMIF('Сводный отчет'!$B$7:$B$17,Таблица1[[#This Row],[Профиль / размер]],'Сводный отчет'!$L$7:$L$17))^2</f>
        <v>1.0725106131381511E-7</v>
      </c>
      <c r="K2922" s="63">
        <v>22</v>
      </c>
      <c r="L2922" s="64">
        <f>(Таблица1[[#This Row],[Относительное удлинение, %]]-SUMIF('Сводный отчет'!$B$7:$B$17,Таблица1[[#This Row],[Профиль / размер]],'Сводный отчет'!$O$7:$O$17))^2</f>
        <v>1.1799789147756483</v>
      </c>
      <c r="M2922" s="63">
        <v>8</v>
      </c>
      <c r="N292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2922" s="67">
        <v>8.3000000000000007</v>
      </c>
      <c r="P292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2922" s="69">
        <v>7.2999999999999995E-2</v>
      </c>
      <c r="R2922" s="70">
        <f>(Таблица1[[#This Row],[fr]]-SUMIF('Сводный отчет'!$B$7:$B$17,Таблица1[[#This Row],[Профиль / размер]],'Сводный отчет'!$X$7:$X$17))^2</f>
        <v>8.7640213994696456E-5</v>
      </c>
    </row>
    <row r="2923" spans="1:18" ht="11.25" customHeight="1" x14ac:dyDescent="0.25">
      <c r="A2923" s="62" t="s">
        <v>2129</v>
      </c>
      <c r="B2923" s="62" t="str">
        <f>LEFT(Таблица1[[#This Row],[Номер плавки]],7)</f>
        <v>2076924</v>
      </c>
      <c r="C2923" s="62" t="s">
        <v>8</v>
      </c>
      <c r="D2923" s="62" t="s">
        <v>9</v>
      </c>
      <c r="E2923" s="63">
        <v>585</v>
      </c>
      <c r="F2923" s="64">
        <f>(Таблица1[[#This Row],[Предел текучести, Н/мм²]]-SUMIF('Сводный отчет'!$B$7:$B$17,Таблица1[[#This Row],[Профиль / размер]],'Сводный отчет'!$F$7:$F$17))^2</f>
        <v>776.62121751512746</v>
      </c>
      <c r="G2923" s="63">
        <v>690</v>
      </c>
      <c r="H2923" s="64">
        <f>(Таблица1[[#This Row],[Временное сопротивление, Н/мм²]]-SUMIF('Сводный отчет'!$B$7:$B$17,Таблица1[[#This Row],[Профиль / размер]],'Сводный отчет'!$I$7:$I$17))^2</f>
        <v>1524.1903504608199</v>
      </c>
      <c r="I2923" s="65">
        <f>Таблица1[[#This Row],[Временное сопротивление, Н/мм²]]/Таблица1[[#This Row],[Предел текучести, Н/мм²]]</f>
        <v>1.1794871794871795</v>
      </c>
      <c r="J2923" s="66">
        <f>(Таблица1[[#This Row],[σв/σт]]-SUMIF('Сводный отчет'!$B$7:$B$17,Таблица1[[#This Row],[Профиль / размер]],'Сводный отчет'!$L$7:$L$17))^2</f>
        <v>1.1871742573385451E-4</v>
      </c>
      <c r="K2923" s="63">
        <v>19.399999999999999</v>
      </c>
      <c r="L2923" s="64">
        <f>(Таблица1[[#This Row],[Относительное удлинение, %]]-SUMIF('Сводный отчет'!$B$7:$B$17,Таблица1[[#This Row],[Профиль / размер]],'Сводный отчет'!$O$7:$O$17))^2</f>
        <v>13.588574302616209</v>
      </c>
      <c r="M2923" s="63">
        <v>8.5</v>
      </c>
      <c r="N292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2923" s="67">
        <v>8.8000000000000007</v>
      </c>
      <c r="P292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2923" s="69">
        <v>7.5999999999999998E-2</v>
      </c>
      <c r="R2923" s="70">
        <f>(Таблица1[[#This Row],[fr]]-SUMIF('Сводный отчет'!$B$7:$B$17,Таблица1[[#This Row],[Профиль / размер]],'Сводный отчет'!$X$7:$X$17))^2</f>
        <v>4.0470402673942703E-5</v>
      </c>
    </row>
    <row r="2924" spans="1:18" ht="11.25" customHeight="1" x14ac:dyDescent="0.25">
      <c r="A2924" s="62" t="s">
        <v>2130</v>
      </c>
      <c r="B2924" s="62" t="str">
        <f>LEFT(Таблица1[[#This Row],[Номер плавки]],7)</f>
        <v>2076924</v>
      </c>
      <c r="C2924" s="62" t="s">
        <v>8</v>
      </c>
      <c r="D2924" s="62" t="s">
        <v>9</v>
      </c>
      <c r="E2924" s="63">
        <v>561</v>
      </c>
      <c r="F2924" s="64">
        <f>(Таблица1[[#This Row],[Предел текучести, Н/мм²]]-SUMIF('Сводный отчет'!$B$7:$B$17,Таблица1[[#This Row],[Профиль / размер]],'Сводный отчет'!$F$7:$F$17))^2</f>
        <v>14.960840156639025</v>
      </c>
      <c r="G2924" s="63">
        <v>660</v>
      </c>
      <c r="H2924" s="64">
        <f>(Таблица1[[#This Row],[Временное сопротивление, Н/мм²]]-SUMIF('Сводный отчет'!$B$7:$B$17,Таблица1[[#This Row],[Профиль / размер]],'Сводный отчет'!$I$7:$I$17))^2</f>
        <v>81.73752027214104</v>
      </c>
      <c r="I2924" s="65">
        <f>Таблица1[[#This Row],[Временное сопротивление, Н/мм²]]/Таблица1[[#This Row],[Предел текучести, Н/мм²]]</f>
        <v>1.1764705882352942</v>
      </c>
      <c r="J2924" s="66">
        <f>(Таблица1[[#This Row],[σв/σт]]-SUMIF('Сводный отчет'!$B$7:$B$17,Таблица1[[#This Row],[Профиль / размер]],'Сводный отчет'!$L$7:$L$17))^2</f>
        <v>6.2081184282488972E-5</v>
      </c>
      <c r="K2924" s="63">
        <v>24.6</v>
      </c>
      <c r="L2924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2924" s="63">
        <v>7.2</v>
      </c>
      <c r="N292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1.1204022783908447</v>
      </c>
      <c r="O2924" s="67">
        <v>7.5</v>
      </c>
      <c r="P292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1.3143156366880644</v>
      </c>
      <c r="Q2924" s="69">
        <v>7.5999999999999998E-2</v>
      </c>
      <c r="R2924" s="70">
        <f>(Таблица1[[#This Row],[fr]]-SUMIF('Сводный отчет'!$B$7:$B$17,Таблица1[[#This Row],[Профиль / размер]],'Сводный отчет'!$X$7:$X$17))^2</f>
        <v>4.0470402673942703E-5</v>
      </c>
    </row>
    <row r="2925" spans="1:18" ht="11.25" customHeight="1" x14ac:dyDescent="0.25">
      <c r="A2925" s="62" t="s">
        <v>2131</v>
      </c>
      <c r="B2925" s="62" t="str">
        <f>LEFT(Таблица1[[#This Row],[Номер плавки]],7)</f>
        <v>2051730</v>
      </c>
      <c r="C2925" s="62" t="s">
        <v>8</v>
      </c>
      <c r="D2925" s="62" t="s">
        <v>9</v>
      </c>
      <c r="E2925" s="63">
        <v>554</v>
      </c>
      <c r="F2925" s="64">
        <f>(Таблица1[[#This Row],[Предел текучести, Н/мм²]]-SUMIF('Сводный отчет'!$B$7:$B$17,Таблица1[[#This Row],[Профиль / размер]],'Сводный отчет'!$F$7:$F$17))^2</f>
        <v>9.8098967604132401</v>
      </c>
      <c r="G2925" s="63">
        <v>641</v>
      </c>
      <c r="H2925" s="64">
        <f>(Таблица1[[#This Row],[Временное сопротивление, Н/мм²]]-SUMIF('Сводный отчет'!$B$7:$B$17,Таблица1[[#This Row],[Профиль / размер]],'Сводный отчет'!$I$7:$I$17))^2</f>
        <v>99.184061152644375</v>
      </c>
      <c r="I2925" s="65">
        <f>Таблица1[[#This Row],[Временное сопротивление, Н/мм²]]/Таблица1[[#This Row],[Предел текучести, Н/мм²]]</f>
        <v>1.1570397111913358</v>
      </c>
      <c r="J2925" s="66">
        <f>(Таблица1[[#This Row],[σв/σт]]-SUMIF('Сводный отчет'!$B$7:$B$17,Таблица1[[#This Row],[Профиль / размер]],'Сводный отчет'!$L$7:$L$17))^2</f>
        <v>1.3344213444314228E-4</v>
      </c>
      <c r="K2925" s="63">
        <v>27.4</v>
      </c>
      <c r="L2925" s="64">
        <f>(Таблица1[[#This Row],[Относительное удлинение, %]]-SUMIF('Сводный отчет'!$B$7:$B$17,Таблица1[[#This Row],[Профиль / размер]],'Сводный отчет'!$O$7:$O$17))^2</f>
        <v>18.608280801568341</v>
      </c>
      <c r="M2925" s="63">
        <v>8.4</v>
      </c>
      <c r="N292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2925" s="67">
        <v>8.6999999999999993</v>
      </c>
      <c r="P292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2925" s="69">
        <v>7.1999999999999995E-2</v>
      </c>
      <c r="R2925" s="70">
        <f>(Таблица1[[#This Row],[fr]]-SUMIF('Сводный отчет'!$B$7:$B$17,Таблица1[[#This Row],[Профиль / размер]],'Сводный отчет'!$X$7:$X$17))^2</f>
        <v>1.073634844349477E-4</v>
      </c>
    </row>
    <row r="2926" spans="1:18" ht="11.25" customHeight="1" x14ac:dyDescent="0.25">
      <c r="A2926" s="62" t="s">
        <v>2132</v>
      </c>
      <c r="B2926" s="62" t="str">
        <f>LEFT(Таблица1[[#This Row],[Номер плавки]],7)</f>
        <v>2051731</v>
      </c>
      <c r="C2926" s="62" t="s">
        <v>8</v>
      </c>
      <c r="D2926" s="62" t="s">
        <v>9</v>
      </c>
      <c r="E2926" s="63">
        <v>561</v>
      </c>
      <c r="F2926" s="64">
        <f>(Таблица1[[#This Row],[Предел текучести, Н/мм²]]-SUMIF('Сводный отчет'!$B$7:$B$17,Таблица1[[#This Row],[Профиль / размер]],'Сводный отчет'!$F$7:$F$17))^2</f>
        <v>14.960840156639025</v>
      </c>
      <c r="G2926" s="63">
        <v>653</v>
      </c>
      <c r="H2926" s="64">
        <f>(Таблица1[[#This Row],[Временное сопротивление, Н/мм²]]-SUMIF('Сводный отчет'!$B$7:$B$17,Таблица1[[#This Row],[Профиль / размер]],'Сводный отчет'!$I$7:$I$17))^2</f>
        <v>4.1651932281159558</v>
      </c>
      <c r="I2926" s="65">
        <f>Таблица1[[#This Row],[Временное сопротивление, Н/мм²]]/Таблица1[[#This Row],[Предел текучести, Н/мм²]]</f>
        <v>1.1639928698752229</v>
      </c>
      <c r="J2926" s="66">
        <f>(Таблица1[[#This Row],[σв/σт]]-SUMIF('Сводный отчет'!$B$7:$B$17,Таблица1[[#This Row],[Профиль / размер]],'Сводный отчет'!$L$7:$L$17))^2</f>
        <v>2.1146726164489492E-5</v>
      </c>
      <c r="K2926" s="63">
        <v>23.7</v>
      </c>
      <c r="L2926" s="64">
        <f>(Таблица1[[#This Row],[Относительное удлинение, %]]-SUMIF('Сводный отчет'!$B$7:$B$17,Таблица1[[#This Row],[Профиль / размер]],'Сводный отчет'!$O$7:$O$17))^2</f>
        <v>0.37666654580298031</v>
      </c>
      <c r="M2926" s="63">
        <v>8</v>
      </c>
      <c r="N292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6.6817372730499008E-2</v>
      </c>
      <c r="O2926" s="67">
        <v>8.3000000000000007</v>
      </c>
      <c r="P292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0.12001794276773273</v>
      </c>
      <c r="Q2926" s="69">
        <v>9.7000000000000003E-2</v>
      </c>
      <c r="R2926" s="70">
        <f>(Таблица1[[#This Row],[fr]]-SUMIF('Сводный отчет'!$B$7:$B$17,Таблица1[[#This Row],[Профиль / размер]],'Сводный отчет'!$X$7:$X$17))^2</f>
        <v>2.1428172342866694E-4</v>
      </c>
    </row>
    <row r="2927" spans="1:18" ht="11.25" customHeight="1" x14ac:dyDescent="0.25">
      <c r="A2927" s="62" t="s">
        <v>2133</v>
      </c>
      <c r="B2927" s="62" t="str">
        <f>LEFT(Таблица1[[#This Row],[Номер плавки]],7)</f>
        <v>2051731</v>
      </c>
      <c r="C2927" s="62" t="s">
        <v>8</v>
      </c>
      <c r="D2927" s="62" t="s">
        <v>9</v>
      </c>
      <c r="E2927" s="63">
        <v>573</v>
      </c>
      <c r="F2927" s="64">
        <f>(Таблица1[[#This Row],[Предел текучести, Н/мм²]]-SUMIF('Сводный отчет'!$B$7:$B$17,Таблица1[[#This Row],[Профиль / размер]],'Сводный отчет'!$F$7:$F$17))^2</f>
        <v>251.79102883588322</v>
      </c>
      <c r="G2927" s="63">
        <v>662</v>
      </c>
      <c r="H2927" s="64">
        <f>(Таблица1[[#This Row],[Временное сопротивление, Н/мм²]]-SUMIF('Сводный отчет'!$B$7:$B$17,Таблица1[[#This Row],[Профиль / размер]],'Сводный отчет'!$I$7:$I$17))^2</f>
        <v>121.90104228471964</v>
      </c>
      <c r="I2927" s="65">
        <f>Таблица1[[#This Row],[Временное сопротивление, Н/мм²]]/Таблица1[[#This Row],[Предел текучести, Н/мм²]]</f>
        <v>1.1553228621291449</v>
      </c>
      <c r="J2927" s="66">
        <f>(Таблица1[[#This Row],[σв/σт]]-SUMIF('Сводный отчет'!$B$7:$B$17,Таблица1[[#This Row],[Профиль / размер]],'Сводный отчет'!$L$7:$L$17))^2</f>
        <v>1.7605480950400721E-4</v>
      </c>
      <c r="K2927" s="63">
        <v>20.8</v>
      </c>
      <c r="L2927" s="64">
        <f>(Таблица1[[#This Row],[Относительное удлинение, %]]-SUMIF('Сводный отчет'!$B$7:$B$17,Таблица1[[#This Row],[Профиль / размер]],'Сводный отчет'!$O$7:$O$17))^2</f>
        <v>5.2270229399328221</v>
      </c>
      <c r="M2927" s="63">
        <v>8.5</v>
      </c>
      <c r="N292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2927" s="67">
        <v>8.8000000000000007</v>
      </c>
      <c r="P292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2927" s="69">
        <v>9.8000000000000004E-2</v>
      </c>
      <c r="R2927" s="70">
        <f>(Таблица1[[#This Row],[fr]]-SUMIF('Сводный отчет'!$B$7:$B$17,Таблица1[[#This Row],[Профиль / размер]],'Сводный отчет'!$X$7:$X$17))^2</f>
        <v>2.4455845298841574E-4</v>
      </c>
    </row>
    <row r="2928" spans="1:18" ht="11.25" customHeight="1" x14ac:dyDescent="0.25">
      <c r="A2928" s="62" t="s">
        <v>2134</v>
      </c>
      <c r="B2928" s="62" t="str">
        <f>LEFT(Таблица1[[#This Row],[Номер плавки]],7)</f>
        <v>2051734</v>
      </c>
      <c r="C2928" s="62" t="s">
        <v>8</v>
      </c>
      <c r="D2928" s="62" t="s">
        <v>9</v>
      </c>
      <c r="E2928" s="63">
        <v>599</v>
      </c>
      <c r="F2928" s="64">
        <f>(Таблица1[[#This Row],[Предел текучести, Н/мм²]]-SUMIF('Сводный отчет'!$B$7:$B$17,Таблица1[[#This Row],[Профиль / размер]],'Сводный отчет'!$F$7:$F$17))^2</f>
        <v>1752.923104307579</v>
      </c>
      <c r="G2928" s="63">
        <v>691</v>
      </c>
      <c r="H2928" s="64">
        <f>(Таблица1[[#This Row],[Временное сопротивление, Н/мм²]]-SUMIF('Сводный отчет'!$B$7:$B$17,Таблица1[[#This Row],[Профиль / размер]],'Сводный отчет'!$I$7:$I$17))^2</f>
        <v>1603.2721114671092</v>
      </c>
      <c r="I2928" s="65">
        <f>Таблица1[[#This Row],[Временное сопротивление, Н/мм²]]/Таблица1[[#This Row],[Предел текучести, Н/мм²]]</f>
        <v>1.1535893155258765</v>
      </c>
      <c r="J2928" s="66">
        <f>(Таблица1[[#This Row],[σв/σт]]-SUMIF('Сводный отчет'!$B$7:$B$17,Таблица1[[#This Row],[Профиль / размер]],'Сводный отчет'!$L$7:$L$17))^2</f>
        <v>2.250633439015437E-4</v>
      </c>
      <c r="K2928" s="63">
        <v>22.2</v>
      </c>
      <c r="L2928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2928" s="63">
        <v>7.6</v>
      </c>
      <c r="N292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2928" s="67">
        <v>7.9</v>
      </c>
      <c r="P292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2928" s="69">
        <v>8.3000000000000004E-2</v>
      </c>
      <c r="R2928" s="70">
        <f>(Таблица1[[#This Row],[fr]]-SUMIF('Сводный отчет'!$B$7:$B$17,Таблица1[[#This Row],[Профиль / размер]],'Сводный отчет'!$X$7:$X$17))^2</f>
        <v>4.0750959218407797E-7</v>
      </c>
    </row>
    <row r="2929" spans="1:18" ht="11.25" customHeight="1" x14ac:dyDescent="0.25">
      <c r="A2929" s="62" t="s">
        <v>2135</v>
      </c>
      <c r="B2929" s="62" t="str">
        <f>LEFT(Таблица1[[#This Row],[Номер плавки]],7)</f>
        <v>2051735</v>
      </c>
      <c r="C2929" s="62" t="s">
        <v>8</v>
      </c>
      <c r="D2929" s="62" t="s">
        <v>9</v>
      </c>
      <c r="E2929" s="63">
        <v>594</v>
      </c>
      <c r="F2929" s="64">
        <f>(Таблица1[[#This Row],[Предел текучести, Н/мм²]]-SUMIF('Сводный отчет'!$B$7:$B$17,Таблица1[[#This Row],[Профиль / размер]],'Сводный отчет'!$F$7:$F$17))^2</f>
        <v>1359.2438590245606</v>
      </c>
      <c r="G2929" s="63">
        <v>688</v>
      </c>
      <c r="H2929" s="64">
        <f>(Таблица1[[#This Row],[Временное сопротивление, Н/мм²]]-SUMIF('Сводный отчет'!$B$7:$B$17,Таблица1[[#This Row],[Профиль / размер]],'Сводный отчет'!$I$7:$I$17))^2</f>
        <v>1372.0268284482413</v>
      </c>
      <c r="I2929" s="65">
        <f>Таблица1[[#This Row],[Временное сопротивление, Н/мм²]]/Таблица1[[#This Row],[Предел текучести, Н/мм²]]</f>
        <v>1.1582491582491583</v>
      </c>
      <c r="J2929" s="66">
        <f>(Таблица1[[#This Row],[σв/σт]]-SUMIF('Сводный отчет'!$B$7:$B$17,Таблица1[[#This Row],[Профиль / размер]],'Сводный отчет'!$L$7:$L$17))^2</f>
        <v>1.0696251961903059E-4</v>
      </c>
      <c r="K2929" s="63">
        <v>22.2</v>
      </c>
      <c r="L2929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2929" s="63">
        <v>8.5</v>
      </c>
      <c r="N292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2929" s="67">
        <v>8.8000000000000007</v>
      </c>
      <c r="P292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2929" s="69">
        <v>0.08</v>
      </c>
      <c r="R2929" s="70">
        <f>(Таблица1[[#This Row],[fr]]-SUMIF('Сводный отчет'!$B$7:$B$17,Таблица1[[#This Row],[Профиль / размер]],'Сводный отчет'!$X$7:$X$17))^2</f>
        <v>5.5773209129377523E-6</v>
      </c>
    </row>
    <row r="2930" spans="1:18" ht="11.25" customHeight="1" x14ac:dyDescent="0.25">
      <c r="A2930" s="62" t="s">
        <v>2136</v>
      </c>
      <c r="B2930" s="62" t="str">
        <f>LEFT(Таблица1[[#This Row],[Номер плавки]],7)</f>
        <v>2051735</v>
      </c>
      <c r="C2930" s="62" t="s">
        <v>8</v>
      </c>
      <c r="D2930" s="62" t="s">
        <v>9</v>
      </c>
      <c r="E2930" s="63">
        <v>587</v>
      </c>
      <c r="F2930" s="64">
        <f>(Таблица1[[#This Row],[Предел текучести, Н/мм²]]-SUMIF('Сводный отчет'!$B$7:$B$17,Таблица1[[#This Row],[Профиль / размер]],'Сводный отчет'!$F$7:$F$17))^2</f>
        <v>892.09291562833482</v>
      </c>
      <c r="G2930" s="63">
        <v>676</v>
      </c>
      <c r="H2930" s="64">
        <f>(Таблица1[[#This Row],[Временное сопротивление, Н/мм²]]-SUMIF('Сводный отчет'!$B$7:$B$17,Таблица1[[#This Row],[Профиль / размер]],'Сводный отчет'!$I$7:$I$17))^2</f>
        <v>627.04569637276984</v>
      </c>
      <c r="I2930" s="65">
        <f>Таблица1[[#This Row],[Временное сопротивление, Н/мм²]]/Таблица1[[#This Row],[Предел текучести, Н/мм²]]</f>
        <v>1.151618398637138</v>
      </c>
      <c r="J2930" s="66">
        <f>(Таблица1[[#This Row],[σв/σт]]-SUMIF('Сводный отчет'!$B$7:$B$17,Таблица1[[#This Row],[Профиль / размер]],'Сводный отчет'!$L$7:$L$17))^2</f>
        <v>2.8808368639799347E-4</v>
      </c>
      <c r="K2930" s="63">
        <v>22.8</v>
      </c>
      <c r="L2930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2930" s="63">
        <v>9.1</v>
      </c>
      <c r="N293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0.70813812744752236</v>
      </c>
      <c r="O2930" s="67">
        <v>9.4</v>
      </c>
      <c r="P293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0.56785861362727852</v>
      </c>
      <c r="Q2930" s="69">
        <v>9.6000000000000002E-2</v>
      </c>
      <c r="R2930" s="70">
        <f>(Таблица1[[#This Row],[fr]]-SUMIF('Сводный отчет'!$B$7:$B$17,Таблица1[[#This Row],[Профиль / размер]],'Сводный отчет'!$X$7:$X$17))^2</f>
        <v>1.8600499386891816E-4</v>
      </c>
    </row>
    <row r="2931" spans="1:18" ht="11.25" customHeight="1" x14ac:dyDescent="0.25">
      <c r="A2931" s="62" t="s">
        <v>2137</v>
      </c>
      <c r="B2931" s="62" t="str">
        <f>LEFT(Таблица1[[#This Row],[Номер плавки]],7)</f>
        <v>2006782</v>
      </c>
      <c r="C2931" s="62" t="s">
        <v>66</v>
      </c>
      <c r="D2931" s="62" t="s">
        <v>72</v>
      </c>
      <c r="E2931" s="63">
        <v>535</v>
      </c>
      <c r="F2931" s="64">
        <f>(Таблица1[[#This Row],[Предел текучести, Н/мм²]]-SUMIF('Сводный отчет'!$B$7:$B$17,Таблица1[[#This Row],[Профиль / размер]],'Сводный отчет'!$F$7:$F$17))^2</f>
        <v>249.5372463480719</v>
      </c>
      <c r="G2931" s="63">
        <v>631</v>
      </c>
      <c r="H2931" s="64">
        <f>(Таблица1[[#This Row],[Временное сопротивление, Н/мм²]]-SUMIF('Сводный отчет'!$B$7:$B$17,Таблица1[[#This Row],[Профиль / размер]],'Сводный отчет'!$I$7:$I$17))^2</f>
        <v>299.59951087315568</v>
      </c>
      <c r="I2931" s="65">
        <f>Таблица1[[#This Row],[Временное сопротивление, Н/мм²]]/Таблица1[[#This Row],[Предел текучести, Н/мм²]]</f>
        <v>1.1794392523364485</v>
      </c>
      <c r="J2931" s="66">
        <f>(Таблица1[[#This Row],[σв/σт]]-SUMIF('Сводный отчет'!$B$7:$B$17,Таблица1[[#This Row],[Профиль / размер]],'Сводный отчет'!$L$7:$L$17))^2</f>
        <v>5.1604516625723513E-6</v>
      </c>
      <c r="K2931" s="63">
        <v>19.600000000000001</v>
      </c>
      <c r="L2931" s="64">
        <f>(Таблица1[[#This Row],[Относительное удлинение, %]]-SUMIF('Сводный отчет'!$B$7:$B$17,Таблица1[[#This Row],[Профиль / размер]],'Сводный отчет'!$O$7:$O$17))^2</f>
        <v>0.43545692231990257</v>
      </c>
      <c r="M2931" s="63">
        <v>10.6</v>
      </c>
      <c r="N293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0.26123456790123817</v>
      </c>
      <c r="O2931" s="67">
        <v>10.9</v>
      </c>
      <c r="P293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0.25874729180895822</v>
      </c>
      <c r="Q2931" s="69">
        <v>7.4999999999999997E-2</v>
      </c>
      <c r="R2931" s="70">
        <f>(Таблица1[[#This Row],[fr]]-SUMIF('Сводный отчет'!$B$7:$B$17,Таблица1[[#This Row],[Профиль / размер]],'Сводный отчет'!$X$7:$X$17))^2</f>
        <v>5.2670617871490146E-5</v>
      </c>
    </row>
    <row r="2932" spans="1:18" ht="11.25" customHeight="1" x14ac:dyDescent="0.25">
      <c r="A2932" s="62" t="s">
        <v>2137</v>
      </c>
      <c r="B2932" s="62" t="str">
        <f>LEFT(Таблица1[[#This Row],[Номер плавки]],7)</f>
        <v>2006782</v>
      </c>
      <c r="C2932" s="62" t="s">
        <v>66</v>
      </c>
      <c r="D2932" s="62" t="s">
        <v>72</v>
      </c>
      <c r="E2932" s="63">
        <v>538</v>
      </c>
      <c r="F2932" s="64">
        <f>(Таблица1[[#This Row],[Предел текучести, Н/мм²]]-SUMIF('Сводный отчет'!$B$7:$B$17,Таблица1[[#This Row],[Профиль / размер]],'Сводный отчет'!$F$7:$F$17))^2</f>
        <v>163.75675854319411</v>
      </c>
      <c r="G2932" s="63">
        <v>631</v>
      </c>
      <c r="H2932" s="64">
        <f>(Таблица1[[#This Row],[Временное сопротивление, Н/мм²]]-SUMIF('Сводный отчет'!$B$7:$B$17,Таблица1[[#This Row],[Профиль / размер]],'Сводный отчет'!$I$7:$I$17))^2</f>
        <v>299.59951087315568</v>
      </c>
      <c r="I2932" s="65">
        <f>Таблица1[[#This Row],[Временное сопротивление, Н/мм²]]/Таблица1[[#This Row],[Предел текучести, Н/мм²]]</f>
        <v>1.1728624535315986</v>
      </c>
      <c r="J2932" s="66">
        <f>(Таблица1[[#This Row],[σв/σт]]-SUMIF('Сводный отчет'!$B$7:$B$17,Таблица1[[#This Row],[Профиль / размер]],'Сводный отчет'!$L$7:$L$17))^2</f>
        <v>1.8534196426445255E-5</v>
      </c>
      <c r="K2932" s="63">
        <v>19.8</v>
      </c>
      <c r="L2932" s="64">
        <f>(Таблица1[[#This Row],[Относительное удлинение, %]]-SUMIF('Сводный отчет'!$B$7:$B$17,Таблица1[[#This Row],[Профиль / размер]],'Сводный отчет'!$O$7:$O$17))^2</f>
        <v>0.73941356188629759</v>
      </c>
      <c r="M2932" s="63">
        <v>11.8</v>
      </c>
      <c r="N293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2.927901234567917</v>
      </c>
      <c r="O2932" s="67">
        <v>12.1</v>
      </c>
      <c r="P293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2.9195602999390298</v>
      </c>
      <c r="Q2932" s="69">
        <v>0.08</v>
      </c>
      <c r="R2932" s="70">
        <f>(Таблица1[[#This Row],[fr]]-SUMIF('Сводный отчет'!$B$7:$B$17,Таблица1[[#This Row],[Профиль / размер]],'Сводный отчет'!$X$7:$X$17))^2</f>
        <v>5.0960921262328272E-6</v>
      </c>
    </row>
    <row r="2933" spans="1:18" ht="11.25" customHeight="1" x14ac:dyDescent="0.25">
      <c r="A2933" s="62" t="s">
        <v>2138</v>
      </c>
      <c r="B2933" s="62" t="str">
        <f>LEFT(Таблица1[[#This Row],[Номер плавки]],7)</f>
        <v>2006781</v>
      </c>
      <c r="C2933" s="62" t="s">
        <v>66</v>
      </c>
      <c r="D2933" s="62" t="s">
        <v>72</v>
      </c>
      <c r="E2933" s="63">
        <v>536</v>
      </c>
      <c r="F2933" s="64">
        <f>(Таблица1[[#This Row],[Предел текучести, Н/мм²]]-SUMIF('Сводный отчет'!$B$7:$B$17,Таблица1[[#This Row],[Профиль / размер]],'Сводный отчет'!$F$7:$F$17))^2</f>
        <v>218.94375041311264</v>
      </c>
      <c r="G2933" s="63">
        <v>629</v>
      </c>
      <c r="H2933" s="64">
        <f>(Таблица1[[#This Row],[Временное сопротивление, Н/мм²]]-SUMIF('Сводный отчет'!$B$7:$B$17,Таблица1[[#This Row],[Профиль / размер]],'Сводный отчет'!$I$7:$I$17))^2</f>
        <v>372.83528323087904</v>
      </c>
      <c r="I2933" s="65">
        <f>Таблица1[[#This Row],[Временное сопротивление, Н/мм²]]/Таблица1[[#This Row],[Предел текучести, Н/мм²]]</f>
        <v>1.1735074626865671</v>
      </c>
      <c r="J2933" s="66">
        <f>(Таблица1[[#This Row],[σв/σт]]-SUMIF('Сводный отчет'!$B$7:$B$17,Таблица1[[#This Row],[Профиль / размер]],'Сводный отчет'!$L$7:$L$17))^2</f>
        <v>1.3396528902555821E-5</v>
      </c>
      <c r="K2933" s="63">
        <v>21</v>
      </c>
      <c r="L2933" s="64">
        <f>(Таблица1[[#This Row],[Относительное удлинение, %]]-SUMIF('Сводный отчет'!$B$7:$B$17,Таблица1[[#This Row],[Профиль / размер]],'Сводный отчет'!$O$7:$O$17))^2</f>
        <v>4.2431533992846706</v>
      </c>
      <c r="M2933" s="63">
        <v>10.199999999999999</v>
      </c>
      <c r="N293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1.2345679012346381E-2</v>
      </c>
      <c r="O2933" s="67">
        <v>10.5</v>
      </c>
      <c r="P293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1.1809622432266921E-2</v>
      </c>
      <c r="Q2933" s="69">
        <v>9.6000000000000002E-2</v>
      </c>
      <c r="R2933" s="70">
        <f>(Таблица1[[#This Row],[fr]]-SUMIF('Сводный отчет'!$B$7:$B$17,Таблица1[[#This Row],[Профиль / размер]],'Сводный отчет'!$X$7:$X$17))^2</f>
        <v>1.8885760974140961E-4</v>
      </c>
    </row>
    <row r="2934" spans="1:18" ht="11.25" customHeight="1" x14ac:dyDescent="0.25">
      <c r="A2934" s="62" t="s">
        <v>2138</v>
      </c>
      <c r="B2934" s="62" t="str">
        <f>LEFT(Таблица1[[#This Row],[Номер плавки]],7)</f>
        <v>2006781</v>
      </c>
      <c r="C2934" s="62" t="s">
        <v>66</v>
      </c>
      <c r="D2934" s="62" t="s">
        <v>72</v>
      </c>
      <c r="E2934" s="63">
        <v>539</v>
      </c>
      <c r="F2934" s="64">
        <f>(Таблица1[[#This Row],[Предел текучести, Н/мм²]]-SUMIF('Сводный отчет'!$B$7:$B$17,Таблица1[[#This Row],[Профиль / размер]],'Сводный отчет'!$F$7:$F$17))^2</f>
        <v>139.16326260823485</v>
      </c>
      <c r="G2934" s="63">
        <v>632</v>
      </c>
      <c r="H2934" s="64">
        <f>(Таблица1[[#This Row],[Временное сопротивление, Н/мм²]]-SUMIF('Сводный отчет'!$B$7:$B$17,Таблица1[[#This Row],[Профиль / размер]],'Сводный отчет'!$I$7:$I$17))^2</f>
        <v>265.981624694294</v>
      </c>
      <c r="I2934" s="65">
        <f>Таблица1[[#This Row],[Временное сопротивление, Н/мм²]]/Таблица1[[#This Row],[Предел текучести, Н/мм²]]</f>
        <v>1.1725417439703154</v>
      </c>
      <c r="J2934" s="66">
        <f>(Таблица1[[#This Row],[σв/σт]]-SUMIF('Сводный отчет'!$B$7:$B$17,Таблица1[[#This Row],[Профиль / размер]],'Сводный отчет'!$L$7:$L$17))^2</f>
        <v>2.1398447638162199E-5</v>
      </c>
      <c r="K2934" s="63">
        <v>20.8</v>
      </c>
      <c r="L2934" s="64">
        <f>(Таблица1[[#This Row],[Относительное удлинение, %]]-SUMIF('Сводный отчет'!$B$7:$B$17,Таблица1[[#This Row],[Профиль / размер]],'Сводный отчет'!$O$7:$O$17))^2</f>
        <v>3.4591967597182776</v>
      </c>
      <c r="M2934" s="63">
        <v>11.1</v>
      </c>
      <c r="N293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1.0223456790123528</v>
      </c>
      <c r="O2934" s="67">
        <v>11.4</v>
      </c>
      <c r="P293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1.0174193785298222</v>
      </c>
      <c r="Q2934" s="69">
        <v>8.8999999999999996E-2</v>
      </c>
      <c r="R2934" s="70">
        <f>(Таблица1[[#This Row],[fr]]-SUMIF('Сводный отчет'!$B$7:$B$17,Таблица1[[#This Row],[Профиль / размер]],'Сводный отчет'!$X$7:$X$17))^2</f>
        <v>4.5461945784769685E-5</v>
      </c>
    </row>
    <row r="2935" spans="1:18" ht="11.25" customHeight="1" x14ac:dyDescent="0.25">
      <c r="A2935" s="62" t="s">
        <v>2139</v>
      </c>
      <c r="B2935" s="62" t="str">
        <f>LEFT(Таблица1[[#This Row],[Номер плавки]],7)</f>
        <v>2006780</v>
      </c>
      <c r="C2935" s="62" t="s">
        <v>66</v>
      </c>
      <c r="D2935" s="62" t="s">
        <v>72</v>
      </c>
      <c r="E2935" s="63">
        <v>546</v>
      </c>
      <c r="F2935" s="64">
        <f>(Таблица1[[#This Row],[Предел текучести, Н/мм²]]-SUMIF('Сводный отчет'!$B$7:$B$17,Таблица1[[#This Row],[Профиль / размер]],'Сводный отчет'!$F$7:$F$17))^2</f>
        <v>23.008791063519983</v>
      </c>
      <c r="G2935" s="63">
        <v>639</v>
      </c>
      <c r="H2935" s="64">
        <f>(Таблица1[[#This Row],[Временное сопротивление, Н/мм²]]-SUMIF('Сводный отчет'!$B$7:$B$17,Таблица1[[#This Row],[Профиль / размер]],'Сводный отчет'!$I$7:$I$17))^2</f>
        <v>86.6564214422622</v>
      </c>
      <c r="I2935" s="65">
        <f>Таблица1[[#This Row],[Временное сопротивление, Н/мм²]]/Таблица1[[#This Row],[Предел текучести, Н/мм²]]</f>
        <v>1.1703296703296704</v>
      </c>
      <c r="J2935" s="66">
        <f>(Таблица1[[#This Row],[σв/σт]]-SUMIF('Сводный отчет'!$B$7:$B$17,Таблица1[[#This Row],[Профиль / размер]],'Сводный отчет'!$L$7:$L$17))^2</f>
        <v>4.6757139723583364E-5</v>
      </c>
      <c r="K2935" s="63">
        <v>18.5</v>
      </c>
      <c r="L2935" s="64">
        <f>(Таблица1[[#This Row],[Относительное удлинение, %]]-SUMIF('Сводный отчет'!$B$7:$B$17,Таблица1[[#This Row],[Профиль / размер]],'Сводный отчет'!$O$7:$O$17))^2</f>
        <v>0.19369540470472454</v>
      </c>
      <c r="M2935" s="63">
        <v>9.6</v>
      </c>
      <c r="N293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0.23901234567900892</v>
      </c>
      <c r="O2935" s="67">
        <v>9.9</v>
      </c>
      <c r="P293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0.24140311836723014</v>
      </c>
      <c r="Q2935" s="69">
        <v>7.8E-2</v>
      </c>
      <c r="R2935" s="70">
        <f>(Таблица1[[#This Row],[fr]]-SUMIF('Сводный отчет'!$B$7:$B$17,Таблица1[[#This Row],[Профиль / размер]],'Сводный отчет'!$X$7:$X$17))^2</f>
        <v>1.8125902424335745E-5</v>
      </c>
    </row>
    <row r="2936" spans="1:18" ht="11.25" customHeight="1" x14ac:dyDescent="0.25">
      <c r="A2936" s="62" t="s">
        <v>2139</v>
      </c>
      <c r="B2936" s="62" t="str">
        <f>LEFT(Таблица1[[#This Row],[Номер плавки]],7)</f>
        <v>2006780</v>
      </c>
      <c r="C2936" s="62" t="s">
        <v>66</v>
      </c>
      <c r="D2936" s="62" t="s">
        <v>72</v>
      </c>
      <c r="E2936" s="63">
        <v>541</v>
      </c>
      <c r="F2936" s="64">
        <f>(Таблица1[[#This Row],[Предел текучести, Н/мм²]]-SUMIF('Сводный отчет'!$B$7:$B$17,Таблица1[[#This Row],[Профиль / размер]],'Сводный отчет'!$F$7:$F$17))^2</f>
        <v>95.976270738316302</v>
      </c>
      <c r="G2936" s="63">
        <v>632</v>
      </c>
      <c r="H2936" s="64">
        <f>(Таблица1[[#This Row],[Временное сопротивление, Н/мм²]]-SUMIF('Сводный отчет'!$B$7:$B$17,Таблица1[[#This Row],[Профиль / размер]],'Сводный отчет'!$I$7:$I$17))^2</f>
        <v>265.981624694294</v>
      </c>
      <c r="I2936" s="65">
        <f>Таблица1[[#This Row],[Временное сопротивление, Н/мм²]]/Таблица1[[#This Row],[Предел текучести, Н/мм²]]</f>
        <v>1.1682070240295748</v>
      </c>
      <c r="J2936" s="66">
        <f>(Таблица1[[#This Row],[σв/σт]]-SUMIF('Сводный отчет'!$B$7:$B$17,Таблица1[[#This Row],[Профиль / размер]],'Сводный отчет'!$L$7:$L$17))^2</f>
        <v>8.0291735048405573E-5</v>
      </c>
      <c r="K2936" s="63">
        <v>22.2</v>
      </c>
      <c r="L2936" s="64">
        <f>(Таблица1[[#This Row],[Относительное удлинение, %]]-SUMIF('Сводный отчет'!$B$7:$B$17,Таблица1[[#This Row],[Профиль / размер]],'Сводный отчет'!$O$7:$O$17))^2</f>
        <v>10.62689323668304</v>
      </c>
      <c r="M2936" s="63">
        <v>12.2</v>
      </c>
      <c r="N293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4.4567901234568037</v>
      </c>
      <c r="O2936" s="67">
        <v>12.5</v>
      </c>
      <c r="P293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4.4464979693157218</v>
      </c>
      <c r="Q2936" s="69">
        <v>8.6999999999999994E-2</v>
      </c>
      <c r="R2936" s="70">
        <f>(Таблица1[[#This Row],[fr]]-SUMIF('Сводный отчет'!$B$7:$B$17,Таблица1[[#This Row],[Профиль / размер]],'Сводный отчет'!$X$7:$X$17))^2</f>
        <v>2.2491756082872596E-5</v>
      </c>
    </row>
    <row r="2937" spans="1:18" ht="11.25" customHeight="1" x14ac:dyDescent="0.25">
      <c r="A2937" s="62" t="s">
        <v>2140</v>
      </c>
      <c r="B2937" s="62" t="str">
        <f>LEFT(Таблица1[[#This Row],[Номер плавки]],7)</f>
        <v>2076398</v>
      </c>
      <c r="C2937" s="62" t="s">
        <v>66</v>
      </c>
      <c r="D2937" s="62" t="s">
        <v>82</v>
      </c>
      <c r="E2937" s="63">
        <v>575</v>
      </c>
      <c r="F2937" s="64">
        <f>(Таблица1[[#This Row],[Предел текучести, Н/мм²]]-SUMIF('Сводный отчет'!$B$7:$B$17,Таблица1[[#This Row],[Профиль / размер]],'Сводный отчет'!$F$7:$F$17))^2</f>
        <v>768.08163265305848</v>
      </c>
      <c r="G2937" s="63">
        <v>680</v>
      </c>
      <c r="H2937" s="64">
        <f>(Таблица1[[#This Row],[Временное сопротивление, Н/мм²]]-SUMIF('Сводный отчет'!$B$7:$B$17,Таблица1[[#This Row],[Профиль / размер]],'Сводный отчет'!$I$7:$I$17))^2</f>
        <v>1032.6385506039173</v>
      </c>
      <c r="I2937" s="65">
        <f>Таблица1[[#This Row],[Временное сопротивление, Н/мм²]]/Таблица1[[#This Row],[Предел текучести, Н/мм²]]</f>
        <v>1.182608695652174</v>
      </c>
      <c r="J2937" s="66">
        <f>(Таблица1[[#This Row],[σв/σт]]-SUMIF('Сводный отчет'!$B$7:$B$17,Таблица1[[#This Row],[Профиль / размер]],'Сводный отчет'!$L$7:$L$17))^2</f>
        <v>2.3757647135166079E-6</v>
      </c>
      <c r="K2937" s="63">
        <v>20.100000000000001</v>
      </c>
      <c r="L2937" s="64">
        <f>(Таблица1[[#This Row],[Относительное удлинение, %]]-SUMIF('Сводный отчет'!$B$7:$B$17,Таблица1[[#This Row],[Профиль / размер]],'Сводный отчет'!$O$7:$O$17))^2</f>
        <v>1.9944356518117252</v>
      </c>
      <c r="M2937" s="63">
        <v>13.8</v>
      </c>
      <c r="N293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12.977638650562298</v>
      </c>
      <c r="O2937" s="67">
        <v>14.1</v>
      </c>
      <c r="P293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12.933564514785443</v>
      </c>
      <c r="Q2937" s="69">
        <v>8.3000000000000004E-2</v>
      </c>
      <c r="R2937" s="70">
        <f>(Таблица1[[#This Row],[fr]]-SUMIF('Сводный отчет'!$B$7:$B$17,Таблица1[[#This Row],[Профиль / размер]],'Сводный отчет'!$X$7:$X$17))^2</f>
        <v>1.1201999167012452E-7</v>
      </c>
    </row>
    <row r="2938" spans="1:18" ht="11.25" customHeight="1" x14ac:dyDescent="0.25">
      <c r="A2938" s="62" t="s">
        <v>2140</v>
      </c>
      <c r="B2938" s="62" t="str">
        <f>LEFT(Таблица1[[#This Row],[Номер плавки]],7)</f>
        <v>2076398</v>
      </c>
      <c r="C2938" s="62" t="s">
        <v>66</v>
      </c>
      <c r="D2938" s="62" t="s">
        <v>82</v>
      </c>
      <c r="E2938" s="63">
        <v>571</v>
      </c>
      <c r="F2938" s="64">
        <f>(Таблица1[[#This Row],[Предел текучести, Н/мм²]]-SUMIF('Сводный отчет'!$B$7:$B$17,Таблица1[[#This Row],[Профиль / размер]],'Сводный отчет'!$F$7:$F$17))^2</f>
        <v>562.36734693877315</v>
      </c>
      <c r="G2938" s="63">
        <v>677</v>
      </c>
      <c r="H2938" s="64">
        <f>(Таблица1[[#This Row],[Временное сопротивление, Н/мм²]]-SUMIF('Сводный отчет'!$B$7:$B$17,Таблица1[[#This Row],[Профиль / размер]],'Сводный отчет'!$I$7:$I$17))^2</f>
        <v>848.8303873386111</v>
      </c>
      <c r="I2938" s="65">
        <f>Таблица1[[#This Row],[Временное сопротивление, Н/мм²]]/Таблица1[[#This Row],[Предел текучести, Н/мм²]]</f>
        <v>1.1856392294220666</v>
      </c>
      <c r="J2938" s="66">
        <f>(Таблица1[[#This Row],[σв/σт]]-SUMIF('Сводный отчет'!$B$7:$B$17,Таблица1[[#This Row],[Профиль / размер]],'Сводный отчет'!$L$7:$L$17))^2</f>
        <v>2.2176635750339093E-6</v>
      </c>
      <c r="K2938" s="63">
        <v>18.3</v>
      </c>
      <c r="L2938" s="64">
        <f>(Таблица1[[#This Row],[Относительное удлинение, %]]-SUMIF('Сводный отчет'!$B$7:$B$17,Таблица1[[#This Row],[Профиль / размер]],'Сводный отчет'!$O$7:$O$17))^2</f>
        <v>0.1503540191586899</v>
      </c>
      <c r="M2938" s="63">
        <v>10.8</v>
      </c>
      <c r="N293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0.36294477301125083</v>
      </c>
      <c r="O2938" s="67">
        <v>11.1</v>
      </c>
      <c r="P293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0.35560533111202636</v>
      </c>
      <c r="Q2938" s="69">
        <v>7.8E-2</v>
      </c>
      <c r="R2938" s="70">
        <f>(Таблица1[[#This Row],[fr]]-SUMIF('Сводный отчет'!$B$7:$B$17,Таблица1[[#This Row],[Профиль / размер]],'Сводный отчет'!$X$7:$X$17))^2</f>
        <v>2.1765081216160156E-5</v>
      </c>
    </row>
    <row r="2939" spans="1:18" ht="11.25" customHeight="1" x14ac:dyDescent="0.25">
      <c r="A2939" s="62" t="s">
        <v>2141</v>
      </c>
      <c r="B2939" s="62" t="str">
        <f>LEFT(Таблица1[[#This Row],[Номер плавки]],7)</f>
        <v>2076353</v>
      </c>
      <c r="C2939" s="62" t="s">
        <v>66</v>
      </c>
      <c r="D2939" s="62" t="s">
        <v>82</v>
      </c>
      <c r="E2939" s="63">
        <v>549</v>
      </c>
      <c r="F2939" s="64">
        <f>(Таблица1[[#This Row],[Предел текучести, Н/мм²]]-SUMIF('Сводный отчет'!$B$7:$B$17,Таблица1[[#This Row],[Профиль / размер]],'Сводный отчет'!$F$7:$F$17))^2</f>
        <v>2.9387755102039144</v>
      </c>
      <c r="G2939" s="63">
        <v>662</v>
      </c>
      <c r="H2939" s="64">
        <f>(Таблица1[[#This Row],[Временное сопротивление, Н/мм²]]-SUMIF('Сводный отчет'!$B$7:$B$17,Таблица1[[#This Row],[Профиль / размер]],'Сводный отчет'!$I$7:$I$17))^2</f>
        <v>199.78957101207936</v>
      </c>
      <c r="I2939" s="65">
        <f>Таблица1[[#This Row],[Временное сопротивление, Н/мм²]]/Таблица1[[#This Row],[Предел текучести, Н/мм²]]</f>
        <v>1.2058287795992715</v>
      </c>
      <c r="J2939" s="66">
        <f>(Таблица1[[#This Row],[σв/σт]]-SUMIF('Сводный отчет'!$B$7:$B$17,Таблица1[[#This Row],[Профиль / размер]],'Сводный отчет'!$L$7:$L$17))^2</f>
        <v>4.699674367580502E-4</v>
      </c>
      <c r="K2939" s="63">
        <v>18.5</v>
      </c>
      <c r="L2939" s="64">
        <f>(Таблица1[[#This Row],[Относительное удлинение, %]]-SUMIF('Сводный отчет'!$B$7:$B$17,Таблица1[[#This Row],[Профиль / размер]],'Сводный отчет'!$O$7:$O$17))^2</f>
        <v>3.5251978342360532E-2</v>
      </c>
      <c r="M2939" s="63">
        <v>10.6</v>
      </c>
      <c r="N293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0.16196518117451345</v>
      </c>
      <c r="O2939" s="67">
        <v>10.9</v>
      </c>
      <c r="P293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0.15707471886713242</v>
      </c>
      <c r="Q2939" s="69">
        <v>9.8000000000000004E-2</v>
      </c>
      <c r="R2939" s="70">
        <f>(Таблица1[[#This Row],[fr]]-SUMIF('Сводный отчет'!$B$7:$B$17,Таблица1[[#This Row],[Профиль / размер]],'Сводный отчет'!$X$7:$X$17))^2</f>
        <v>2.3515283631820013E-4</v>
      </c>
    </row>
    <row r="2940" spans="1:18" ht="11.25" customHeight="1" x14ac:dyDescent="0.25">
      <c r="A2940" s="62" t="s">
        <v>2141</v>
      </c>
      <c r="B2940" s="62" t="str">
        <f>LEFT(Таблица1[[#This Row],[Номер плавки]],7)</f>
        <v>2076353</v>
      </c>
      <c r="C2940" s="62" t="s">
        <v>66</v>
      </c>
      <c r="D2940" s="62" t="s">
        <v>82</v>
      </c>
      <c r="E2940" s="63">
        <v>551</v>
      </c>
      <c r="F2940" s="64">
        <f>(Таблица1[[#This Row],[Предел текучести, Н/мм²]]-SUMIF('Сводный отчет'!$B$7:$B$17,Таблица1[[#This Row],[Профиль / размер]],'Сводный отчет'!$F$7:$F$17))^2</f>
        <v>13.795918367346577</v>
      </c>
      <c r="G2940" s="63">
        <v>664</v>
      </c>
      <c r="H2940" s="64">
        <f>(Таблица1[[#This Row],[Временное сопротивление, Н/мм²]]-SUMIF('Сводный отчет'!$B$7:$B$17,Таблица1[[#This Row],[Профиль / размер]],'Сводный отчет'!$I$7:$I$17))^2</f>
        <v>260.3283465222836</v>
      </c>
      <c r="I2940" s="65">
        <f>Таблица1[[#This Row],[Временное сопротивление, Н/мм²]]/Таблица1[[#This Row],[Предел текучести, Н/мм²]]</f>
        <v>1.2050816696914701</v>
      </c>
      <c r="J2940" s="66">
        <f>(Таблица1[[#This Row],[σв/σт]]-SUMIF('Сводный отчет'!$B$7:$B$17,Таблица1[[#This Row],[Профиль / размер]],'Сводный отчет'!$L$7:$L$17))^2</f>
        <v>4.3813281850218301E-4</v>
      </c>
      <c r="K2940" s="63">
        <v>19.600000000000001</v>
      </c>
      <c r="L2940" s="64">
        <f>(Таблица1[[#This Row],[Относительное удлинение, %]]-SUMIF('Сводный отчет'!$B$7:$B$17,Таблица1[[#This Row],[Профиль / размер]],'Сводный отчет'!$O$7:$O$17))^2</f>
        <v>0.83219075385254859</v>
      </c>
      <c r="M2940" s="63">
        <v>12.8</v>
      </c>
      <c r="N294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6.7727406913786163</v>
      </c>
      <c r="O2940" s="67">
        <v>13.1</v>
      </c>
      <c r="P294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6.7409114535609715</v>
      </c>
      <c r="Q2940" s="69">
        <v>9.6000000000000002E-2</v>
      </c>
      <c r="R2940" s="70">
        <f>(Таблица1[[#This Row],[fr]]-SUMIF('Сводный отчет'!$B$7:$B$17,Таблица1[[#This Row],[Профиль / размер]],'Сводный отчет'!$X$7:$X$17))^2</f>
        <v>1.7781406080799608E-4</v>
      </c>
    </row>
    <row r="2941" spans="1:18" ht="11.25" customHeight="1" x14ac:dyDescent="0.25">
      <c r="A2941" s="62" t="s">
        <v>2142</v>
      </c>
      <c r="B2941" s="62" t="str">
        <f>LEFT(Таблица1[[#This Row],[Номер плавки]],7)</f>
        <v>2075563</v>
      </c>
      <c r="C2941" s="62" t="s">
        <v>66</v>
      </c>
      <c r="D2941" s="62" t="s">
        <v>82</v>
      </c>
      <c r="E2941" s="63">
        <v>550</v>
      </c>
      <c r="F2941" s="64">
        <f>(Таблица1[[#This Row],[Предел текучести, Н/мм²]]-SUMIF('Сводный отчет'!$B$7:$B$17,Таблица1[[#This Row],[Профиль / размер]],'Сводный отчет'!$F$7:$F$17))^2</f>
        <v>7.3673469387752455</v>
      </c>
      <c r="G2941" s="63">
        <v>662</v>
      </c>
      <c r="H2941" s="64">
        <f>(Таблица1[[#This Row],[Временное сопротивление, Н/мм²]]-SUMIF('Сводный отчет'!$B$7:$B$17,Таблица1[[#This Row],[Профиль / размер]],'Сводный отчет'!$I$7:$I$17))^2</f>
        <v>199.78957101207936</v>
      </c>
      <c r="I2941" s="65">
        <f>Таблица1[[#This Row],[Временное сопротивление, Н/мм²]]/Таблица1[[#This Row],[Предел текучести, Н/мм²]]</f>
        <v>1.2036363636363636</v>
      </c>
      <c r="J2941" s="66">
        <f>(Таблица1[[#This Row],[σв/σт]]-SUMIF('Сводный отчет'!$B$7:$B$17,Таблица1[[#This Row],[Профиль / размер]],'Сводный отчет'!$L$7:$L$17))^2</f>
        <v>3.7971652674694245E-4</v>
      </c>
      <c r="K2941" s="63">
        <v>19.8</v>
      </c>
      <c r="L2941" s="64">
        <f>(Таблица1[[#This Row],[Относительное удлинение, %]]-SUMIF('Сводный отчет'!$B$7:$B$17,Таблица1[[#This Row],[Профиль / размер]],'Сводный отчет'!$O$7:$O$17))^2</f>
        <v>1.2370887130362176</v>
      </c>
      <c r="M2941" s="63">
        <v>12.1</v>
      </c>
      <c r="N294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3.6193121199500342</v>
      </c>
      <c r="O2941" s="67">
        <v>12.4</v>
      </c>
      <c r="P294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3.5960543107038436</v>
      </c>
      <c r="Q2941" s="69">
        <v>6.5000000000000002E-2</v>
      </c>
      <c r="R2941" s="70">
        <f>(Таблица1[[#This Row],[fr]]-SUMIF('Сводный отчет'!$B$7:$B$17,Таблица1[[#This Row],[Профиль / размер]],'Сводный отчет'!$X$7:$X$17))^2</f>
        <v>3.1206304039983415E-4</v>
      </c>
    </row>
    <row r="2942" spans="1:18" ht="11.25" customHeight="1" x14ac:dyDescent="0.25">
      <c r="A2942" s="62" t="s">
        <v>2143</v>
      </c>
      <c r="B2942" s="62" t="str">
        <f>LEFT(Таблица1[[#This Row],[Номер плавки]],7)</f>
        <v>2051736</v>
      </c>
      <c r="C2942" s="62" t="s">
        <v>8</v>
      </c>
      <c r="D2942" s="62" t="s">
        <v>9</v>
      </c>
      <c r="E2942" s="63">
        <v>569</v>
      </c>
      <c r="F2942" s="64">
        <f>(Таблица1[[#This Row],[Предел текучести, Н/мм²]]-SUMIF('Сводный отчет'!$B$7:$B$17,Таблица1[[#This Row],[Профиль / размер]],'Сводный отчет'!$F$7:$F$17))^2</f>
        <v>140.84763260946849</v>
      </c>
      <c r="G2942" s="63">
        <v>656</v>
      </c>
      <c r="H2942" s="64">
        <f>(Таблица1[[#This Row],[Временное сопротивление, Н/мм²]]-SUMIF('Сводный отчет'!$B$7:$B$17,Таблица1[[#This Row],[Профиль / размер]],'Сводный отчет'!$I$7:$I$17))^2</f>
        <v>25.410476246983851</v>
      </c>
      <c r="I2942" s="65">
        <f>Таблица1[[#This Row],[Временное сопротивление, Н/мм²]]/Таблица1[[#This Row],[Предел текучести, Н/мм²]]</f>
        <v>1.1528998242530755</v>
      </c>
      <c r="J2942" s="66">
        <f>(Таблица1[[#This Row],[σв/σт]]-SUMIF('Сводный отчет'!$B$7:$B$17,Таблица1[[#This Row],[Профиль / размер]],'Сводный отчет'!$L$7:$L$17))^2</f>
        <v>2.4622639176709646E-4</v>
      </c>
      <c r="K2942" s="63">
        <v>24.6</v>
      </c>
      <c r="L2942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2942" s="63">
        <v>7.4</v>
      </c>
      <c r="N294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0.73700605197575808</v>
      </c>
      <c r="O2942" s="67">
        <v>7.7</v>
      </c>
      <c r="P294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0.89574121320798117</v>
      </c>
      <c r="Q2942" s="69">
        <v>9.5000000000000001E-2</v>
      </c>
      <c r="R2942" s="70">
        <f>(Таблица1[[#This Row],[fr]]-SUMIF('Сводный отчет'!$B$7:$B$17,Таблица1[[#This Row],[Профиль / размер]],'Сводный отчет'!$X$7:$X$17))^2</f>
        <v>1.5972826430916934E-4</v>
      </c>
    </row>
    <row r="2943" spans="1:18" ht="11.25" customHeight="1" x14ac:dyDescent="0.25">
      <c r="A2943" s="62" t="s">
        <v>2144</v>
      </c>
      <c r="B2943" s="62" t="str">
        <f>LEFT(Таблица1[[#This Row],[Номер плавки]],7)</f>
        <v>2051736</v>
      </c>
      <c r="C2943" s="62" t="s">
        <v>8</v>
      </c>
      <c r="D2943" s="62" t="s">
        <v>9</v>
      </c>
      <c r="E2943" s="63">
        <v>588</v>
      </c>
      <c r="F2943" s="64">
        <f>(Таблица1[[#This Row],[Предел текучести, Н/мм²]]-SUMIF('Сводный отчет'!$B$7:$B$17,Таблица1[[#This Row],[Профиль / размер]],'Сводный отчет'!$F$7:$F$17))^2</f>
        <v>952.82876468493851</v>
      </c>
      <c r="G2943" s="63">
        <v>677</v>
      </c>
      <c r="H2943" s="64">
        <f>(Таблица1[[#This Row],[Временное сопротивление, Н/мм²]]-SUMIF('Сводный отчет'!$B$7:$B$17,Таблица1[[#This Row],[Профиль / размер]],'Сводный отчет'!$I$7:$I$17))^2</f>
        <v>678.12745737905914</v>
      </c>
      <c r="I2943" s="65">
        <f>Таблица1[[#This Row],[Временное сопротивление, Н/мм²]]/Таблица1[[#This Row],[Предел текучести, Н/мм²]]</f>
        <v>1.1513605442176871</v>
      </c>
      <c r="J2943" s="66">
        <f>(Таблица1[[#This Row],[σв/σт]]-SUMIF('Сводный отчет'!$B$7:$B$17,Таблица1[[#This Row],[Профиль / размер]],'Сводный отчет'!$L$7:$L$17))^2</f>
        <v>2.9690331596711705E-4</v>
      </c>
      <c r="K2943" s="63">
        <v>21.2</v>
      </c>
      <c r="L2943" s="64">
        <f>(Таблица1[[#This Row],[Относительное удлинение, %]]-SUMIF('Сводный отчет'!$B$7:$B$17,Таблица1[[#This Row],[Профиль / размер]],'Сводный отчет'!$O$7:$O$17))^2</f>
        <v>3.5580082648804354</v>
      </c>
      <c r="M2943" s="63">
        <v>8.4</v>
      </c>
      <c r="N294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2943" s="67">
        <v>8.6999999999999993</v>
      </c>
      <c r="P294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2943" s="69">
        <v>9.6000000000000002E-2</v>
      </c>
      <c r="R2943" s="70">
        <f>(Таблица1[[#This Row],[fr]]-SUMIF('Сводный отчет'!$B$7:$B$17,Таблица1[[#This Row],[Профиль / размер]],'Сводный отчет'!$X$7:$X$17))^2</f>
        <v>1.8600499386891816E-4</v>
      </c>
    </row>
    <row r="2944" spans="1:18" ht="11.25" customHeight="1" x14ac:dyDescent="0.25">
      <c r="A2944" s="62" t="s">
        <v>2142</v>
      </c>
      <c r="B2944" s="62" t="str">
        <f>LEFT(Таблица1[[#This Row],[Номер плавки]],7)</f>
        <v>2075563</v>
      </c>
      <c r="C2944" s="62" t="s">
        <v>66</v>
      </c>
      <c r="D2944" s="62" t="s">
        <v>82</v>
      </c>
      <c r="E2944" s="63">
        <v>550</v>
      </c>
      <c r="F2944" s="64">
        <f>(Таблица1[[#This Row],[Предел текучести, Н/мм²]]-SUMIF('Сводный отчет'!$B$7:$B$17,Таблица1[[#This Row],[Профиль / размер]],'Сводный отчет'!$F$7:$F$17))^2</f>
        <v>7.3673469387752455</v>
      </c>
      <c r="G2944" s="63">
        <v>662</v>
      </c>
      <c r="H2944" s="64">
        <f>(Таблица1[[#This Row],[Временное сопротивление, Н/мм²]]-SUMIF('Сводный отчет'!$B$7:$B$17,Таблица1[[#This Row],[Профиль / размер]],'Сводный отчет'!$I$7:$I$17))^2</f>
        <v>199.78957101207936</v>
      </c>
      <c r="I2944" s="65">
        <f>Таблица1[[#This Row],[Временное сопротивление, Н/мм²]]/Таблица1[[#This Row],[Предел текучести, Н/мм²]]</f>
        <v>1.2036363636363636</v>
      </c>
      <c r="J2944" s="66">
        <f>(Таблица1[[#This Row],[σв/σт]]-SUMIF('Сводный отчет'!$B$7:$B$17,Таблица1[[#This Row],[Профиль / размер]],'Сводный отчет'!$L$7:$L$17))^2</f>
        <v>3.7971652674694245E-4</v>
      </c>
      <c r="K2944" s="63">
        <v>18.600000000000001</v>
      </c>
      <c r="L2944" s="64">
        <f>(Таблица1[[#This Row],[Относительное удлинение, %]]-SUMIF('Сводный отчет'!$B$7:$B$17,Таблица1[[#This Row],[Профиль / размер]],'Сводный отчет'!$O$7:$O$17))^2</f>
        <v>7.7009579341953231E-3</v>
      </c>
      <c r="M2944" s="63">
        <v>10.7</v>
      </c>
      <c r="N294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0.25245497709288112</v>
      </c>
      <c r="O2944" s="67">
        <v>11</v>
      </c>
      <c r="P294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0.24634002498957946</v>
      </c>
      <c r="Q2944" s="69">
        <v>9.7000000000000003E-2</v>
      </c>
      <c r="R2944" s="70">
        <f>(Таблица1[[#This Row],[fr]]-SUMIF('Сводный отчет'!$B$7:$B$17,Таблица1[[#This Row],[Профиль / размер]],'Сводный отчет'!$X$7:$X$17))^2</f>
        <v>2.0548344856309811E-4</v>
      </c>
    </row>
    <row r="2945" spans="1:18" ht="11.25" customHeight="1" x14ac:dyDescent="0.25">
      <c r="A2945" s="62" t="s">
        <v>2145</v>
      </c>
      <c r="B2945" s="62" t="str">
        <f>LEFT(Таблица1[[#This Row],[Номер плавки]],7)</f>
        <v>2051736</v>
      </c>
      <c r="C2945" s="62" t="s">
        <v>8</v>
      </c>
      <c r="D2945" s="62" t="s">
        <v>9</v>
      </c>
      <c r="E2945" s="63">
        <v>582</v>
      </c>
      <c r="F2945" s="64">
        <f>(Таблица1[[#This Row],[Предел текучести, Н/мм²]]-SUMIF('Сводный отчет'!$B$7:$B$17,Таблица1[[#This Row],[Профиль / размер]],'Сводный отчет'!$F$7:$F$17))^2</f>
        <v>618.4136703453164</v>
      </c>
      <c r="G2945" s="63">
        <v>670</v>
      </c>
      <c r="H2945" s="64">
        <f>(Таблица1[[#This Row],[Временное сопротивление, Н/мм²]]-SUMIF('Сводный отчет'!$B$7:$B$17,Таблица1[[#This Row],[Профиль / размер]],'Сводный отчет'!$I$7:$I$17))^2</f>
        <v>362.55513033503405</v>
      </c>
      <c r="I2945" s="65">
        <f>Таблица1[[#This Row],[Временное сопротивление, Н/мм²]]/Таблица1[[#This Row],[Предел текучести, Н/мм²]]</f>
        <v>1.1512027491408934</v>
      </c>
      <c r="J2945" s="66">
        <f>(Таблица1[[#This Row],[σв/σт]]-SUMIF('Сводный отчет'!$B$7:$B$17,Таблица1[[#This Row],[Профиль / размер]],'Сводный отчет'!$L$7:$L$17))^2</f>
        <v>3.023661121468119E-4</v>
      </c>
      <c r="K2945" s="63">
        <v>18.2</v>
      </c>
      <c r="L2945" s="64">
        <f>(Таблица1[[#This Row],[Относительное удлинение, %]]-SUMIF('Сводный отчет'!$B$7:$B$17,Таблица1[[#This Row],[Профиль / размер]],'Сводный отчет'!$O$7:$O$17))^2</f>
        <v>23.875618327773381</v>
      </c>
      <c r="M2945" s="63">
        <v>7.9</v>
      </c>
      <c r="N294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0.12851548593804202</v>
      </c>
      <c r="O2945" s="67">
        <v>8.1999999999999993</v>
      </c>
      <c r="P294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0.19930515450777525</v>
      </c>
      <c r="Q2945" s="69">
        <v>8.8999999999999996E-2</v>
      </c>
      <c r="R2945" s="70">
        <f>(Таблица1[[#This Row],[fr]]-SUMIF('Сводный отчет'!$B$7:$B$17,Таблица1[[#This Row],[Профиль / размер]],'Сводный отчет'!$X$7:$X$17))^2</f>
        <v>4.4067886950676638E-5</v>
      </c>
    </row>
    <row r="2946" spans="1:18" ht="11.25" customHeight="1" x14ac:dyDescent="0.25">
      <c r="A2946" s="62" t="s">
        <v>2146</v>
      </c>
      <c r="B2946" s="62" t="str">
        <f>LEFT(Таблица1[[#This Row],[Номер плавки]],7)</f>
        <v>2075562</v>
      </c>
      <c r="C2946" s="62" t="s">
        <v>66</v>
      </c>
      <c r="D2946" s="62" t="s">
        <v>82</v>
      </c>
      <c r="E2946" s="63">
        <v>549</v>
      </c>
      <c r="F2946" s="64">
        <f>(Таблица1[[#This Row],[Предел текучести, Н/мм²]]-SUMIF('Сводный отчет'!$B$7:$B$17,Таблица1[[#This Row],[Профиль / размер]],'Сводный отчет'!$F$7:$F$17))^2</f>
        <v>2.9387755102039144</v>
      </c>
      <c r="G2946" s="63">
        <v>662</v>
      </c>
      <c r="H2946" s="64">
        <f>(Таблица1[[#This Row],[Временное сопротивление, Н/мм²]]-SUMIF('Сводный отчет'!$B$7:$B$17,Таблица1[[#This Row],[Профиль / размер]],'Сводный отчет'!$I$7:$I$17))^2</f>
        <v>199.78957101207936</v>
      </c>
      <c r="I2946" s="65">
        <f>Таблица1[[#This Row],[Временное сопротивление, Н/мм²]]/Таблица1[[#This Row],[Предел текучести, Н/мм²]]</f>
        <v>1.2058287795992715</v>
      </c>
      <c r="J2946" s="66">
        <f>(Таблица1[[#This Row],[σв/σт]]-SUMIF('Сводный отчет'!$B$7:$B$17,Таблица1[[#This Row],[Профиль / размер]],'Сводный отчет'!$L$7:$L$17))^2</f>
        <v>4.699674367580502E-4</v>
      </c>
      <c r="K2946" s="63">
        <v>20.100000000000001</v>
      </c>
      <c r="L2946" s="64">
        <f>(Таблица1[[#This Row],[Относительное удлинение, %]]-SUMIF('Сводный отчет'!$B$7:$B$17,Таблица1[[#This Row],[Профиль / размер]],'Сводный отчет'!$O$7:$O$17))^2</f>
        <v>1.9944356518117252</v>
      </c>
      <c r="M2946" s="63">
        <v>11.3</v>
      </c>
      <c r="N294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1.215393752603092</v>
      </c>
      <c r="O2946" s="67">
        <v>11.6</v>
      </c>
      <c r="P294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1.2019318617242627</v>
      </c>
      <c r="Q2946" s="69">
        <v>6.5000000000000002E-2</v>
      </c>
      <c r="R2946" s="70">
        <f>(Таблица1[[#This Row],[fr]]-SUMIF('Сводный отчет'!$B$7:$B$17,Таблица1[[#This Row],[Профиль / размер]],'Сводный отчет'!$X$7:$X$17))^2</f>
        <v>3.1206304039983415E-4</v>
      </c>
    </row>
    <row r="2947" spans="1:18" ht="11.25" customHeight="1" x14ac:dyDescent="0.25">
      <c r="A2947" s="62" t="s">
        <v>2146</v>
      </c>
      <c r="B2947" s="62" t="str">
        <f>LEFT(Таблица1[[#This Row],[Номер плавки]],7)</f>
        <v>2075562</v>
      </c>
      <c r="C2947" s="62" t="s">
        <v>66</v>
      </c>
      <c r="D2947" s="62" t="s">
        <v>82</v>
      </c>
      <c r="E2947" s="63">
        <v>551</v>
      </c>
      <c r="F2947" s="64">
        <f>(Таблица1[[#This Row],[Предел текучести, Н/мм²]]-SUMIF('Сводный отчет'!$B$7:$B$17,Таблица1[[#This Row],[Профиль / размер]],'Сводный отчет'!$F$7:$F$17))^2</f>
        <v>13.795918367346577</v>
      </c>
      <c r="G2947" s="63">
        <v>662</v>
      </c>
      <c r="H2947" s="64">
        <f>(Таблица1[[#This Row],[Временное сопротивление, Н/мм²]]-SUMIF('Сводный отчет'!$B$7:$B$17,Таблица1[[#This Row],[Профиль / размер]],'Сводный отчет'!$I$7:$I$17))^2</f>
        <v>199.78957101207936</v>
      </c>
      <c r="I2947" s="65">
        <f>Таблица1[[#This Row],[Временное сопротивление, Н/мм²]]/Таблица1[[#This Row],[Предел текучести, Н/мм²]]</f>
        <v>1.2014519056261344</v>
      </c>
      <c r="J2947" s="66">
        <f>(Таблица1[[#This Row],[σв/σт]]-SUMIF('Сводный отчет'!$B$7:$B$17,Таблица1[[#This Row],[Профиль / размер]],'Сводный отчет'!$L$7:$L$17))^2</f>
        <v>2.9935430365624738E-4</v>
      </c>
      <c r="K2947" s="63">
        <v>20.3</v>
      </c>
      <c r="L2947" s="64">
        <f>(Таблица1[[#This Row],[Относительное удлинение, %]]-SUMIF('Сводный отчет'!$B$7:$B$17,Таблица1[[#This Row],[Профиль / размер]],'Сводный отчет'!$O$7:$O$17))^2</f>
        <v>2.5993336109953935</v>
      </c>
      <c r="M2947" s="63">
        <v>10.8</v>
      </c>
      <c r="N294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0.36294477301125083</v>
      </c>
      <c r="O2947" s="67">
        <v>11.1</v>
      </c>
      <c r="P294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0.35560533111202636</v>
      </c>
      <c r="Q2947" s="69">
        <v>9.8000000000000004E-2</v>
      </c>
      <c r="R2947" s="70">
        <f>(Таблица1[[#This Row],[fr]]-SUMIF('Сводный отчет'!$B$7:$B$17,Таблица1[[#This Row],[Профиль / размер]],'Сводный отчет'!$X$7:$X$17))^2</f>
        <v>2.3515283631820013E-4</v>
      </c>
    </row>
    <row r="2948" spans="1:18" ht="11.25" customHeight="1" x14ac:dyDescent="0.25">
      <c r="A2948" s="62" t="s">
        <v>1890</v>
      </c>
      <c r="B2948" s="62" t="str">
        <f>LEFT(Таблица1[[#This Row],[Номер плавки]],7)</f>
        <v>2005564</v>
      </c>
      <c r="C2948" s="62" t="s">
        <v>66</v>
      </c>
      <c r="D2948" s="62" t="s">
        <v>82</v>
      </c>
      <c r="E2948" s="63">
        <v>558</v>
      </c>
      <c r="F2948" s="64">
        <f>(Таблица1[[#This Row],[Предел текучести, Н/мм²]]-SUMIF('Сводный отчет'!$B$7:$B$17,Таблица1[[#This Row],[Профиль / размер]],'Сводный отчет'!$F$7:$F$17))^2</f>
        <v>114.79591836734589</v>
      </c>
      <c r="G2948" s="63">
        <v>653</v>
      </c>
      <c r="H2948" s="64">
        <f>(Таблица1[[#This Row],[Временное сопротивление, Н/мм²]]-SUMIF('Сводный отчет'!$B$7:$B$17,Таблица1[[#This Row],[Профиль / размер]],'Сводный отчет'!$I$7:$I$17))^2</f>
        <v>26.36508121616032</v>
      </c>
      <c r="I2948" s="65">
        <f>Таблица1[[#This Row],[Временное сопротивление, Н/мм²]]/Таблица1[[#This Row],[Предел текучести, Н/мм²]]</f>
        <v>1.1702508960573477</v>
      </c>
      <c r="J2948" s="66">
        <f>(Таблица1[[#This Row],[σв/σт]]-SUMIF('Сводный отчет'!$B$7:$B$17,Таблица1[[#This Row],[Профиль / размер]],'Сводный отчет'!$L$7:$L$17))^2</f>
        <v>1.9318640356416465E-4</v>
      </c>
      <c r="K2948" s="63">
        <v>19.3</v>
      </c>
      <c r="L2948" s="64">
        <f>(Таблица1[[#This Row],[Относительное удлинение, %]]-SUMIF('Сводный отчет'!$B$7:$B$17,Таблица1[[#This Row],[Профиль / размер]],'Сводный отчет'!$O$7:$O$17))^2</f>
        <v>0.37484381507704173</v>
      </c>
      <c r="M2948" s="63">
        <v>13</v>
      </c>
      <c r="N294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7.8537202832153481</v>
      </c>
      <c r="O2948" s="67">
        <v>13.3</v>
      </c>
      <c r="P294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7.8194420658058723</v>
      </c>
      <c r="Q2948" s="69">
        <v>8.5000000000000006E-2</v>
      </c>
      <c r="R2948" s="70">
        <f>(Таблица1[[#This Row],[fr]]-SUMIF('Сводный отчет'!$B$7:$B$17,Таблица1[[#This Row],[Профиль / размер]],'Сводный отчет'!$X$7:$X$17))^2</f>
        <v>5.4507955018741372E-6</v>
      </c>
    </row>
    <row r="2949" spans="1:18" ht="11.25" customHeight="1" x14ac:dyDescent="0.25">
      <c r="A2949" s="62" t="s">
        <v>1890</v>
      </c>
      <c r="B2949" s="62" t="str">
        <f>LEFT(Таблица1[[#This Row],[Номер плавки]],7)</f>
        <v>2005564</v>
      </c>
      <c r="C2949" s="62" t="s">
        <v>66</v>
      </c>
      <c r="D2949" s="62" t="s">
        <v>82</v>
      </c>
      <c r="E2949" s="63">
        <v>555</v>
      </c>
      <c r="F2949" s="64">
        <f>(Таблица1[[#This Row],[Предел текучести, Н/мм²]]-SUMIF('Сводный отчет'!$B$7:$B$17,Таблица1[[#This Row],[Профиль / размер]],'Сводный отчет'!$F$7:$F$17))^2</f>
        <v>59.510204081631905</v>
      </c>
      <c r="G2949" s="63">
        <v>652</v>
      </c>
      <c r="H2949" s="64">
        <f>(Таблица1[[#This Row],[Временное сопротивление, Н/мм²]]-SUMIF('Сводный отчет'!$B$7:$B$17,Таблица1[[#This Row],[Профиль / размер]],'Сводный отчет'!$I$7:$I$17))^2</f>
        <v>17.095693461058204</v>
      </c>
      <c r="I2949" s="65">
        <f>Таблица1[[#This Row],[Временное сопротивление, Н/мм²]]/Таблица1[[#This Row],[Предел текучести, Н/мм²]]</f>
        <v>1.1747747747747748</v>
      </c>
      <c r="J2949" s="66">
        <f>(Таблица1[[#This Row],[σв/σт]]-SUMIF('Сводный отчет'!$B$7:$B$17,Таблица1[[#This Row],[Профиль / размер]],'Сводный отчет'!$L$7:$L$17))^2</f>
        <v>8.7895733774235503E-5</v>
      </c>
      <c r="K2949" s="63">
        <v>19.2</v>
      </c>
      <c r="L2949" s="64">
        <f>(Таблица1[[#This Row],[Относительное удлинение, %]]-SUMIF('Сводный отчет'!$B$7:$B$17,Таблица1[[#This Row],[Профиль / размер]],'Сводный отчет'!$O$7:$O$17))^2</f>
        <v>0.26239483548520509</v>
      </c>
      <c r="M2949" s="63">
        <v>12.7</v>
      </c>
      <c r="N294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6.2622508954602409</v>
      </c>
      <c r="O2949" s="67">
        <v>13</v>
      </c>
      <c r="P294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6.2316461474385259</v>
      </c>
      <c r="Q2949" s="69">
        <v>9.9000000000000005E-2</v>
      </c>
      <c r="R2949" s="70">
        <f>(Таблица1[[#This Row],[fr]]-SUMIF('Сводный отчет'!$B$7:$B$17,Таблица1[[#This Row],[Профиль / размер]],'Сводный отчет'!$X$7:$X$17))^2</f>
        <v>2.6682222407330218E-4</v>
      </c>
    </row>
    <row r="2950" spans="1:18" ht="11.25" customHeight="1" x14ac:dyDescent="0.25">
      <c r="A2950" s="62" t="s">
        <v>2147</v>
      </c>
      <c r="B2950" s="62" t="str">
        <f>LEFT(Таблица1[[#This Row],[Номер плавки]],7)</f>
        <v>2005563</v>
      </c>
      <c r="C2950" s="62" t="s">
        <v>66</v>
      </c>
      <c r="D2950" s="62" t="s">
        <v>82</v>
      </c>
      <c r="E2950" s="63">
        <v>554</v>
      </c>
      <c r="F2950" s="64">
        <f>(Таблица1[[#This Row],[Предел текучести, Н/мм²]]-SUMIF('Сводный отчет'!$B$7:$B$17,Таблица1[[#This Row],[Профиль / размер]],'Сводный отчет'!$F$7:$F$17))^2</f>
        <v>45.081632653060574</v>
      </c>
      <c r="G2950" s="63">
        <v>653</v>
      </c>
      <c r="H2950" s="64">
        <f>(Таблица1[[#This Row],[Временное сопротивление, Н/мм²]]-SUMIF('Сводный отчет'!$B$7:$B$17,Таблица1[[#This Row],[Профиль / размер]],'Сводный отчет'!$I$7:$I$17))^2</f>
        <v>26.36508121616032</v>
      </c>
      <c r="I2950" s="65">
        <f>Таблица1[[#This Row],[Временное сопротивление, Н/мм²]]/Таблица1[[#This Row],[Предел текучести, Н/мм²]]</f>
        <v>1.1787003610108304</v>
      </c>
      <c r="J2950" s="66">
        <f>(Таблица1[[#This Row],[σв/σт]]-SUMIF('Сводный отчет'!$B$7:$B$17,Таблица1[[#This Row],[Профиль / размер]],'Сводный отчет'!$L$7:$L$17))^2</f>
        <v>2.9699079983045596E-5</v>
      </c>
      <c r="K2950" s="63">
        <v>18.600000000000001</v>
      </c>
      <c r="L2950" s="64">
        <f>(Таблица1[[#This Row],[Относительное удлинение, %]]-SUMIF('Сводный отчет'!$B$7:$B$17,Таблица1[[#This Row],[Профиль / размер]],'Сводный отчет'!$O$7:$O$17))^2</f>
        <v>7.7009579341953231E-3</v>
      </c>
      <c r="M2950" s="63">
        <v>10.5</v>
      </c>
      <c r="N295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9.1475385256145597E-2</v>
      </c>
      <c r="O2950" s="67">
        <v>10.8</v>
      </c>
      <c r="P295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8.7809412744685233E-2</v>
      </c>
      <c r="Q2950" s="69">
        <v>6.8000000000000005E-2</v>
      </c>
      <c r="R2950" s="70">
        <f>(Таблица1[[#This Row],[fr]]-SUMIF('Сводный отчет'!$B$7:$B$17,Таблица1[[#This Row],[Профиль / размер]],'Сводный отчет'!$X$7:$X$17))^2</f>
        <v>2.1507120366514007E-4</v>
      </c>
    </row>
    <row r="2951" spans="1:18" ht="11.25" customHeight="1" x14ac:dyDescent="0.25">
      <c r="A2951" s="62" t="s">
        <v>2147</v>
      </c>
      <c r="B2951" s="62" t="str">
        <f>LEFT(Таблица1[[#This Row],[Номер плавки]],7)</f>
        <v>2005563</v>
      </c>
      <c r="C2951" s="62" t="s">
        <v>66</v>
      </c>
      <c r="D2951" s="62" t="s">
        <v>82</v>
      </c>
      <c r="E2951" s="63">
        <v>553</v>
      </c>
      <c r="F2951" s="64">
        <f>(Таблица1[[#This Row],[Предел текучести, Н/мм²]]-SUMIF('Сводный отчет'!$B$7:$B$17,Таблица1[[#This Row],[Профиль / размер]],'Сводный отчет'!$F$7:$F$17))^2</f>
        <v>32.653061224489242</v>
      </c>
      <c r="G2951" s="63">
        <v>653</v>
      </c>
      <c r="H2951" s="64">
        <f>(Таблица1[[#This Row],[Временное сопротивление, Н/мм²]]-SUMIF('Сводный отчет'!$B$7:$B$17,Таблица1[[#This Row],[Профиль / размер]],'Сводный отчет'!$I$7:$I$17))^2</f>
        <v>26.36508121616032</v>
      </c>
      <c r="I2951" s="65">
        <f>Таблица1[[#This Row],[Временное сопротивление, Н/мм²]]/Таблица1[[#This Row],[Предел текучести, Н/мм²]]</f>
        <v>1.1808318264014466</v>
      </c>
      <c r="J2951" s="66">
        <f>(Таблица1[[#This Row],[σв/σт]]-SUMIF('Сводный отчет'!$B$7:$B$17,Таблица1[[#This Row],[Профиль / размер]],'Сводный отчет'!$L$7:$L$17))^2</f>
        <v>1.1010589525278623E-5</v>
      </c>
      <c r="K2951" s="63">
        <v>17.8</v>
      </c>
      <c r="L2951" s="64">
        <f>(Таблица1[[#This Row],[Относительное удлинение, %]]-SUMIF('Сводный отчет'!$B$7:$B$17,Таблица1[[#This Row],[Профиль / размер]],'Сводный отчет'!$O$7:$O$17))^2</f>
        <v>0.78810912119951393</v>
      </c>
      <c r="M2951" s="63">
        <v>9.9</v>
      </c>
      <c r="N295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8.853660974593669E-2</v>
      </c>
      <c r="O2951" s="67">
        <v>10.199999999999999</v>
      </c>
      <c r="P295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9.2217576010001287E-2</v>
      </c>
      <c r="Q2951" s="69">
        <v>8.8999999999999996E-2</v>
      </c>
      <c r="R2951" s="70">
        <f>(Таблица1[[#This Row],[fr]]-SUMIF('Сводный отчет'!$B$7:$B$17,Таблица1[[#This Row],[Профиль / размер]],'Сводный отчет'!$X$7:$X$17))^2</f>
        <v>4.0128346522282032E-5</v>
      </c>
    </row>
    <row r="2952" spans="1:18" ht="11.25" customHeight="1" x14ac:dyDescent="0.25">
      <c r="A2952" s="62" t="s">
        <v>2148</v>
      </c>
      <c r="B2952" s="62" t="str">
        <f>LEFT(Таблица1[[#This Row],[Номер плавки]],7)</f>
        <v>2006787</v>
      </c>
      <c r="C2952" s="62" t="s">
        <v>66</v>
      </c>
      <c r="D2952" s="62" t="s">
        <v>82</v>
      </c>
      <c r="E2952" s="63">
        <v>555</v>
      </c>
      <c r="F2952" s="64">
        <f>(Таблица1[[#This Row],[Предел текучести, Н/мм²]]-SUMIF('Сводный отчет'!$B$7:$B$17,Таблица1[[#This Row],[Профиль / размер]],'Сводный отчет'!$F$7:$F$17))^2</f>
        <v>59.510204081631905</v>
      </c>
      <c r="G2952" s="63">
        <v>654</v>
      </c>
      <c r="H2952" s="64">
        <f>(Таблица1[[#This Row],[Временное сопротивление, Н/мм²]]-SUMIF('Сводный отчет'!$B$7:$B$17,Таблица1[[#This Row],[Профиль / размер]],'Сводный отчет'!$I$7:$I$17))^2</f>
        <v>37.634468971262436</v>
      </c>
      <c r="I2952" s="65">
        <f>Таблица1[[#This Row],[Временное сопротивление, Н/мм²]]/Таблица1[[#This Row],[Предел текучести, Н/мм²]]</f>
        <v>1.1783783783783783</v>
      </c>
      <c r="J2952" s="66">
        <f>(Таблица1[[#This Row],[σв/σт]]-SUMIF('Сводный отчет'!$B$7:$B$17,Таблица1[[#This Row],[Профиль / размер]],'Сводный отчет'!$L$7:$L$17))^2</f>
        <v>3.3312161434069165E-5</v>
      </c>
      <c r="K2952" s="63">
        <v>20.100000000000001</v>
      </c>
      <c r="L2952" s="64">
        <f>(Таблица1[[#This Row],[Относительное удлинение, %]]-SUMIF('Сводный отчет'!$B$7:$B$17,Таблица1[[#This Row],[Профиль / размер]],'Сводный отчет'!$O$7:$O$17))^2</f>
        <v>1.9944356518117252</v>
      </c>
      <c r="M2952" s="63">
        <v>11.3</v>
      </c>
      <c r="N295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1.215393752603092</v>
      </c>
      <c r="O2952" s="67">
        <v>11.6</v>
      </c>
      <c r="P295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1.2019318617242627</v>
      </c>
      <c r="Q2952" s="69">
        <v>9.5000000000000001E-2</v>
      </c>
      <c r="R2952" s="70">
        <f>(Таблица1[[#This Row],[fr]]-SUMIF('Сводный отчет'!$B$7:$B$17,Таблица1[[#This Row],[Профиль / размер]],'Сводный отчет'!$X$7:$X$17))^2</f>
        <v>1.5214467305289407E-4</v>
      </c>
    </row>
    <row r="2953" spans="1:18" ht="11.25" customHeight="1" x14ac:dyDescent="0.25">
      <c r="A2953" s="62" t="s">
        <v>2148</v>
      </c>
      <c r="B2953" s="62" t="str">
        <f>LEFT(Таблица1[[#This Row],[Номер плавки]],7)</f>
        <v>2006787</v>
      </c>
      <c r="C2953" s="62" t="s">
        <v>66</v>
      </c>
      <c r="D2953" s="62" t="s">
        <v>82</v>
      </c>
      <c r="E2953" s="63">
        <v>552</v>
      </c>
      <c r="F2953" s="64">
        <f>(Таблица1[[#This Row],[Предел текучести, Н/мм²]]-SUMIF('Сводный отчет'!$B$7:$B$17,Таблица1[[#This Row],[Профиль / размер]],'Сводный отчет'!$F$7:$F$17))^2</f>
        <v>22.224489795917908</v>
      </c>
      <c r="G2953" s="63">
        <v>652</v>
      </c>
      <c r="H2953" s="64">
        <f>(Таблица1[[#This Row],[Временное сопротивление, Н/мм²]]-SUMIF('Сводный отчет'!$B$7:$B$17,Таблица1[[#This Row],[Профиль / размер]],'Сводный отчет'!$I$7:$I$17))^2</f>
        <v>17.095693461058204</v>
      </c>
      <c r="I2953" s="65">
        <f>Таблица1[[#This Row],[Временное сопротивление, Н/мм²]]/Таблица1[[#This Row],[Предел текучести, Н/мм²]]</f>
        <v>1.181159420289855</v>
      </c>
      <c r="J2953" s="66">
        <f>(Таблица1[[#This Row],[σв/σт]]-SUMIF('Сводный отчет'!$B$7:$B$17,Таблица1[[#This Row],[Профиль / размер]],'Сводный отчет'!$L$7:$L$17))^2</f>
        <v>8.9438495476048553E-6</v>
      </c>
      <c r="K2953" s="63">
        <v>20</v>
      </c>
      <c r="L2953" s="64">
        <f>(Таблица1[[#This Row],[Относительное удлинение, %]]-SUMIF('Сводный отчет'!$B$7:$B$17,Таблица1[[#This Row],[Профиль / размер]],'Сводный отчет'!$O$7:$O$17))^2</f>
        <v>1.7219866722198862</v>
      </c>
      <c r="M2953" s="63">
        <v>11.5</v>
      </c>
      <c r="N295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1.6963733444398268</v>
      </c>
      <c r="O2953" s="67">
        <v>11.8</v>
      </c>
      <c r="P295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1.68046247396916</v>
      </c>
      <c r="Q2953" s="69">
        <v>6.9000000000000006E-2</v>
      </c>
      <c r="R2953" s="70">
        <f>(Таблица1[[#This Row],[fr]]-SUMIF('Сводный отчет'!$B$7:$B$17,Таблица1[[#This Row],[Профиль / размер]],'Сводный отчет'!$X$7:$X$17))^2</f>
        <v>1.8674059142024206E-4</v>
      </c>
    </row>
    <row r="2954" spans="1:18" ht="11.25" customHeight="1" x14ac:dyDescent="0.25">
      <c r="A2954" s="62" t="s">
        <v>2149</v>
      </c>
      <c r="B2954" s="62" t="str">
        <f>LEFT(Таблица1[[#This Row],[Номер плавки]],7)</f>
        <v>2006786</v>
      </c>
      <c r="C2954" s="62" t="s">
        <v>66</v>
      </c>
      <c r="D2954" s="62" t="s">
        <v>82</v>
      </c>
      <c r="E2954" s="63">
        <v>553</v>
      </c>
      <c r="F2954" s="64">
        <f>(Таблица1[[#This Row],[Предел текучести, Н/мм²]]-SUMIF('Сводный отчет'!$B$7:$B$17,Таблица1[[#This Row],[Профиль / размер]],'Сводный отчет'!$F$7:$F$17))^2</f>
        <v>32.653061224489242</v>
      </c>
      <c r="G2954" s="63">
        <v>651</v>
      </c>
      <c r="H2954" s="64">
        <f>(Таблица1[[#This Row],[Временное сопротивление, Н/мм²]]-SUMIF('Сводный отчет'!$B$7:$B$17,Таблица1[[#This Row],[Профиль / размер]],'Сводный отчет'!$I$7:$I$17))^2</f>
        <v>9.8263057059560879</v>
      </c>
      <c r="I2954" s="65">
        <f>Таблица1[[#This Row],[Временное сопротивление, Н/мм²]]/Таблица1[[#This Row],[Предел текучести, Н/мм²]]</f>
        <v>1.1772151898734178</v>
      </c>
      <c r="J2954" s="66">
        <f>(Таблица1[[#This Row],[σв/σт]]-SUMIF('Сводный отчет'!$B$7:$B$17,Таблица1[[#This Row],[Профиль / размер]],'Сводный отчет'!$L$7:$L$17))^2</f>
        <v>4.809224667784523E-5</v>
      </c>
      <c r="K2954" s="63">
        <v>21.2</v>
      </c>
      <c r="L2954" s="64">
        <f>(Таблица1[[#This Row],[Относительное удлинение, %]]-SUMIF('Сводный отчет'!$B$7:$B$17,Таблица1[[#This Row],[Профиль / размер]],'Сводный отчет'!$O$7:$O$17))^2</f>
        <v>6.311374427321903</v>
      </c>
      <c r="M2954" s="63">
        <v>12.4</v>
      </c>
      <c r="N295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4.8507815077051415</v>
      </c>
      <c r="O2954" s="67">
        <v>12.7</v>
      </c>
      <c r="P295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4.8238502290711809</v>
      </c>
      <c r="Q2954" s="69">
        <v>7.4999999999999997E-2</v>
      </c>
      <c r="R2954" s="70">
        <f>(Таблица1[[#This Row],[fr]]-SUMIF('Сводный отчет'!$B$7:$B$17,Таблица1[[#This Row],[Профиль / размер]],'Сводный отчет'!$X$7:$X$17))^2</f>
        <v>5.8756917950854216E-5</v>
      </c>
    </row>
    <row r="2955" spans="1:18" ht="11.25" customHeight="1" x14ac:dyDescent="0.25">
      <c r="A2955" s="62" t="s">
        <v>2149</v>
      </c>
      <c r="B2955" s="62" t="str">
        <f>LEFT(Таблица1[[#This Row],[Номер плавки]],7)</f>
        <v>2006786</v>
      </c>
      <c r="C2955" s="62" t="s">
        <v>66</v>
      </c>
      <c r="D2955" s="62" t="s">
        <v>82</v>
      </c>
      <c r="E2955" s="63">
        <v>554</v>
      </c>
      <c r="F2955" s="64">
        <f>(Таблица1[[#This Row],[Предел текучести, Н/мм²]]-SUMIF('Сводный отчет'!$B$7:$B$17,Таблица1[[#This Row],[Профиль / размер]],'Сводный отчет'!$F$7:$F$17))^2</f>
        <v>45.081632653060574</v>
      </c>
      <c r="G2955" s="63">
        <v>653</v>
      </c>
      <c r="H2955" s="64">
        <f>(Таблица1[[#This Row],[Временное сопротивление, Н/мм²]]-SUMIF('Сводный отчет'!$B$7:$B$17,Таблица1[[#This Row],[Профиль / размер]],'Сводный отчет'!$I$7:$I$17))^2</f>
        <v>26.36508121616032</v>
      </c>
      <c r="I2955" s="65">
        <f>Таблица1[[#This Row],[Временное сопротивление, Н/мм²]]/Таблица1[[#This Row],[Предел текучести, Н/мм²]]</f>
        <v>1.1787003610108304</v>
      </c>
      <c r="J2955" s="66">
        <f>(Таблица1[[#This Row],[σв/σт]]-SUMIF('Сводный отчет'!$B$7:$B$17,Таблица1[[#This Row],[Профиль / размер]],'Сводный отчет'!$L$7:$L$17))^2</f>
        <v>2.9699079983045596E-5</v>
      </c>
      <c r="K2955" s="63">
        <v>19.899999999999999</v>
      </c>
      <c r="L2955" s="64">
        <f>(Таблица1[[#This Row],[Относительное удлинение, %]]-SUMIF('Сводный отчет'!$B$7:$B$17,Таблица1[[#This Row],[Профиль / размер]],'Сводный отчет'!$O$7:$O$17))^2</f>
        <v>1.4695376926280477</v>
      </c>
      <c r="M2955" s="63">
        <v>10.4</v>
      </c>
      <c r="N295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4.0985589337777628E-2</v>
      </c>
      <c r="O2955" s="67">
        <v>10.7</v>
      </c>
      <c r="P295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3.8544106622237208E-2</v>
      </c>
      <c r="Q2955" s="69">
        <v>9.6000000000000002E-2</v>
      </c>
      <c r="R2955" s="70">
        <f>(Таблица1[[#This Row],[fr]]-SUMIF('Сводный отчет'!$B$7:$B$17,Таблица1[[#This Row],[Профиль / размер]],'Сводный отчет'!$X$7:$X$17))^2</f>
        <v>1.7781406080799608E-4</v>
      </c>
    </row>
    <row r="2956" spans="1:18" ht="11.25" customHeight="1" x14ac:dyDescent="0.25">
      <c r="A2956" s="62" t="s">
        <v>2150</v>
      </c>
      <c r="B2956" s="62" t="str">
        <f>LEFT(Таблица1[[#This Row],[Номер плавки]],7)</f>
        <v>2006785</v>
      </c>
      <c r="C2956" s="62" t="s">
        <v>66</v>
      </c>
      <c r="D2956" s="62" t="s">
        <v>82</v>
      </c>
      <c r="E2956" s="63">
        <v>551</v>
      </c>
      <c r="F2956" s="64">
        <f>(Таблица1[[#This Row],[Предел текучести, Н/мм²]]-SUMIF('Сводный отчет'!$B$7:$B$17,Таблица1[[#This Row],[Профиль / размер]],'Сводный отчет'!$F$7:$F$17))^2</f>
        <v>13.795918367346577</v>
      </c>
      <c r="G2956" s="63">
        <v>653</v>
      </c>
      <c r="H2956" s="64">
        <f>(Таблица1[[#This Row],[Временное сопротивление, Н/мм²]]-SUMIF('Сводный отчет'!$B$7:$B$17,Таблица1[[#This Row],[Профиль / размер]],'Сводный отчет'!$I$7:$I$17))^2</f>
        <v>26.36508121616032</v>
      </c>
      <c r="I2956" s="65">
        <f>Таблица1[[#This Row],[Временное сопротивление, Н/мм²]]/Таблица1[[#This Row],[Предел текучести, Н/мм²]]</f>
        <v>1.1851179673321235</v>
      </c>
      <c r="J2956" s="66">
        <f>(Таблица1[[#This Row],[σв/σт]]-SUMIF('Сводный отчет'!$B$7:$B$17,Таблица1[[#This Row],[Профиль / размер]],'Сводный отчет'!$L$7:$L$17))^2</f>
        <v>9.3686930710831902E-7</v>
      </c>
      <c r="K2956" s="63">
        <v>18.5</v>
      </c>
      <c r="L2956" s="64">
        <f>(Таблица1[[#This Row],[Относительное удлинение, %]]-SUMIF('Сводный отчет'!$B$7:$B$17,Таблица1[[#This Row],[Профиль / размер]],'Сводный отчет'!$O$7:$O$17))^2</f>
        <v>3.5251978342360532E-2</v>
      </c>
      <c r="M2956" s="63">
        <v>8.3000000000000007</v>
      </c>
      <c r="N295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3.6006998750520443</v>
      </c>
      <c r="O2956" s="67">
        <v>8.6</v>
      </c>
      <c r="P295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3.623972678050845</v>
      </c>
      <c r="Q2956" s="69">
        <v>7.1999999999999995E-2</v>
      </c>
      <c r="R2956" s="70">
        <f>(Таблица1[[#This Row],[fr]]-SUMIF('Сводный отчет'!$B$7:$B$17,Таблица1[[#This Row],[Профиль / размер]],'Сводный отчет'!$X$7:$X$17))^2</f>
        <v>1.137487546855483E-4</v>
      </c>
    </row>
    <row r="2957" spans="1:18" ht="11.25" customHeight="1" x14ac:dyDescent="0.25">
      <c r="A2957" s="62" t="s">
        <v>2150</v>
      </c>
      <c r="B2957" s="62" t="str">
        <f>LEFT(Таблица1[[#This Row],[Номер плавки]],7)</f>
        <v>2006785</v>
      </c>
      <c r="C2957" s="62" t="s">
        <v>66</v>
      </c>
      <c r="D2957" s="62" t="s">
        <v>82</v>
      </c>
      <c r="E2957" s="63">
        <v>552</v>
      </c>
      <c r="F2957" s="64">
        <f>(Таблица1[[#This Row],[Предел текучести, Н/мм²]]-SUMIF('Сводный отчет'!$B$7:$B$17,Таблица1[[#This Row],[Профиль / размер]],'Сводный отчет'!$F$7:$F$17))^2</f>
        <v>22.224489795917908</v>
      </c>
      <c r="G2957" s="63">
        <v>653</v>
      </c>
      <c r="H2957" s="64">
        <f>(Таблица1[[#This Row],[Временное сопротивление, Н/мм²]]-SUMIF('Сводный отчет'!$B$7:$B$17,Таблица1[[#This Row],[Профиль / размер]],'Сводный отчет'!$I$7:$I$17))^2</f>
        <v>26.36508121616032</v>
      </c>
      <c r="I2957" s="65">
        <f>Таблица1[[#This Row],[Временное сопротивление, Н/мм²]]/Таблица1[[#This Row],[Предел текучести, Н/мм²]]</f>
        <v>1.1829710144927537</v>
      </c>
      <c r="J2957" s="66">
        <f>(Таблица1[[#This Row],[σв/σт]]-SUMIF('Сводный отчет'!$B$7:$B$17,Таблица1[[#This Row],[Профиль / размер]],'Сводный отчет'!$L$7:$L$17))^2</f>
        <v>1.3901182161899307E-6</v>
      </c>
      <c r="K2957" s="63">
        <v>18.8</v>
      </c>
      <c r="L2957" s="64">
        <f>(Таблица1[[#This Row],[Относительное удлинение, %]]-SUMIF('Сводный отчет'!$B$7:$B$17,Таблица1[[#This Row],[Профиль / размер]],'Сводный отчет'!$O$7:$O$17))^2</f>
        <v>1.2598917117865814E-2</v>
      </c>
      <c r="M2957" s="63">
        <v>9.8000000000000007</v>
      </c>
      <c r="N295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0.15804681382756822</v>
      </c>
      <c r="O2957" s="67">
        <v>10.1</v>
      </c>
      <c r="P295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0.16295226988755382</v>
      </c>
      <c r="Q2957" s="69">
        <v>7.3999999999999996E-2</v>
      </c>
      <c r="R2957" s="70">
        <f>(Таблица1[[#This Row],[fr]]-SUMIF('Сводный отчет'!$B$7:$B$17,Таблица1[[#This Row],[Профиль / размер]],'Сводный отчет'!$X$7:$X$17))^2</f>
        <v>7.5087530195752246E-5</v>
      </c>
    </row>
    <row r="2958" spans="1:18" ht="11.25" customHeight="1" x14ac:dyDescent="0.25">
      <c r="A2958" s="62" t="s">
        <v>2151</v>
      </c>
      <c r="B2958" s="62" t="str">
        <f>LEFT(Таблица1[[#This Row],[Номер плавки]],7)</f>
        <v>2006783</v>
      </c>
      <c r="C2958" s="62" t="s">
        <v>66</v>
      </c>
      <c r="D2958" s="62" t="s">
        <v>82</v>
      </c>
      <c r="E2958" s="63">
        <v>551</v>
      </c>
      <c r="F2958" s="64">
        <f>(Таблица1[[#This Row],[Предел текучести, Н/мм²]]-SUMIF('Сводный отчет'!$B$7:$B$17,Таблица1[[#This Row],[Профиль / размер]],'Сводный отчет'!$F$7:$F$17))^2</f>
        <v>13.795918367346577</v>
      </c>
      <c r="G2958" s="63">
        <v>651</v>
      </c>
      <c r="H2958" s="64">
        <f>(Таблица1[[#This Row],[Временное сопротивление, Н/мм²]]-SUMIF('Сводный отчет'!$B$7:$B$17,Таблица1[[#This Row],[Профиль / размер]],'Сводный отчет'!$I$7:$I$17))^2</f>
        <v>9.8263057059560879</v>
      </c>
      <c r="I2958" s="65">
        <f>Таблица1[[#This Row],[Временное сопротивление, Н/мм²]]/Таблица1[[#This Row],[Предел текучести, Н/мм²]]</f>
        <v>1.1814882032667877</v>
      </c>
      <c r="J2958" s="66">
        <f>(Таблица1[[#This Row],[σв/σт]]-SUMIF('Сводный отчет'!$B$7:$B$17,Таблица1[[#This Row],[Профиль / размер]],'Сводный отчет'!$L$7:$L$17))^2</f>
        <v>7.0854133312034651E-6</v>
      </c>
      <c r="K2958" s="63">
        <v>18.600000000000001</v>
      </c>
      <c r="L2958" s="64">
        <f>(Таблица1[[#This Row],[Относительное удлинение, %]]-SUMIF('Сводный отчет'!$B$7:$B$17,Таблица1[[#This Row],[Профиль / размер]],'Сводный отчет'!$O$7:$O$17))^2</f>
        <v>7.7009579341953231E-3</v>
      </c>
      <c r="M2958" s="63">
        <v>10.5</v>
      </c>
      <c r="N295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9.1475385256145597E-2</v>
      </c>
      <c r="O2958" s="67">
        <v>10.8</v>
      </c>
      <c r="P295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8.7809412744685233E-2</v>
      </c>
      <c r="Q2958" s="69">
        <v>9.1999999999999998E-2</v>
      </c>
      <c r="R2958" s="70">
        <f>(Таблица1[[#This Row],[fr]]-SUMIF('Сводный отчет'!$B$7:$B$17,Таблица1[[#This Row],[Профиль / размер]],'Сводный отчет'!$X$7:$X$17))^2</f>
        <v>8.7136509787588039E-5</v>
      </c>
    </row>
    <row r="2959" spans="1:18" ht="11.25" customHeight="1" x14ac:dyDescent="0.25">
      <c r="A2959" s="62" t="s">
        <v>2151</v>
      </c>
      <c r="B2959" s="62" t="str">
        <f>LEFT(Таблица1[[#This Row],[Номер плавки]],7)</f>
        <v>2006783</v>
      </c>
      <c r="C2959" s="62" t="s">
        <v>66</v>
      </c>
      <c r="D2959" s="62" t="s">
        <v>82</v>
      </c>
      <c r="E2959" s="63">
        <v>547</v>
      </c>
      <c r="F2959" s="64">
        <f>(Таблица1[[#This Row],[Предел текучести, Н/мм²]]-SUMIF('Сводный отчет'!$B$7:$B$17,Таблица1[[#This Row],[Профиль / размер]],'Сводный отчет'!$F$7:$F$17))^2</f>
        <v>8.1632653061252336E-2</v>
      </c>
      <c r="G2959" s="63">
        <v>651</v>
      </c>
      <c r="H2959" s="64">
        <f>(Таблица1[[#This Row],[Временное сопротивление, Н/мм²]]-SUMIF('Сводный отчет'!$B$7:$B$17,Таблица1[[#This Row],[Профиль / размер]],'Сводный отчет'!$I$7:$I$17))^2</f>
        <v>9.8263057059560879</v>
      </c>
      <c r="I2959" s="65">
        <f>Таблица1[[#This Row],[Временное сопротивление, Н/мм²]]/Таблица1[[#This Row],[Предел текучести, Н/мм²]]</f>
        <v>1.1901279707495429</v>
      </c>
      <c r="J2959" s="66">
        <f>(Таблица1[[#This Row],[σв/σт]]-SUMIF('Сводный отчет'!$B$7:$B$17,Таблица1[[#This Row],[Профиль / размер]],'Сводный отчет'!$L$7:$L$17))^2</f>
        <v>3.5735569500595224E-5</v>
      </c>
      <c r="K2959" s="63">
        <v>16.399999999999999</v>
      </c>
      <c r="L2959" s="64">
        <f>(Таблица1[[#This Row],[Относительное удлинение, %]]-SUMIF('Сводный отчет'!$B$7:$B$17,Таблица1[[#This Row],[Профиль / размер]],'Сводный отчет'!$O$7:$O$17))^2</f>
        <v>5.2338234069138307</v>
      </c>
      <c r="M2959" s="63">
        <v>10.5</v>
      </c>
      <c r="N295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9.1475385256145597E-2</v>
      </c>
      <c r="O2959" s="67">
        <v>10.8</v>
      </c>
      <c r="P295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8.7809412744685233E-2</v>
      </c>
      <c r="Q2959" s="69">
        <v>8.5000000000000006E-2</v>
      </c>
      <c r="R2959" s="70">
        <f>(Таблица1[[#This Row],[fr]]-SUMIF('Сводный отчет'!$B$7:$B$17,Таблица1[[#This Row],[Профиль / размер]],'Сводный отчет'!$X$7:$X$17))^2</f>
        <v>5.4507955018741372E-6</v>
      </c>
    </row>
    <row r="2960" spans="1:18" ht="11.25" customHeight="1" x14ac:dyDescent="0.25">
      <c r="A2960" s="62" t="s">
        <v>2152</v>
      </c>
      <c r="B2960" s="62" t="str">
        <f>LEFT(Таблица1[[#This Row],[Номер плавки]],7)</f>
        <v>2006782</v>
      </c>
      <c r="C2960" s="62" t="s">
        <v>66</v>
      </c>
      <c r="D2960" s="62" t="s">
        <v>82</v>
      </c>
      <c r="E2960" s="63">
        <v>564</v>
      </c>
      <c r="F2960" s="64">
        <f>(Таблица1[[#This Row],[Предел текучести, Н/мм²]]-SUMIF('Сводный отчет'!$B$7:$B$17,Таблица1[[#This Row],[Профиль / размер]],'Сводный отчет'!$F$7:$F$17))^2</f>
        <v>279.36734693877389</v>
      </c>
      <c r="G2960" s="63">
        <v>657</v>
      </c>
      <c r="H2960" s="64">
        <f>(Таблица1[[#This Row],[Временное сопротивление, Н/мм²]]-SUMIF('Сводный отчет'!$B$7:$B$17,Таблица1[[#This Row],[Профиль / размер]],'Сводный отчет'!$I$7:$I$17))^2</f>
        <v>83.442632236568784</v>
      </c>
      <c r="I2960" s="65">
        <f>Таблица1[[#This Row],[Временное сопротивление, Н/мм²]]/Таблица1[[#This Row],[Предел текучести, Н/мм²]]</f>
        <v>1.1648936170212767</v>
      </c>
      <c r="J2960" s="66">
        <f>(Таблица1[[#This Row],[σв/σт]]-SUMIF('Сводный отчет'!$B$7:$B$17,Таблица1[[#This Row],[Профиль / размер]],'Сводный отчет'!$L$7:$L$17))^2</f>
        <v>3.7081010472137047E-4</v>
      </c>
      <c r="K2960" s="63">
        <v>17.7</v>
      </c>
      <c r="L2960" s="64">
        <f>(Таблица1[[#This Row],[Относительное удлинение, %]]-SUMIF('Сводный отчет'!$B$7:$B$17,Таблица1[[#This Row],[Профиль / размер]],'Сводный отчет'!$O$7:$O$17))^2</f>
        <v>0.97566014160768155</v>
      </c>
      <c r="M2960" s="63">
        <v>9.6</v>
      </c>
      <c r="N296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0.35706722199083296</v>
      </c>
      <c r="O2960" s="67">
        <v>9.9</v>
      </c>
      <c r="P296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0.36442165764265844</v>
      </c>
      <c r="Q2960" s="69">
        <v>7.4999999999999997E-2</v>
      </c>
      <c r="R2960" s="70">
        <f>(Таблица1[[#This Row],[fr]]-SUMIF('Сводный отчет'!$B$7:$B$17,Таблица1[[#This Row],[Профиль / размер]],'Сводный отчет'!$X$7:$X$17))^2</f>
        <v>5.8756917950854216E-5</v>
      </c>
    </row>
    <row r="2961" spans="1:18" ht="11.25" customHeight="1" x14ac:dyDescent="0.25">
      <c r="A2961" s="62" t="s">
        <v>2152</v>
      </c>
      <c r="B2961" s="62" t="str">
        <f>LEFT(Таблица1[[#This Row],[Номер плавки]],7)</f>
        <v>2006782</v>
      </c>
      <c r="C2961" s="62" t="s">
        <v>66</v>
      </c>
      <c r="D2961" s="62" t="s">
        <v>82</v>
      </c>
      <c r="E2961" s="63">
        <v>564</v>
      </c>
      <c r="F2961" s="64">
        <f>(Таблица1[[#This Row],[Предел текучести, Н/мм²]]-SUMIF('Сводный отчет'!$B$7:$B$17,Таблица1[[#This Row],[Профиль / размер]],'Сводный отчет'!$F$7:$F$17))^2</f>
        <v>279.36734693877389</v>
      </c>
      <c r="G2961" s="63">
        <v>657</v>
      </c>
      <c r="H2961" s="64">
        <f>(Таблица1[[#This Row],[Временное сопротивление, Н/мм²]]-SUMIF('Сводный отчет'!$B$7:$B$17,Таблица1[[#This Row],[Профиль / размер]],'Сводный отчет'!$I$7:$I$17))^2</f>
        <v>83.442632236568784</v>
      </c>
      <c r="I2961" s="65">
        <f>Таблица1[[#This Row],[Временное сопротивление, Н/мм²]]/Таблица1[[#This Row],[Предел текучести, Н/мм²]]</f>
        <v>1.1648936170212767</v>
      </c>
      <c r="J2961" s="66">
        <f>(Таблица1[[#This Row],[σв/σт]]-SUMIF('Сводный отчет'!$B$7:$B$17,Таблица1[[#This Row],[Профиль / размер]],'Сводный отчет'!$L$7:$L$17))^2</f>
        <v>3.7081010472137047E-4</v>
      </c>
      <c r="K2961" s="63">
        <v>16.899999999999999</v>
      </c>
      <c r="L2961" s="64">
        <f>(Таблица1[[#This Row],[Относительное удлинение, %]]-SUMIF('Сводный отчет'!$B$7:$B$17,Таблица1[[#This Row],[Профиль / размер]],'Сводный отчет'!$O$7:$O$17))^2</f>
        <v>3.196068304873005</v>
      </c>
      <c r="M2961" s="63">
        <v>10.8</v>
      </c>
      <c r="N296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0.36294477301125083</v>
      </c>
      <c r="O2961" s="67">
        <v>11.1</v>
      </c>
      <c r="P296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0.35560533111202636</v>
      </c>
      <c r="Q2961" s="69">
        <v>7.0999999999999994E-2</v>
      </c>
      <c r="R2961" s="70">
        <f>(Таблица1[[#This Row],[fr]]-SUMIF('Сводный отчет'!$B$7:$B$17,Таблица1[[#This Row],[Профиль / размер]],'Сводный отчет'!$X$7:$X$17))^2</f>
        <v>1.3607936693044634E-4</v>
      </c>
    </row>
    <row r="2962" spans="1:18" ht="11.25" customHeight="1" x14ac:dyDescent="0.25">
      <c r="A2962" s="62" t="s">
        <v>2153</v>
      </c>
      <c r="B2962" s="62" t="str">
        <f>LEFT(Таблица1[[#This Row],[Номер плавки]],7)</f>
        <v>2006855</v>
      </c>
      <c r="C2962" s="62" t="s">
        <v>66</v>
      </c>
      <c r="D2962" s="62" t="s">
        <v>90</v>
      </c>
      <c r="E2962" s="63">
        <v>535</v>
      </c>
      <c r="F2962" s="64">
        <f>(Таблица1[[#This Row],[Предел текучести, Н/мм²]]-SUMIF('Сводный отчет'!$B$7:$B$17,Таблица1[[#This Row],[Профиль / размер]],'Сводный отчет'!$F$7:$F$17))^2</f>
        <v>1.5245872732481334</v>
      </c>
      <c r="G2962" s="63">
        <v>653</v>
      </c>
      <c r="H2962" s="64">
        <f>(Таблица1[[#This Row],[Временное сопротивление, Н/мм²]]-SUMIF('Сводный отчет'!$B$7:$B$17,Таблица1[[#This Row],[Профиль / размер]],'Сводный отчет'!$I$7:$I$17))^2</f>
        <v>12.831867574775973</v>
      </c>
      <c r="I2962" s="65">
        <f>Таблица1[[#This Row],[Временное сопротивление, Н/мм²]]/Таблица1[[#This Row],[Предел текучести, Н/мм²]]</f>
        <v>1.2205607476635514</v>
      </c>
      <c r="J2962" s="66">
        <f>(Таблица1[[#This Row],[σв/σт]]-SUMIF('Сводный отчет'!$B$7:$B$17,Таблица1[[#This Row],[Профиль / размер]],'Сводный отчет'!$L$7:$L$17))^2</f>
        <v>8.933301955470026E-5</v>
      </c>
      <c r="K2962" s="63">
        <v>18.3</v>
      </c>
      <c r="L2962" s="64">
        <f>(Таблица1[[#This Row],[Относительное удлинение, %]]-SUMIF('Сводный отчет'!$B$7:$B$17,Таблица1[[#This Row],[Профиль / размер]],'Сводный отчет'!$O$7:$O$17))^2</f>
        <v>9.0705602944753244E-2</v>
      </c>
      <c r="M2962" s="63">
        <v>10.1</v>
      </c>
      <c r="N296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8.431798144106957E-2</v>
      </c>
      <c r="O2962" s="67">
        <v>10.4</v>
      </c>
      <c r="P296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8.8317794088476786E-2</v>
      </c>
      <c r="Q2962" s="69">
        <v>9.5000000000000001E-2</v>
      </c>
      <c r="R2962" s="70">
        <f>(Таблица1[[#This Row],[fr]]-SUMIF('Сводный отчет'!$B$7:$B$17,Таблица1[[#This Row],[Профиль / размер]],'Сводный отчет'!$X$7:$X$17))^2</f>
        <v>1.3295280918688924E-4</v>
      </c>
    </row>
    <row r="2963" spans="1:18" ht="11.25" customHeight="1" x14ac:dyDescent="0.25">
      <c r="A2963" s="62" t="s">
        <v>2153</v>
      </c>
      <c r="B2963" s="62" t="str">
        <f>LEFT(Таблица1[[#This Row],[Номер плавки]],7)</f>
        <v>2006855</v>
      </c>
      <c r="C2963" s="62" t="s">
        <v>66</v>
      </c>
      <c r="D2963" s="62" t="s">
        <v>90</v>
      </c>
      <c r="E2963" s="63">
        <v>532</v>
      </c>
      <c r="F2963" s="64">
        <f>(Таблица1[[#This Row],[Предел текучести, Н/мм²]]-SUMIF('Сводный отчет'!$B$7:$B$17,Таблица1[[#This Row],[Профиль / размер]],'Сводный отчет'!$F$7:$F$17))^2</f>
        <v>17.933037977473195</v>
      </c>
      <c r="G2963" s="63">
        <v>653</v>
      </c>
      <c r="H2963" s="64">
        <f>(Таблица1[[#This Row],[Временное сопротивление, Н/мм²]]-SUMIF('Сводный отчет'!$B$7:$B$17,Таблица1[[#This Row],[Профиль / размер]],'Сводный отчет'!$I$7:$I$17))^2</f>
        <v>12.831867574775973</v>
      </c>
      <c r="I2963" s="65">
        <f>Таблица1[[#This Row],[Временное сопротивление, Н/мм²]]/Таблица1[[#This Row],[Предел текучести, Н/мм²]]</f>
        <v>1.2274436090225564</v>
      </c>
      <c r="J2963" s="66">
        <f>(Таблица1[[#This Row],[σв/σт]]-SUMIF('Сводный отчет'!$B$7:$B$17,Таблица1[[#This Row],[Профиль / размер]],'Сводный отчет'!$L$7:$L$17))^2</f>
        <v>2.6681510659695842E-4</v>
      </c>
      <c r="K2963" s="63">
        <v>18.399999999999999</v>
      </c>
      <c r="L2963" s="64">
        <f>(Таблица1[[#This Row],[Относительное удлинение, %]]-SUMIF('Сводный отчет'!$B$7:$B$17,Таблица1[[#This Row],[Профиль / размер]],'Сводный отчет'!$O$7:$O$17))^2</f>
        <v>4.0470861160712808E-2</v>
      </c>
      <c r="M2963" s="63">
        <v>10.8</v>
      </c>
      <c r="N296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0.16779215984483239</v>
      </c>
      <c r="O2963" s="67">
        <v>11.2</v>
      </c>
      <c r="P296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0.25282483634199071</v>
      </c>
      <c r="Q2963" s="69">
        <v>9.1999999999999998E-2</v>
      </c>
      <c r="R2963" s="70">
        <f>(Таблица1[[#This Row],[fr]]-SUMIF('Сводный отчет'!$B$7:$B$17,Таблица1[[#This Row],[Профиль / размер]],'Сводный отчет'!$X$7:$X$17))^2</f>
        <v>7.2769710595340024E-5</v>
      </c>
    </row>
    <row r="2964" spans="1:18" ht="11.25" customHeight="1" x14ac:dyDescent="0.25">
      <c r="A2964" s="62" t="s">
        <v>2154</v>
      </c>
      <c r="B2964" s="62" t="str">
        <f>LEFT(Таблица1[[#This Row],[Номер плавки]],7)</f>
        <v>2006856</v>
      </c>
      <c r="C2964" s="62" t="s">
        <v>66</v>
      </c>
      <c r="D2964" s="62" t="s">
        <v>90</v>
      </c>
      <c r="E2964" s="63">
        <v>542</v>
      </c>
      <c r="F2964" s="64">
        <f>(Таблица1[[#This Row],[Предел текучести, Н/мм²]]-SUMIF('Сводный отчет'!$B$7:$B$17,Таблица1[[#This Row],[Профиль / размер]],'Сводный отчет'!$F$7:$F$17))^2</f>
        <v>33.238202296722989</v>
      </c>
      <c r="G2964" s="63">
        <v>659</v>
      </c>
      <c r="H2964" s="64">
        <f>(Таблица1[[#This Row],[Временное сопротивление, Н/мм²]]-SUMIF('Сводный отчет'!$B$7:$B$17,Таблица1[[#This Row],[Профиль / размер]],'Сводный отчет'!$I$7:$I$17))^2</f>
        <v>91.817783067734126</v>
      </c>
      <c r="I2964" s="65">
        <f>Таблица1[[#This Row],[Временное сопротивление, Н/мм²]]/Таблица1[[#This Row],[Предел текучести, Н/мм²]]</f>
        <v>1.2158671586715868</v>
      </c>
      <c r="J2964" s="66">
        <f>(Таблица1[[#This Row],[σв/σт]]-SUMIF('Сводный отчет'!$B$7:$B$17,Таблица1[[#This Row],[Профиль / размер]],'Сводный отчет'!$L$7:$L$17))^2</f>
        <v>2.26388081940395E-5</v>
      </c>
      <c r="K2964" s="63">
        <v>19.600000000000001</v>
      </c>
      <c r="L2964" s="64">
        <f>(Таблица1[[#This Row],[Относительное удлинение, %]]-SUMIF('Сводный отчет'!$B$7:$B$17,Таблица1[[#This Row],[Профиль / размер]],'Сводный отчет'!$O$7:$O$17))^2</f>
        <v>0.99765395975221793</v>
      </c>
      <c r="M2964" s="63">
        <v>9.5</v>
      </c>
      <c r="N296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0.79276868566641578</v>
      </c>
      <c r="O2964" s="67">
        <v>9.8000000000000007</v>
      </c>
      <c r="P296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0.80493751239833988</v>
      </c>
      <c r="Q2964" s="69">
        <v>9.7000000000000003E-2</v>
      </c>
      <c r="R2964" s="70">
        <f>(Таблица1[[#This Row],[fr]]-SUMIF('Сводный отчет'!$B$7:$B$17,Таблица1[[#This Row],[Профиль / размер]],'Сводный отчет'!$X$7:$X$17))^2</f>
        <v>1.8307487491458872E-4</v>
      </c>
    </row>
    <row r="2965" spans="1:18" ht="11.25" customHeight="1" x14ac:dyDescent="0.25">
      <c r="A2965" s="62" t="s">
        <v>2154</v>
      </c>
      <c r="B2965" s="62" t="str">
        <f>LEFT(Таблица1[[#This Row],[Номер плавки]],7)</f>
        <v>2006856</v>
      </c>
      <c r="C2965" s="62" t="s">
        <v>66</v>
      </c>
      <c r="D2965" s="62" t="s">
        <v>90</v>
      </c>
      <c r="E2965" s="63">
        <v>542</v>
      </c>
      <c r="F2965" s="64">
        <f>(Таблица1[[#This Row],[Предел текучести, Н/мм²]]-SUMIF('Сводный отчет'!$B$7:$B$17,Таблица1[[#This Row],[Профиль / размер]],'Сводный отчет'!$F$7:$F$17))^2</f>
        <v>33.238202296722989</v>
      </c>
      <c r="G2965" s="63">
        <v>659</v>
      </c>
      <c r="H2965" s="64">
        <f>(Таблица1[[#This Row],[Временное сопротивление, Н/мм²]]-SUMIF('Сводный отчет'!$B$7:$B$17,Таблица1[[#This Row],[Профиль / размер]],'Сводный отчет'!$I$7:$I$17))^2</f>
        <v>91.817783067734126</v>
      </c>
      <c r="I2965" s="65">
        <f>Таблица1[[#This Row],[Временное сопротивление, Н/мм²]]/Таблица1[[#This Row],[Предел текучести, Н/мм²]]</f>
        <v>1.2158671586715868</v>
      </c>
      <c r="J2965" s="66">
        <f>(Таблица1[[#This Row],[σв/σт]]-SUMIF('Сводный отчет'!$B$7:$B$17,Таблица1[[#This Row],[Профиль / размер]],'Сводный отчет'!$L$7:$L$17))^2</f>
        <v>2.26388081940395E-5</v>
      </c>
      <c r="K2965" s="63">
        <v>23.9</v>
      </c>
      <c r="L2965" s="64">
        <f>(Таблица1[[#This Row],[Относительное удлинение, %]]-SUMIF('Сводный отчет'!$B$7:$B$17,Таблица1[[#This Row],[Профиль / размер]],'Сводный отчет'!$O$7:$O$17))^2</f>
        <v>28.077560063038419</v>
      </c>
      <c r="M2965" s="63">
        <v>11.4</v>
      </c>
      <c r="N296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1.019341455619486</v>
      </c>
      <c r="O2965" s="67">
        <v>11.7</v>
      </c>
      <c r="P296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1.0056417377504365</v>
      </c>
      <c r="Q2965" s="69">
        <v>6.9000000000000006E-2</v>
      </c>
      <c r="R2965" s="70">
        <f>(Таблица1[[#This Row],[fr]]-SUMIF('Сводный отчет'!$B$7:$B$17,Таблица1[[#This Row],[Профиль / размер]],'Сводный отчет'!$X$7:$X$17))^2</f>
        <v>2.093659547267963E-4</v>
      </c>
    </row>
    <row r="2966" spans="1:18" ht="11.25" customHeight="1" x14ac:dyDescent="0.25">
      <c r="A2966" s="62" t="s">
        <v>2155</v>
      </c>
      <c r="B2966" s="62" t="str">
        <f>LEFT(Таблица1[[#This Row],[Номер плавки]],7)</f>
        <v>2006857</v>
      </c>
      <c r="C2966" s="62" t="s">
        <v>66</v>
      </c>
      <c r="D2966" s="62" t="s">
        <v>90</v>
      </c>
      <c r="E2966" s="63">
        <v>531</v>
      </c>
      <c r="F2966" s="64">
        <f>(Таблица1[[#This Row],[Предел текучести, Н/мм²]]-SUMIF('Сводный отчет'!$B$7:$B$17,Таблица1[[#This Row],[Профиль / размер]],'Сводный отчет'!$F$7:$F$17))^2</f>
        <v>27.402521545548215</v>
      </c>
      <c r="G2966" s="63">
        <v>650</v>
      </c>
      <c r="H2966" s="64">
        <f>(Таблица1[[#This Row],[Временное сопротивление, Н/мм²]]-SUMIF('Сводный отчет'!$B$7:$B$17,Таблица1[[#This Row],[Профиль / размер]],'Сводный отчет'!$I$7:$I$17))^2</f>
        <v>0.33890982829689448</v>
      </c>
      <c r="I2966" s="65">
        <f>Таблица1[[#This Row],[Временное сопротивление, Н/мм²]]/Таблица1[[#This Row],[Предел текучести, Н/мм²]]</f>
        <v>1.2241054613935969</v>
      </c>
      <c r="J2966" s="66">
        <f>(Таблица1[[#This Row],[σв/σт]]-SUMIF('Сводный отчет'!$B$7:$B$17,Таблица1[[#This Row],[Профиль / размер]],'Сводный отчет'!$L$7:$L$17))^2</f>
        <v>1.6890455144806125E-4</v>
      </c>
      <c r="K2966" s="63">
        <v>19</v>
      </c>
      <c r="L2966" s="64">
        <f>(Таблица1[[#This Row],[Относительное удлинение, %]]-SUMIF('Сводный отчет'!$B$7:$B$17,Таблица1[[#This Row],[Профиль / размер]],'Сводный отчет'!$O$7:$O$17))^2</f>
        <v>0.15906241045646363</v>
      </c>
      <c r="M2966" s="63">
        <v>11.5</v>
      </c>
      <c r="N296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1.2312663382485942</v>
      </c>
      <c r="O2966" s="67">
        <v>11.8</v>
      </c>
      <c r="P296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1.2162051180321289</v>
      </c>
      <c r="Q2966" s="69">
        <v>9.5000000000000001E-2</v>
      </c>
      <c r="R2966" s="70">
        <f>(Таблица1[[#This Row],[fr]]-SUMIF('Сводный отчет'!$B$7:$B$17,Таблица1[[#This Row],[Профиль / размер]],'Сводный отчет'!$X$7:$X$17))^2</f>
        <v>1.3295280918688924E-4</v>
      </c>
    </row>
    <row r="2967" spans="1:18" ht="11.25" customHeight="1" x14ac:dyDescent="0.25">
      <c r="A2967" s="62" t="s">
        <v>2155</v>
      </c>
      <c r="B2967" s="62" t="str">
        <f>LEFT(Таблица1[[#This Row],[Номер плавки]],7)</f>
        <v>2006857</v>
      </c>
      <c r="C2967" s="62" t="s">
        <v>66</v>
      </c>
      <c r="D2967" s="62" t="s">
        <v>90</v>
      </c>
      <c r="E2967" s="63">
        <v>537</v>
      </c>
      <c r="F2967" s="64">
        <f>(Таблица1[[#This Row],[Предел текучести, Н/мм²]]-SUMIF('Сводный отчет'!$B$7:$B$17,Таблица1[[#This Row],[Профиль / размер]],'Сводный отчет'!$F$7:$F$17))^2</f>
        <v>0.5856201370980928</v>
      </c>
      <c r="G2967" s="63">
        <v>653</v>
      </c>
      <c r="H2967" s="64">
        <f>(Таблица1[[#This Row],[Временное сопротивление, Н/мм²]]-SUMIF('Сводный отчет'!$B$7:$B$17,Таблица1[[#This Row],[Профиль / размер]],'Сводный отчет'!$I$7:$I$17))^2</f>
        <v>12.831867574775973</v>
      </c>
      <c r="I2967" s="65">
        <f>Таблица1[[#This Row],[Временное сопротивление, Н/мм²]]/Таблица1[[#This Row],[Предел текучести, Н/мм²]]</f>
        <v>1.2160148975791434</v>
      </c>
      <c r="J2967" s="66">
        <f>(Таблица1[[#This Row],[σв/σт]]-SUMIF('Сводный отчет'!$B$7:$B$17,Таблица1[[#This Row],[Профиль / размер]],'Сводный отчет'!$L$7:$L$17))^2</f>
        <v>2.4066526005512899E-5</v>
      </c>
      <c r="K2967" s="63">
        <v>20.100000000000001</v>
      </c>
      <c r="L2967" s="64">
        <f>(Таблица1[[#This Row],[Относительное удлинение, %]]-SUMIF('Сводный отчет'!$B$7:$B$17,Таблица1[[#This Row],[Профиль / размер]],'Сводный отчет'!$O$7:$O$17))^2</f>
        <v>2.2464802508320121</v>
      </c>
      <c r="M2967" s="63">
        <v>10.9</v>
      </c>
      <c r="N296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0.25971704247394112</v>
      </c>
      <c r="O2967" s="67">
        <v>11.2</v>
      </c>
      <c r="P296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0.25282483634199071</v>
      </c>
      <c r="Q2967" s="69">
        <v>8.7999999999999995E-2</v>
      </c>
      <c r="R2967" s="70">
        <f>(Таблица1[[#This Row],[fr]]-SUMIF('Сводный отчет'!$B$7:$B$17,Таблица1[[#This Row],[Профиль / размер]],'Сводный отчет'!$X$7:$X$17))^2</f>
        <v>2.0525579139941123E-5</v>
      </c>
    </row>
    <row r="2968" spans="1:18" ht="11.25" customHeight="1" x14ac:dyDescent="0.25">
      <c r="A2968" s="62" t="s">
        <v>2156</v>
      </c>
      <c r="B2968" s="62" t="str">
        <f>LEFT(Таблица1[[#This Row],[Номер плавки]],7)</f>
        <v>2006858</v>
      </c>
      <c r="C2968" s="62" t="s">
        <v>66</v>
      </c>
      <c r="D2968" s="62" t="s">
        <v>90</v>
      </c>
      <c r="E2968" s="63">
        <v>511</v>
      </c>
      <c r="F2968" s="64">
        <f>(Таблица1[[#This Row],[Предел текучести, Н/мм²]]-SUMIF('Сводный отчет'!$B$7:$B$17,Таблица1[[#This Row],[Профиль / размер]],'Сводный отчет'!$F$7:$F$17))^2</f>
        <v>636.79219290704862</v>
      </c>
      <c r="G2968" s="63">
        <v>630</v>
      </c>
      <c r="H2968" s="64">
        <f>(Таблица1[[#This Row],[Временное сопротивление, Н/мм²]]-SUMIF('Сводный отчет'!$B$7:$B$17,Таблица1[[#This Row],[Профиль / размер]],'Сводный отчет'!$I$7:$I$17))^2</f>
        <v>377.0525248517697</v>
      </c>
      <c r="I2968" s="65">
        <f>Таблица1[[#This Row],[Временное сопротивление, Н/мм²]]/Таблица1[[#This Row],[Предел текучести, Н/мм²]]</f>
        <v>1.2328767123287672</v>
      </c>
      <c r="J2968" s="66">
        <f>(Таблица1[[#This Row],[σв/σт]]-SUMIF('Сводный отчет'!$B$7:$B$17,Таблица1[[#This Row],[Профиль / размер]],'Сводный отчет'!$L$7:$L$17))^2</f>
        <v>4.7382750938839422E-4</v>
      </c>
      <c r="K2968" s="63">
        <v>20</v>
      </c>
      <c r="L2968" s="64">
        <f>(Таблица1[[#This Row],[Относительное удлинение, %]]-SUMIF('Сводный отчет'!$B$7:$B$17,Таблица1[[#This Row],[Профиль / размер]],'Сводный отчет'!$O$7:$O$17))^2</f>
        <v>1.9567149926160494</v>
      </c>
      <c r="M2968" s="63">
        <v>11.8</v>
      </c>
      <c r="N296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1.9870409861359231</v>
      </c>
      <c r="O2968" s="67">
        <v>12.1</v>
      </c>
      <c r="P296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1.9678952588771941</v>
      </c>
      <c r="Q2968" s="69">
        <v>8.6999999999999994E-2</v>
      </c>
      <c r="R2968" s="70">
        <f>(Таблица1[[#This Row],[fr]]-SUMIF('Сводный отчет'!$B$7:$B$17,Таблица1[[#This Row],[Профиль / размер]],'Сводный отчет'!$X$7:$X$17))^2</f>
        <v>1.2464546276091405E-5</v>
      </c>
    </row>
    <row r="2969" spans="1:18" ht="11.25" customHeight="1" x14ac:dyDescent="0.25">
      <c r="A2969" s="62" t="s">
        <v>2156</v>
      </c>
      <c r="B2969" s="62" t="str">
        <f>LEFT(Таблица1[[#This Row],[Номер плавки]],7)</f>
        <v>2006858</v>
      </c>
      <c r="C2969" s="62" t="s">
        <v>66</v>
      </c>
      <c r="D2969" s="62" t="s">
        <v>90</v>
      </c>
      <c r="E2969" s="63">
        <v>519</v>
      </c>
      <c r="F2969" s="64">
        <f>(Таблица1[[#This Row],[Предел текучести, Н/мм²]]-SUMIF('Сводный отчет'!$B$7:$B$17,Таблица1[[#This Row],[Профиль / размер]],'Сводный отчет'!$F$7:$F$17))^2</f>
        <v>297.03632436244845</v>
      </c>
      <c r="G2969" s="63">
        <v>639</v>
      </c>
      <c r="H2969" s="64">
        <f>(Таблица1[[#This Row],[Временное сопротивление, Н/мм²]]-SUMIF('Сводный отчет'!$B$7:$B$17,Таблица1[[#This Row],[Профиль / размер]],'Сводный отчет'!$I$7:$I$17))^2</f>
        <v>108.53139809120694</v>
      </c>
      <c r="I2969" s="65">
        <f>Таблица1[[#This Row],[Временное сопротивление, Н/мм²]]/Таблица1[[#This Row],[Предел текучести, Н/мм²]]</f>
        <v>1.23121387283237</v>
      </c>
      <c r="J2969" s="66">
        <f>(Таблица1[[#This Row],[σв/σт]]-SUMIF('Сводный отчет'!$B$7:$B$17,Таблица1[[#This Row],[Профиль / размер]],'Сводный отчет'!$L$7:$L$17))^2</f>
        <v>4.0420056331556267E-4</v>
      </c>
      <c r="K2969" s="63">
        <v>18.899999999999999</v>
      </c>
      <c r="L2969" s="64">
        <f>(Таблица1[[#This Row],[Относительное удлинение, %]]-SUMIF('Сводный отчет'!$B$7:$B$17,Таблица1[[#This Row],[Профиль / размер]],'Сводный отчет'!$O$7:$O$17))^2</f>
        <v>8.9297152240504232E-2</v>
      </c>
      <c r="M2969" s="63">
        <v>11.5</v>
      </c>
      <c r="N296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1.2312663382485942</v>
      </c>
      <c r="O2969" s="67">
        <v>11.8</v>
      </c>
      <c r="P296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1.2162051180321289</v>
      </c>
      <c r="Q2969" s="69">
        <v>8.8999999999999996E-2</v>
      </c>
      <c r="R2969" s="70">
        <f>(Таблица1[[#This Row],[fr]]-SUMIF('Сводный отчет'!$B$7:$B$17,Таблица1[[#This Row],[Профиль / размер]],'Сводный отчет'!$X$7:$X$17))^2</f>
        <v>3.0586612003790841E-5</v>
      </c>
    </row>
    <row r="2970" spans="1:18" ht="11.25" customHeight="1" x14ac:dyDescent="0.25">
      <c r="A2970" s="62" t="s">
        <v>2157</v>
      </c>
      <c r="B2970" s="62" t="str">
        <f>LEFT(Таблица1[[#This Row],[Номер плавки]],7)</f>
        <v>2006854</v>
      </c>
      <c r="C2970" s="62" t="s">
        <v>66</v>
      </c>
      <c r="D2970" s="62" t="s">
        <v>90</v>
      </c>
      <c r="E2970" s="63">
        <v>535</v>
      </c>
      <c r="F2970" s="64">
        <f>(Таблица1[[#This Row],[Предел текучести, Н/мм²]]-SUMIF('Сводный отчет'!$B$7:$B$17,Таблица1[[#This Row],[Профиль / размер]],'Сводный отчет'!$F$7:$F$17))^2</f>
        <v>1.5245872732481334</v>
      </c>
      <c r="G2970" s="63">
        <v>651</v>
      </c>
      <c r="H2970" s="64">
        <f>(Таблица1[[#This Row],[Временное сопротивление, Н/мм²]]-SUMIF('Сводный отчет'!$B$7:$B$17,Таблица1[[#This Row],[Профиль / размер]],'Сводный отчет'!$I$7:$I$17))^2</f>
        <v>2.5032290771232537</v>
      </c>
      <c r="I2970" s="65">
        <f>Таблица1[[#This Row],[Временное сопротивление, Н/мм²]]/Таблица1[[#This Row],[Предел текучести, Н/мм²]]</f>
        <v>1.216822429906542</v>
      </c>
      <c r="J2970" s="66">
        <f>(Таблица1[[#This Row],[σв/σт]]-SUMIF('Сводный отчет'!$B$7:$B$17,Таблица1[[#This Row],[Профиль / размер]],'Сводный отчет'!$L$7:$L$17))^2</f>
        <v>3.2641761425299908E-5</v>
      </c>
      <c r="K2970" s="63">
        <v>20.9</v>
      </c>
      <c r="L2970" s="64">
        <f>(Таблица1[[#This Row],[Относительное удлинение, %]]-SUMIF('Сводный отчет'!$B$7:$B$17,Таблица1[[#This Row],[Профиль / размер]],'Сводный отчет'!$O$7:$O$17))^2</f>
        <v>5.2846023165596696</v>
      </c>
      <c r="M2970" s="63">
        <v>12.8</v>
      </c>
      <c r="N297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5.8062898124270133</v>
      </c>
      <c r="O2970" s="67">
        <v>13.1</v>
      </c>
      <c r="P297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5.7735290616940862</v>
      </c>
      <c r="Q2970" s="69">
        <v>8.5999999999999993E-2</v>
      </c>
      <c r="R2970" s="70">
        <f>(Таблица1[[#This Row],[fr]]-SUMIF('Сводный отчет'!$B$7:$B$17,Таблица1[[#This Row],[Профиль / размер]],'Сводный отчет'!$X$7:$X$17))^2</f>
        <v>6.4035134122416921E-6</v>
      </c>
    </row>
    <row r="2971" spans="1:18" ht="11.25" customHeight="1" x14ac:dyDescent="0.25">
      <c r="A2971" s="62" t="s">
        <v>2157</v>
      </c>
      <c r="B2971" s="62" t="str">
        <f>LEFT(Таблица1[[#This Row],[Номер плавки]],7)</f>
        <v>2006854</v>
      </c>
      <c r="C2971" s="62" t="s">
        <v>66</v>
      </c>
      <c r="D2971" s="62" t="s">
        <v>90</v>
      </c>
      <c r="E2971" s="63">
        <v>535</v>
      </c>
      <c r="F2971" s="64">
        <f>(Таблица1[[#This Row],[Предел текучести, Н/мм²]]-SUMIF('Сводный отчет'!$B$7:$B$17,Таблица1[[#This Row],[Профиль / размер]],'Сводный отчет'!$F$7:$F$17))^2</f>
        <v>1.5245872732481334</v>
      </c>
      <c r="G2971" s="63">
        <v>649</v>
      </c>
      <c r="H2971" s="64">
        <f>(Таблица1[[#This Row],[Временное сопротивление, Н/мм²]]-SUMIF('Сводный отчет'!$B$7:$B$17,Таблица1[[#This Row],[Профиль / размер]],'Сводный отчет'!$I$7:$I$17))^2</f>
        <v>0.17459057947053505</v>
      </c>
      <c r="I2971" s="65">
        <f>Таблица1[[#This Row],[Временное сопротивление, Н/мм²]]/Таблица1[[#This Row],[Предел текучести, Н/мм²]]</f>
        <v>1.2130841121495326</v>
      </c>
      <c r="J2971" s="66">
        <f>(Таблица1[[#This Row],[σв/σт]]-SUMIF('Сводный отчет'!$B$7:$B$17,Таблица1[[#This Row],[Профиль / размер]],'Сводный отчет'!$L$7:$L$17))^2</f>
        <v>3.9005426006429951E-6</v>
      </c>
      <c r="K2971" s="63">
        <v>20.2</v>
      </c>
      <c r="L2971" s="64">
        <f>(Таблица1[[#This Row],[Относительное удлинение, %]]-SUMIF('Сводный отчет'!$B$7:$B$17,Таблица1[[#This Row],[Профиль / размер]],'Сводный отчет'!$O$7:$O$17))^2</f>
        <v>2.5562455090479643</v>
      </c>
      <c r="M2971" s="63">
        <v>10.9</v>
      </c>
      <c r="N297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0.25971704247394112</v>
      </c>
      <c r="O2971" s="67">
        <v>11.2</v>
      </c>
      <c r="P297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0.25282483634199071</v>
      </c>
      <c r="Q2971" s="69">
        <v>0.08</v>
      </c>
      <c r="R2971" s="70">
        <f>(Таблица1[[#This Row],[fr]]-SUMIF('Сводный отчет'!$B$7:$B$17,Таблица1[[#This Row],[Профиль / размер]],'Сводный отчет'!$X$7:$X$17))^2</f>
        <v>1.2037316229143389E-5</v>
      </c>
    </row>
    <row r="2972" spans="1:18" ht="11.25" customHeight="1" x14ac:dyDescent="0.25">
      <c r="A2972" s="62" t="s">
        <v>2158</v>
      </c>
      <c r="B2972" s="62" t="str">
        <f>LEFT(Таблица1[[#This Row],[Номер плавки]],7)</f>
        <v>2006853</v>
      </c>
      <c r="C2972" s="62" t="s">
        <v>66</v>
      </c>
      <c r="D2972" s="62" t="s">
        <v>90</v>
      </c>
      <c r="E2972" s="63">
        <v>533</v>
      </c>
      <c r="F2972" s="64">
        <f>(Таблица1[[#This Row],[Предел текучести, Н/мм²]]-SUMIF('Сводный отчет'!$B$7:$B$17,Таблица1[[#This Row],[Профиль / размер]],'Сводный отчет'!$F$7:$F$17))^2</f>
        <v>10.463554409398174</v>
      </c>
      <c r="G2972" s="63">
        <v>652</v>
      </c>
      <c r="H2972" s="64">
        <f>(Таблица1[[#This Row],[Временное сопротивление, Н/мм²]]-SUMIF('Сводный отчет'!$B$7:$B$17,Таблица1[[#This Row],[Профиль / размер]],'Сводный отчет'!$I$7:$I$17))^2</f>
        <v>6.6675483259496131</v>
      </c>
      <c r="I2972" s="65">
        <f>Таблица1[[#This Row],[Временное сопротивление, Н/мм²]]/Таблица1[[#This Row],[Предел текучести, Н/мм²]]</f>
        <v>1.2232645403377111</v>
      </c>
      <c r="J2972" s="66">
        <f>(Таблица1[[#This Row],[σв/σт]]-SUMIF('Сводный отчет'!$B$7:$B$17,Таблица1[[#This Row],[Профиль / размер]],'Сводный отчет'!$L$7:$L$17))^2</f>
        <v>1.4775392729675192E-4</v>
      </c>
      <c r="K2972" s="63">
        <v>16.3</v>
      </c>
      <c r="L2972" s="64">
        <f>(Таблица1[[#This Row],[Относительное удлинение, %]]-SUMIF('Сводный отчет'!$B$7:$B$17,Таблица1[[#This Row],[Профиль / размер]],'Сводный отчет'!$O$7:$O$17))^2</f>
        <v>5.2954004386255793</v>
      </c>
      <c r="M2972" s="63">
        <v>10.199999999999999</v>
      </c>
      <c r="N297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3.6242864070178557E-2</v>
      </c>
      <c r="O2972" s="67">
        <v>10.5</v>
      </c>
      <c r="P297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3.8881174370166298E-2</v>
      </c>
      <c r="Q2972" s="69">
        <v>9.2999999999999999E-2</v>
      </c>
      <c r="R2972" s="70">
        <f>(Таблица1[[#This Row],[fr]]-SUMIF('Сводный отчет'!$B$7:$B$17,Таблица1[[#This Row],[Профиль / размер]],'Сводный отчет'!$X$7:$X$17))^2</f>
        <v>9.0830743459189756E-5</v>
      </c>
    </row>
    <row r="2973" spans="1:18" ht="11.25" customHeight="1" x14ac:dyDescent="0.25">
      <c r="A2973" s="62" t="s">
        <v>2158</v>
      </c>
      <c r="B2973" s="62" t="str">
        <f>LEFT(Таблица1[[#This Row],[Номер плавки]],7)</f>
        <v>2006853</v>
      </c>
      <c r="C2973" s="62" t="s">
        <v>66</v>
      </c>
      <c r="D2973" s="62" t="s">
        <v>90</v>
      </c>
      <c r="E2973" s="63">
        <v>537</v>
      </c>
      <c r="F2973" s="64">
        <f>(Таблица1[[#This Row],[Предел текучести, Н/мм²]]-SUMIF('Сводный отчет'!$B$7:$B$17,Таблица1[[#This Row],[Профиль / размер]],'Сводный отчет'!$F$7:$F$17))^2</f>
        <v>0.5856201370980928</v>
      </c>
      <c r="G2973" s="63">
        <v>652</v>
      </c>
      <c r="H2973" s="64">
        <f>(Таблица1[[#This Row],[Временное сопротивление, Н/мм²]]-SUMIF('Сводный отчет'!$B$7:$B$17,Таблица1[[#This Row],[Профиль / размер]],'Сводный отчет'!$I$7:$I$17))^2</f>
        <v>6.6675483259496131</v>
      </c>
      <c r="I2973" s="65">
        <f>Таблица1[[#This Row],[Временное сопротивление, Н/мм²]]/Таблица1[[#This Row],[Предел текучести, Н/мм²]]</f>
        <v>1.2141527001862198</v>
      </c>
      <c r="J2973" s="66">
        <f>(Таблица1[[#This Row],[σв/σт]]-SUMIF('Сводный отчет'!$B$7:$B$17,Таблица1[[#This Row],[Профиль / размер]],'Сводный отчет'!$L$7:$L$17))^2</f>
        <v>9.2633011547047632E-6</v>
      </c>
      <c r="K2973" s="63">
        <v>20.399999999999999</v>
      </c>
      <c r="L2973" s="64">
        <f>(Таблица1[[#This Row],[Относительное удлинение, %]]-SUMIF('Сводный отчет'!$B$7:$B$17,Таблица1[[#This Row],[Профиль / размер]],'Сводный отчет'!$O$7:$O$17))^2</f>
        <v>3.2357760254798786</v>
      </c>
      <c r="M2973" s="63">
        <v>10</v>
      </c>
      <c r="N297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0.15239309881196045</v>
      </c>
      <c r="O2973" s="67">
        <v>10.3</v>
      </c>
      <c r="P297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0.15775441380678712</v>
      </c>
      <c r="Q2973" s="69">
        <v>8.6999999999999994E-2</v>
      </c>
      <c r="R2973" s="70">
        <f>(Таблица1[[#This Row],[fr]]-SUMIF('Сводный отчет'!$B$7:$B$17,Таблица1[[#This Row],[Профиль / размер]],'Сводный отчет'!$X$7:$X$17))^2</f>
        <v>1.2464546276091405E-5</v>
      </c>
    </row>
    <row r="2974" spans="1:18" ht="11.25" customHeight="1" x14ac:dyDescent="0.25">
      <c r="A2974" s="62" t="s">
        <v>2159</v>
      </c>
      <c r="B2974" s="62" t="str">
        <f>LEFT(Таблица1[[#This Row],[Номер плавки]],7)</f>
        <v>2006852</v>
      </c>
      <c r="C2974" s="62" t="s">
        <v>66</v>
      </c>
      <c r="D2974" s="62" t="s">
        <v>90</v>
      </c>
      <c r="E2974" s="63">
        <v>540</v>
      </c>
      <c r="F2974" s="64">
        <f>(Таблица1[[#This Row],[Предел текучести, Н/мм²]]-SUMIF('Сводный отчет'!$B$7:$B$17,Таблица1[[#This Row],[Профиль / размер]],'Сводный отчет'!$F$7:$F$17))^2</f>
        <v>14.177169432873033</v>
      </c>
      <c r="G2974" s="63">
        <v>653</v>
      </c>
      <c r="H2974" s="64">
        <f>(Таблица1[[#This Row],[Временное сопротивление, Н/мм²]]-SUMIF('Сводный отчет'!$B$7:$B$17,Таблица1[[#This Row],[Профиль / размер]],'Сводный отчет'!$I$7:$I$17))^2</f>
        <v>12.831867574775973</v>
      </c>
      <c r="I2974" s="65">
        <f>Таблица1[[#This Row],[Временное сопротивление, Н/мм²]]/Таблица1[[#This Row],[Предел текучести, Н/мм²]]</f>
        <v>1.2092592592592593</v>
      </c>
      <c r="J2974" s="66">
        <f>(Таблица1[[#This Row],[σв/σт]]-SUMIF('Сводный отчет'!$B$7:$B$17,Таблица1[[#This Row],[Профиль / размер]],'Сводный отчет'!$L$7:$L$17))^2</f>
        <v>3.4220328945656449E-6</v>
      </c>
      <c r="K2974" s="63">
        <v>16.8</v>
      </c>
      <c r="L2974" s="64">
        <f>(Таблица1[[#This Row],[Относительное удлинение, %]]-SUMIF('Сводный отчет'!$B$7:$B$17,Таблица1[[#This Row],[Профиль / размер]],'Сводный отчет'!$O$7:$O$17))^2</f>
        <v>3.2442267297053724</v>
      </c>
      <c r="M2974" s="63">
        <v>11.1</v>
      </c>
      <c r="N297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0.50356680773215812</v>
      </c>
      <c r="O2974" s="67">
        <v>11.4</v>
      </c>
      <c r="P297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0.49395159690537055</v>
      </c>
      <c r="Q2974" s="69">
        <v>9.4E-2</v>
      </c>
      <c r="R2974" s="70">
        <f>(Таблица1[[#This Row],[fr]]-SUMIF('Сводный отчет'!$B$7:$B$17,Таблица1[[#This Row],[Профиль / размер]],'Сводный отчет'!$X$7:$X$17))^2</f>
        <v>1.108917763230395E-4</v>
      </c>
    </row>
    <row r="2975" spans="1:18" ht="11.25" customHeight="1" x14ac:dyDescent="0.25">
      <c r="A2975" s="62" t="s">
        <v>2159</v>
      </c>
      <c r="B2975" s="62" t="str">
        <f>LEFT(Таблица1[[#This Row],[Номер плавки]],7)</f>
        <v>2006852</v>
      </c>
      <c r="C2975" s="62" t="s">
        <v>66</v>
      </c>
      <c r="D2975" s="62" t="s">
        <v>90</v>
      </c>
      <c r="E2975" s="63">
        <v>538</v>
      </c>
      <c r="F2975" s="64">
        <f>(Таблица1[[#This Row],[Предел текучести, Н/мм²]]-SUMIF('Сводный отчет'!$B$7:$B$17,Таблица1[[#This Row],[Профиль / размер]],'Сводный отчет'!$F$7:$F$17))^2</f>
        <v>3.1161365690230727</v>
      </c>
      <c r="G2975" s="63">
        <v>654</v>
      </c>
      <c r="H2975" s="64">
        <f>(Таблица1[[#This Row],[Временное сопротивление, Н/мм²]]-SUMIF('Сводный отчет'!$B$7:$B$17,Таблица1[[#This Row],[Профиль / размер]],'Сводный отчет'!$I$7:$I$17))^2</f>
        <v>20.996186823602333</v>
      </c>
      <c r="I2975" s="65">
        <f>Таблица1[[#This Row],[Временное сопротивление, Н/мм²]]/Таблица1[[#This Row],[Предел текучести, Н/мм²]]</f>
        <v>1.2156133828996283</v>
      </c>
      <c r="J2975" s="66">
        <f>(Таблица1[[#This Row],[σв/σт]]-SUMIF('Сводный отчет'!$B$7:$B$17,Таблица1[[#This Row],[Профиль / размер]],'Сводный отчет'!$L$7:$L$17))^2</f>
        <v>2.0288267066059022E-5</v>
      </c>
      <c r="K2975" s="63">
        <v>19.399999999999999</v>
      </c>
      <c r="L2975" s="64">
        <f>(Таблица1[[#This Row],[Относительное удлинение, %]]-SUMIF('Сводный отчет'!$B$7:$B$17,Таблица1[[#This Row],[Профиль / размер]],'Сводный отчет'!$O$7:$O$17))^2</f>
        <v>0.63812344332029569</v>
      </c>
      <c r="M2975" s="63">
        <v>10.5</v>
      </c>
      <c r="N297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1.2017511957505054E-2</v>
      </c>
      <c r="O2975" s="67">
        <v>10.8</v>
      </c>
      <c r="P297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1.0571315215234359E-2</v>
      </c>
      <c r="Q2975" s="69">
        <v>8.1000000000000003E-2</v>
      </c>
      <c r="R2975" s="70">
        <f>(Таблица1[[#This Row],[fr]]-SUMIF('Сводный отчет'!$B$7:$B$17,Таблица1[[#This Row],[Профиль / размер]],'Сводный отчет'!$X$7:$X$17))^2</f>
        <v>6.09834909299311E-6</v>
      </c>
    </row>
    <row r="2976" spans="1:18" ht="11.25" customHeight="1" x14ac:dyDescent="0.25">
      <c r="A2976" s="62" t="s">
        <v>2160</v>
      </c>
      <c r="B2976" s="62" t="str">
        <f>LEFT(Таблица1[[#This Row],[Номер плавки]],7)</f>
        <v>2006851</v>
      </c>
      <c r="C2976" s="62" t="s">
        <v>66</v>
      </c>
      <c r="D2976" s="62" t="s">
        <v>90</v>
      </c>
      <c r="E2976" s="63">
        <v>526</v>
      </c>
      <c r="F2976" s="64">
        <f>(Таблица1[[#This Row],[Предел текучести, Н/мм²]]-SUMIF('Сводный отчет'!$B$7:$B$17,Таблица1[[#This Row],[Профиль / размер]],'Сводный отчет'!$F$7:$F$17))^2</f>
        <v>104.74993938592331</v>
      </c>
      <c r="G2976" s="63">
        <v>647</v>
      </c>
      <c r="H2976" s="64">
        <f>(Таблица1[[#This Row],[Временное сопротивление, Н/мм²]]-SUMIF('Сводный отчет'!$B$7:$B$17,Таблица1[[#This Row],[Профиль / размер]],'Сводный отчет'!$I$7:$I$17))^2</f>
        <v>5.8459520818178161</v>
      </c>
      <c r="I2976" s="65">
        <f>Таблица1[[#This Row],[Временное сопротивление, Н/мм²]]/Таблица1[[#This Row],[Предел текучести, Н/мм²]]</f>
        <v>1.2300380228136882</v>
      </c>
      <c r="J2976" s="66">
        <f>(Таблица1[[#This Row],[σв/σт]]-SUMIF('Сводный отчет'!$B$7:$B$17,Таблица1[[#This Row],[Профиль / размер]],'Сводный отчет'!$L$7:$L$17))^2</f>
        <v>3.5830286919110631E-4</v>
      </c>
      <c r="K2976" s="63">
        <v>18.2</v>
      </c>
      <c r="L2976" s="64">
        <f>(Таблица1[[#This Row],[Относительное удлинение, %]]-SUMIF('Сводный отчет'!$B$7:$B$17,Таблица1[[#This Row],[Профиль / размер]],'Сводный отчет'!$O$7:$O$17))^2</f>
        <v>0.16094034472879568</v>
      </c>
      <c r="M2976" s="63">
        <v>9.6999999999999993</v>
      </c>
      <c r="N297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0.47661845092463467</v>
      </c>
      <c r="O2976" s="67">
        <v>10</v>
      </c>
      <c r="P297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0.48606427296171978</v>
      </c>
      <c r="Q2976" s="69">
        <v>6.7000000000000004E-2</v>
      </c>
      <c r="R2976" s="70">
        <f>(Таблица1[[#This Row],[fr]]-SUMIF('Сводный отчет'!$B$7:$B$17,Таблица1[[#This Row],[Профиль / размер]],'Сводный отчет'!$X$7:$X$17))^2</f>
        <v>2.7124388899909689E-4</v>
      </c>
    </row>
    <row r="2977" spans="1:18" ht="11.25" customHeight="1" x14ac:dyDescent="0.25">
      <c r="A2977" s="62" t="s">
        <v>2160</v>
      </c>
      <c r="B2977" s="62" t="str">
        <f>LEFT(Таблица1[[#This Row],[Номер плавки]],7)</f>
        <v>2006851</v>
      </c>
      <c r="C2977" s="62" t="s">
        <v>66</v>
      </c>
      <c r="D2977" s="62" t="s">
        <v>90</v>
      </c>
      <c r="E2977" s="63">
        <v>563</v>
      </c>
      <c r="F2977" s="64">
        <f>(Таблица1[[#This Row],[Предел текучести, Н/мм²]]-SUMIF('Сводный отчет'!$B$7:$B$17,Таблица1[[#This Row],[Профиль / размер]],'Сводный отчет'!$F$7:$F$17))^2</f>
        <v>716.37904736714756</v>
      </c>
      <c r="G2977" s="63">
        <v>684</v>
      </c>
      <c r="H2977" s="64">
        <f>(Таблица1[[#This Row],[Временное сопротивление, Н/мм²]]-SUMIF('Сводный отчет'!$B$7:$B$17,Таблица1[[#This Row],[Профиль / размер]],'Сводный отчет'!$I$7:$I$17))^2</f>
        <v>1195.9257642883931</v>
      </c>
      <c r="I2977" s="65">
        <f>Таблица1[[#This Row],[Временное сопротивление, Н/мм²]]/Таблица1[[#This Row],[Предел текучести, Н/мм²]]</f>
        <v>1.2149200710479573</v>
      </c>
      <c r="J2977" s="66">
        <f>(Таблица1[[#This Row],[σв/σт]]-SUMIF('Сводный отчет'!$B$7:$B$17,Таблица1[[#This Row],[Профиль / размер]],'Сводный отчет'!$L$7:$L$17))^2</f>
        <v>1.452324872732451E-5</v>
      </c>
      <c r="K2977" s="63">
        <v>18.7</v>
      </c>
      <c r="L2977" s="64">
        <f>(Таблица1[[#This Row],[Относительное удлинение, %]]-SUMIF('Сводный отчет'!$B$7:$B$17,Таблица1[[#This Row],[Профиль / размер]],'Сводный отчет'!$O$7:$O$17))^2</f>
        <v>9.7666358085878018E-3</v>
      </c>
      <c r="M2977" s="63">
        <v>10.199999999999999</v>
      </c>
      <c r="N297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3.6242864070178557E-2</v>
      </c>
      <c r="O2977" s="67">
        <v>10.5</v>
      </c>
      <c r="P297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3.8881174370166298E-2</v>
      </c>
      <c r="Q2977" s="69">
        <v>0.09</v>
      </c>
      <c r="R2977" s="70">
        <f>(Таблица1[[#This Row],[fr]]-SUMIF('Сводный отчет'!$B$7:$B$17,Таблица1[[#This Row],[Профиль / размер]],'Сводный отчет'!$X$7:$X$17))^2</f>
        <v>4.2647644867640569E-5</v>
      </c>
    </row>
    <row r="2978" spans="1:18" ht="11.25" customHeight="1" x14ac:dyDescent="0.25">
      <c r="A2978" s="62" t="s">
        <v>2161</v>
      </c>
      <c r="B2978" s="62" t="str">
        <f>LEFT(Таблица1[[#This Row],[Номер плавки]],7)</f>
        <v>2006850</v>
      </c>
      <c r="C2978" s="62" t="s">
        <v>66</v>
      </c>
      <c r="D2978" s="62" t="s">
        <v>90</v>
      </c>
      <c r="E2978" s="63">
        <v>535</v>
      </c>
      <c r="F2978" s="64">
        <f>(Таблица1[[#This Row],[Предел текучести, Н/мм²]]-SUMIF('Сводный отчет'!$B$7:$B$17,Таблица1[[#This Row],[Профиль / размер]],'Сводный отчет'!$F$7:$F$17))^2</f>
        <v>1.5245872732481334</v>
      </c>
      <c r="G2978" s="63">
        <v>653</v>
      </c>
      <c r="H2978" s="64">
        <f>(Таблица1[[#This Row],[Временное сопротивление, Н/мм²]]-SUMIF('Сводный отчет'!$B$7:$B$17,Таблица1[[#This Row],[Профиль / размер]],'Сводный отчет'!$I$7:$I$17))^2</f>
        <v>12.831867574775973</v>
      </c>
      <c r="I2978" s="65">
        <f>Таблица1[[#This Row],[Временное сопротивление, Н/мм²]]/Таблица1[[#This Row],[Предел текучести, Н/мм²]]</f>
        <v>1.2205607476635514</v>
      </c>
      <c r="J2978" s="66">
        <f>(Таблица1[[#This Row],[σв/σт]]-SUMIF('Сводный отчет'!$B$7:$B$17,Таблица1[[#This Row],[Профиль / размер]],'Сводный отчет'!$L$7:$L$17))^2</f>
        <v>8.933301955470026E-5</v>
      </c>
      <c r="K2978" s="63">
        <v>20.2</v>
      </c>
      <c r="L2978" s="64">
        <f>(Таблица1[[#This Row],[Относительное удлинение, %]]-SUMIF('Сводный отчет'!$B$7:$B$17,Таблица1[[#This Row],[Профиль / размер]],'Сводный отчет'!$O$7:$O$17))^2</f>
        <v>2.5562455090479643</v>
      </c>
      <c r="M2978" s="63">
        <v>11.8</v>
      </c>
      <c r="N297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1.9870409861359231</v>
      </c>
      <c r="O2978" s="67">
        <v>12.1</v>
      </c>
      <c r="P297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1.9678952588771941</v>
      </c>
      <c r="Q2978" s="69">
        <v>6.8000000000000005E-2</v>
      </c>
      <c r="R2978" s="70">
        <f>(Таблица1[[#This Row],[fr]]-SUMIF('Сводный отчет'!$B$7:$B$17,Таблица1[[#This Row],[Профиль / размер]],'Сводный отчет'!$X$7:$X$17))^2</f>
        <v>2.393049218629466E-4</v>
      </c>
    </row>
    <row r="2979" spans="1:18" ht="11.25" customHeight="1" x14ac:dyDescent="0.25">
      <c r="A2979" s="62" t="s">
        <v>2161</v>
      </c>
      <c r="B2979" s="62" t="str">
        <f>LEFT(Таблица1[[#This Row],[Номер плавки]],7)</f>
        <v>2006850</v>
      </c>
      <c r="C2979" s="62" t="s">
        <v>66</v>
      </c>
      <c r="D2979" s="62" t="s">
        <v>90</v>
      </c>
      <c r="E2979" s="63">
        <v>537</v>
      </c>
      <c r="F2979" s="64">
        <f>(Таблица1[[#This Row],[Предел текучести, Н/мм²]]-SUMIF('Сводный отчет'!$B$7:$B$17,Таблица1[[#This Row],[Профиль / размер]],'Сводный отчет'!$F$7:$F$17))^2</f>
        <v>0.5856201370980928</v>
      </c>
      <c r="G2979" s="63">
        <v>654</v>
      </c>
      <c r="H2979" s="64">
        <f>(Таблица1[[#This Row],[Временное сопротивление, Н/мм²]]-SUMIF('Сводный отчет'!$B$7:$B$17,Таблица1[[#This Row],[Профиль / размер]],'Сводный отчет'!$I$7:$I$17))^2</f>
        <v>20.996186823602333</v>
      </c>
      <c r="I2979" s="65">
        <f>Таблица1[[#This Row],[Временное сопротивление, Н/мм²]]/Таблица1[[#This Row],[Предел текучести, Н/мм²]]</f>
        <v>1.217877094972067</v>
      </c>
      <c r="J2979" s="66">
        <f>(Таблица1[[#This Row],[σв/σт]]-SUMIF('Сводный отчет'!$B$7:$B$17,Таблица1[[#This Row],[Профиль / размер]],'Сводный отчет'!$L$7:$L$17))^2</f>
        <v>4.5805309116743879E-5</v>
      </c>
      <c r="K2979" s="63">
        <v>18.8</v>
      </c>
      <c r="L2979" s="64">
        <f>(Таблица1[[#This Row],[Относительное удлинение, %]]-SUMIF('Сводный отчет'!$B$7:$B$17,Таблица1[[#This Row],[Профиль / размер]],'Сводный отчет'!$O$7:$O$17))^2</f>
        <v>3.9531894024546793E-2</v>
      </c>
      <c r="M2979" s="63">
        <v>10</v>
      </c>
      <c r="N297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0.15239309881196045</v>
      </c>
      <c r="O2979" s="67">
        <v>10.3</v>
      </c>
      <c r="P297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0.15775441380678712</v>
      </c>
      <c r="Q2979" s="69">
        <v>7.6999999999999999E-2</v>
      </c>
      <c r="R2979" s="70">
        <f>(Таблица1[[#This Row],[fr]]-SUMIF('Сводный отчет'!$B$7:$B$17,Таблица1[[#This Row],[Профиль / размер]],'Сводный отчет'!$X$7:$X$17))^2</f>
        <v>4.1854217637594249E-5</v>
      </c>
    </row>
    <row r="2980" spans="1:18" ht="11.25" customHeight="1" x14ac:dyDescent="0.25">
      <c r="A2980" s="62" t="s">
        <v>2162</v>
      </c>
      <c r="B2980" s="62" t="str">
        <f>LEFT(Таблица1[[#This Row],[Номер плавки]],7)</f>
        <v>2006849</v>
      </c>
      <c r="C2980" s="62" t="s">
        <v>66</v>
      </c>
      <c r="D2980" s="62" t="s">
        <v>90</v>
      </c>
      <c r="E2980" s="63">
        <v>562</v>
      </c>
      <c r="F2980" s="64">
        <f>(Таблица1[[#This Row],[Предел текучести, Н/мм²]]-SUMIF('Сводный отчет'!$B$7:$B$17,Таблица1[[#This Row],[Профиль / размер]],'Сводный отчет'!$F$7:$F$17))^2</f>
        <v>663.84853093522258</v>
      </c>
      <c r="G2980" s="63">
        <v>676</v>
      </c>
      <c r="H2980" s="64">
        <f>(Таблица1[[#This Row],[Временное сопротивление, Н/мм²]]-SUMIF('Сводный отчет'!$B$7:$B$17,Таблица1[[#This Row],[Профиль / размер]],'Сводный отчет'!$I$7:$I$17))^2</f>
        <v>706.61121029778224</v>
      </c>
      <c r="I2980" s="65">
        <f>Таблица1[[#This Row],[Временное сопротивление, Н/мм²]]/Таблица1[[#This Row],[Предел текучести, Н/мм²]]</f>
        <v>1.2028469750889679</v>
      </c>
      <c r="J2980" s="66">
        <f>(Таблица1[[#This Row],[σв/σт]]-SUMIF('Сводный отчет'!$B$7:$B$17,Таблица1[[#This Row],[Профиль / размер]],'Сводный отчет'!$L$7:$L$17))^2</f>
        <v>6.8263253516031159E-5</v>
      </c>
      <c r="K2980" s="63">
        <v>17.600000000000001</v>
      </c>
      <c r="L2980" s="64">
        <f>(Таблица1[[#This Row],[Относительное удлинение, %]]-SUMIF('Сводный отчет'!$B$7:$B$17,Таблица1[[#This Row],[Профиль / размер]],'Сводный отчет'!$O$7:$O$17))^2</f>
        <v>1.0023487954330408</v>
      </c>
      <c r="M2980" s="63">
        <v>9.8000000000000007</v>
      </c>
      <c r="N298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0.34854333355374179</v>
      </c>
      <c r="O2980" s="67">
        <v>10.1</v>
      </c>
      <c r="P298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0.3566276532434095</v>
      </c>
      <c r="Q2980" s="69">
        <v>9.1999999999999998E-2</v>
      </c>
      <c r="R2980" s="70">
        <f>(Таблица1[[#This Row],[fr]]-SUMIF('Сводный отчет'!$B$7:$B$17,Таблица1[[#This Row],[Профиль / размер]],'Сводный отчет'!$X$7:$X$17))^2</f>
        <v>7.2769710595340024E-5</v>
      </c>
    </row>
    <row r="2981" spans="1:18" ht="11.25" customHeight="1" x14ac:dyDescent="0.25">
      <c r="A2981" s="62" t="s">
        <v>2162</v>
      </c>
      <c r="B2981" s="62" t="str">
        <f>LEFT(Таблица1[[#This Row],[Номер плавки]],7)</f>
        <v>2006849</v>
      </c>
      <c r="C2981" s="62" t="s">
        <v>66</v>
      </c>
      <c r="D2981" s="62" t="s">
        <v>90</v>
      </c>
      <c r="E2981" s="63">
        <v>564</v>
      </c>
      <c r="F2981" s="64">
        <f>(Таблица1[[#This Row],[Предел текучести, Н/мм²]]-SUMIF('Сводный отчет'!$B$7:$B$17,Таблица1[[#This Row],[Профиль / размер]],'Сводный отчет'!$F$7:$F$17))^2</f>
        <v>770.90956379907254</v>
      </c>
      <c r="G2981" s="63">
        <v>674</v>
      </c>
      <c r="H2981" s="64">
        <f>(Таблица1[[#This Row],[Временное сопротивление, Н/мм²]]-SUMIF('Сводный отчет'!$B$7:$B$17,Таблица1[[#This Row],[Профиль / размер]],'Сводный отчет'!$I$7:$I$17))^2</f>
        <v>604.28257180012952</v>
      </c>
      <c r="I2981" s="65">
        <f>Таблица1[[#This Row],[Временное сопротивление, Н/мм²]]/Таблица1[[#This Row],[Предел текучести, Н/мм²]]</f>
        <v>1.1950354609929077</v>
      </c>
      <c r="J2981" s="66">
        <f>(Таблица1[[#This Row],[σв/σт]]-SUMIF('Сводный отчет'!$B$7:$B$17,Таблица1[[#This Row],[Профиль / размер]],'Сводный отчет'!$L$7:$L$17))^2</f>
        <v>2.5836293212075487E-4</v>
      </c>
      <c r="K2981" s="63">
        <v>17.8</v>
      </c>
      <c r="L2981" s="64">
        <f>(Таблица1[[#This Row],[Относительное удлинение, %]]-SUMIF('Сводный отчет'!$B$7:$B$17,Таблица1[[#This Row],[Профиль / размер]],'Сводный отчет'!$O$7:$O$17))^2</f>
        <v>0.64187931186495972</v>
      </c>
      <c r="M2981" s="63">
        <v>9.4</v>
      </c>
      <c r="N298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0.98084380303730623</v>
      </c>
      <c r="O2981" s="67">
        <v>9.6999999999999993</v>
      </c>
      <c r="P298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0.99437413211665326</v>
      </c>
      <c r="Q2981" s="69">
        <v>0.08</v>
      </c>
      <c r="R2981" s="70">
        <f>(Таблица1[[#This Row],[fr]]-SUMIF('Сводный отчет'!$B$7:$B$17,Таблица1[[#This Row],[Профиль / размер]],'Сводный отчет'!$X$7:$X$17))^2</f>
        <v>1.2037316229143389E-5</v>
      </c>
    </row>
    <row r="2982" spans="1:18" ht="11.25" customHeight="1" x14ac:dyDescent="0.25">
      <c r="A2982" s="62" t="s">
        <v>2163</v>
      </c>
      <c r="B2982" s="62" t="str">
        <f>LEFT(Таблица1[[#This Row],[Номер плавки]],7)</f>
        <v>2006794</v>
      </c>
      <c r="C2982" s="62" t="s">
        <v>66</v>
      </c>
      <c r="D2982" s="62" t="s">
        <v>90</v>
      </c>
      <c r="E2982" s="63">
        <v>563</v>
      </c>
      <c r="F2982" s="64">
        <f>(Таблица1[[#This Row],[Предел текучести, Н/мм²]]-SUMIF('Сводный отчет'!$B$7:$B$17,Таблица1[[#This Row],[Профиль / размер]],'Сводный отчет'!$F$7:$F$17))^2</f>
        <v>716.37904736714756</v>
      </c>
      <c r="G2982" s="63">
        <v>684</v>
      </c>
      <c r="H2982" s="64">
        <f>(Таблица1[[#This Row],[Временное сопротивление, Н/мм²]]-SUMIF('Сводный отчет'!$B$7:$B$17,Таблица1[[#This Row],[Профиль / размер]],'Сводный отчет'!$I$7:$I$17))^2</f>
        <v>1195.9257642883931</v>
      </c>
      <c r="I2982" s="65">
        <f>Таблица1[[#This Row],[Временное сопротивление, Н/мм²]]/Таблица1[[#This Row],[Предел текучести, Н/мм²]]</f>
        <v>1.2149200710479573</v>
      </c>
      <c r="J2982" s="66">
        <f>(Таблица1[[#This Row],[σв/σт]]-SUMIF('Сводный отчет'!$B$7:$B$17,Таблица1[[#This Row],[Профиль / размер]],'Сводный отчет'!$L$7:$L$17))^2</f>
        <v>1.452324872732451E-5</v>
      </c>
      <c r="K2982" s="63">
        <v>18.8</v>
      </c>
      <c r="L2982" s="64">
        <f>(Таблица1[[#This Row],[Относительное удлинение, %]]-SUMIF('Сводный отчет'!$B$7:$B$17,Таблица1[[#This Row],[Профиль / размер]],'Сводный отчет'!$O$7:$O$17))^2</f>
        <v>3.9531894024546793E-2</v>
      </c>
      <c r="M2982" s="63">
        <v>10.6</v>
      </c>
      <c r="N298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4.3942394586613823E-2</v>
      </c>
      <c r="O2982" s="67">
        <v>10.9</v>
      </c>
      <c r="P298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4.1134695496923661E-2</v>
      </c>
      <c r="Q2982" s="69">
        <v>8.2000000000000003E-2</v>
      </c>
      <c r="R2982" s="70">
        <f>(Таблица1[[#This Row],[fr]]-SUMIF('Сводный отчет'!$B$7:$B$17,Таблица1[[#This Row],[Профиль / размер]],'Сводный отчет'!$X$7:$X$17))^2</f>
        <v>2.1593819568428332E-6</v>
      </c>
    </row>
    <row r="2983" spans="1:18" ht="11.25" customHeight="1" x14ac:dyDescent="0.25">
      <c r="A2983" s="62" t="s">
        <v>2163</v>
      </c>
      <c r="B2983" s="62" t="str">
        <f>LEFT(Таблица1[[#This Row],[Номер плавки]],7)</f>
        <v>2006794</v>
      </c>
      <c r="C2983" s="62" t="s">
        <v>66</v>
      </c>
      <c r="D2983" s="62" t="s">
        <v>90</v>
      </c>
      <c r="E2983" s="63">
        <v>563</v>
      </c>
      <c r="F2983" s="64">
        <f>(Таблица1[[#This Row],[Предел текучести, Н/мм²]]-SUMIF('Сводный отчет'!$B$7:$B$17,Таблица1[[#This Row],[Профиль / размер]],'Сводный отчет'!$F$7:$F$17))^2</f>
        <v>716.37904736714756</v>
      </c>
      <c r="G2983" s="63">
        <v>682</v>
      </c>
      <c r="H2983" s="64">
        <f>(Таблица1[[#This Row],[Временное сопротивление, Н/мм²]]-SUMIF('Сводный отчет'!$B$7:$B$17,Таблица1[[#This Row],[Профиль / размер]],'Сводный отчет'!$I$7:$I$17))^2</f>
        <v>1061.5971257907404</v>
      </c>
      <c r="I2983" s="65">
        <f>Таблица1[[#This Row],[Временное сопротивление, Н/мм²]]/Таблица1[[#This Row],[Предел текучести, Н/мм²]]</f>
        <v>1.2113676731793961</v>
      </c>
      <c r="J2983" s="66">
        <f>(Таблица1[[#This Row],[σв/σт]]-SUMIF('Сводный отчет'!$B$7:$B$17,Таблица1[[#This Row],[Профиль / размер]],'Сводный отчет'!$L$7:$L$17))^2</f>
        <v>6.6843019067526924E-8</v>
      </c>
      <c r="K2983" s="63">
        <v>17.2</v>
      </c>
      <c r="L2983" s="64">
        <f>(Таблица1[[#This Row],[Относительное удлинение, %]]-SUMIF('Сводный отчет'!$B$7:$B$17,Таблица1[[#This Row],[Профиль / размер]],'Сводный отчет'!$O$7:$O$17))^2</f>
        <v>1.9632877625692113</v>
      </c>
      <c r="M2983" s="63">
        <v>10.199999999999999</v>
      </c>
      <c r="N298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3.6242864070178557E-2</v>
      </c>
      <c r="O2983" s="67">
        <v>10.5</v>
      </c>
      <c r="P298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3.8881174370166298E-2</v>
      </c>
      <c r="Q2983" s="69">
        <v>7.6999999999999999E-2</v>
      </c>
      <c r="R2983" s="70">
        <f>(Таблица1[[#This Row],[fr]]-SUMIF('Сводный отчет'!$B$7:$B$17,Таблица1[[#This Row],[Профиль / размер]],'Сводный отчет'!$X$7:$X$17))^2</f>
        <v>4.1854217637594249E-5</v>
      </c>
    </row>
    <row r="2984" spans="1:18" ht="11.25" customHeight="1" x14ac:dyDescent="0.25">
      <c r="A2984" s="62" t="s">
        <v>2164</v>
      </c>
      <c r="B2984" s="62" t="str">
        <f>LEFT(Таблица1[[#This Row],[Номер плавки]],7)</f>
        <v>2006793</v>
      </c>
      <c r="C2984" s="62" t="s">
        <v>66</v>
      </c>
      <c r="D2984" s="62" t="s">
        <v>90</v>
      </c>
      <c r="E2984" s="63">
        <v>565</v>
      </c>
      <c r="F2984" s="64">
        <f>(Таблица1[[#This Row],[Предел текучести, Н/мм²]]-SUMIF('Сводный отчет'!$B$7:$B$17,Таблица1[[#This Row],[Профиль / размер]],'Сводный отчет'!$F$7:$F$17))^2</f>
        <v>827.44008023099752</v>
      </c>
      <c r="G2984" s="63">
        <v>686</v>
      </c>
      <c r="H2984" s="64">
        <f>(Таблица1[[#This Row],[Временное сопротивление, Н/мм²]]-SUMIF('Сводный отчет'!$B$7:$B$17,Таблица1[[#This Row],[Профиль / размер]],'Сводный отчет'!$I$7:$I$17))^2</f>
        <v>1338.2544027860458</v>
      </c>
      <c r="I2984" s="65">
        <f>Таблица1[[#This Row],[Временное сопротивление, Н/мм²]]/Таблица1[[#This Row],[Предел текучести, Н/мм²]]</f>
        <v>1.2141592920353983</v>
      </c>
      <c r="J2984" s="66">
        <f>(Таблица1[[#This Row],[σв/σт]]-SUMIF('Сводный отчет'!$B$7:$B$17,Таблица1[[#This Row],[Профиль / размер]],'Сводный отчет'!$L$7:$L$17))^2</f>
        <v>9.3034700787577803E-6</v>
      </c>
      <c r="K2984" s="63">
        <v>18.399999999999999</v>
      </c>
      <c r="L2984" s="64">
        <f>(Таблица1[[#This Row],[Относительное удлинение, %]]-SUMIF('Сводный отчет'!$B$7:$B$17,Таблица1[[#This Row],[Профиль / размер]],'Сводный отчет'!$O$7:$O$17))^2</f>
        <v>4.0470861160712808E-2</v>
      </c>
      <c r="M2984" s="63">
        <v>9.8000000000000007</v>
      </c>
      <c r="N298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0.34854333355374179</v>
      </c>
      <c r="O2984" s="67">
        <v>10.1</v>
      </c>
      <c r="P298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0.3566276532434095</v>
      </c>
      <c r="Q2984" s="69">
        <v>7.3999999999999996E-2</v>
      </c>
      <c r="R2984" s="70">
        <f>(Таблица1[[#This Row],[fr]]-SUMIF('Сводный отчет'!$B$7:$B$17,Таблица1[[#This Row],[Профиль / размер]],'Сводный отчет'!$X$7:$X$17))^2</f>
        <v>8.9671119046045146E-5</v>
      </c>
    </row>
    <row r="2985" spans="1:18" ht="11.25" customHeight="1" x14ac:dyDescent="0.25">
      <c r="A2985" s="62" t="s">
        <v>2164</v>
      </c>
      <c r="B2985" s="62" t="str">
        <f>LEFT(Таблица1[[#This Row],[Номер плавки]],7)</f>
        <v>2006793</v>
      </c>
      <c r="C2985" s="62" t="s">
        <v>66</v>
      </c>
      <c r="D2985" s="62" t="s">
        <v>90</v>
      </c>
      <c r="E2985" s="63">
        <v>527</v>
      </c>
      <c r="F2985" s="64">
        <f>(Таблица1[[#This Row],[Предел текучести, Н/мм²]]-SUMIF('Сводный отчет'!$B$7:$B$17,Таблица1[[#This Row],[Профиль / размер]],'Сводный отчет'!$F$7:$F$17))^2</f>
        <v>85.280455817848292</v>
      </c>
      <c r="G2985" s="63">
        <v>645</v>
      </c>
      <c r="H2985" s="64">
        <f>(Таблица1[[#This Row],[Временное сопротивление, Н/мм²]]-SUMIF('Сводный отчет'!$B$7:$B$17,Таблица1[[#This Row],[Профиль / размер]],'Сводный отчет'!$I$7:$I$17))^2</f>
        <v>19.517313584165098</v>
      </c>
      <c r="I2985" s="65">
        <f>Таблица1[[#This Row],[Временное сопротивление, Н/мм²]]/Таблица1[[#This Row],[Предел текучести, Н/мм²]]</f>
        <v>1.2239089184060721</v>
      </c>
      <c r="J2985" s="66">
        <f>(Таблица1[[#This Row],[σв/σт]]-SUMIF('Сводный отчет'!$B$7:$B$17,Таблица1[[#This Row],[Профиль / размер]],'Сводный отчет'!$L$7:$L$17))^2</f>
        <v>1.6383450617936943E-4</v>
      </c>
      <c r="K2985" s="63">
        <v>20.100000000000001</v>
      </c>
      <c r="L2985" s="64">
        <f>(Таблица1[[#This Row],[Относительное удлинение, %]]-SUMIF('Сводный отчет'!$B$7:$B$17,Таблица1[[#This Row],[Профиль / размер]],'Сводный отчет'!$O$7:$O$17))^2</f>
        <v>2.2464802508320121</v>
      </c>
      <c r="M2985" s="63">
        <v>10.5</v>
      </c>
      <c r="N298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1.2017511957505054E-2</v>
      </c>
      <c r="O2985" s="67">
        <v>10.8</v>
      </c>
      <c r="P298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1.0571315215234359E-2</v>
      </c>
      <c r="Q2985" s="69">
        <v>9.5000000000000001E-2</v>
      </c>
      <c r="R2985" s="70">
        <f>(Таблица1[[#This Row],[fr]]-SUMIF('Сводный отчет'!$B$7:$B$17,Таблица1[[#This Row],[Профиль / размер]],'Сводный отчет'!$X$7:$X$17))^2</f>
        <v>1.3295280918688924E-4</v>
      </c>
    </row>
    <row r="2986" spans="1:18" ht="11.25" customHeight="1" x14ac:dyDescent="0.25">
      <c r="A2986" s="62" t="s">
        <v>2165</v>
      </c>
      <c r="B2986" s="62" t="str">
        <f>LEFT(Таблица1[[#This Row],[Номер плавки]],7)</f>
        <v>2006860</v>
      </c>
      <c r="C2986" s="62" t="s">
        <v>66</v>
      </c>
      <c r="D2986" s="62" t="s">
        <v>183</v>
      </c>
      <c r="E2986" s="63">
        <v>556</v>
      </c>
      <c r="F2986" s="64">
        <f>(Таблица1[[#This Row],[Предел текучести, Н/мм²]]-SUMIF('Сводный отчет'!$B$7:$B$17,Таблица1[[#This Row],[Профиль / размер]],'Сводный отчет'!$F$7:$F$17))^2</f>
        <v>202.41528925619895</v>
      </c>
      <c r="G2986" s="63">
        <v>670</v>
      </c>
      <c r="H2986" s="64">
        <f>(Таблица1[[#This Row],[Временное сопротивление, Н/мм²]]-SUMIF('Сводный отчет'!$B$7:$B$17,Таблица1[[#This Row],[Профиль / размер]],'Сводный отчет'!$I$7:$I$17))^2</f>
        <v>287.07141012396869</v>
      </c>
      <c r="I2986" s="65">
        <f>Таблица1[[#This Row],[Временное сопротивление, Н/мм²]]/Таблица1[[#This Row],[Предел текучести, Н/мм²]]</f>
        <v>1.2050359712230216</v>
      </c>
      <c r="J2986" s="66">
        <f>(Таблица1[[#This Row],[σв/σт]]-SUMIF('Сводный отчет'!$B$7:$B$17,Таблица1[[#This Row],[Профиль / размер]],'Сводный отчет'!$L$7:$L$17))^2</f>
        <v>4.9405782917430422E-7</v>
      </c>
      <c r="K2986" s="63">
        <v>20.2</v>
      </c>
      <c r="L2986" s="64">
        <f>(Таблица1[[#This Row],[Относительное удлинение, %]]-SUMIF('Сводный отчет'!$B$7:$B$17,Таблица1[[#This Row],[Профиль / размер]],'Сводный отчет'!$O$7:$O$17))^2</f>
        <v>4.1931869834710422</v>
      </c>
      <c r="M2986" s="63">
        <v>12.7</v>
      </c>
      <c r="N298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4.7901291322313853</v>
      </c>
      <c r="O2986" s="67">
        <v>13</v>
      </c>
      <c r="P298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4.7752182334710831</v>
      </c>
      <c r="Q2986" s="69">
        <v>6.5000000000000002E-2</v>
      </c>
      <c r="R2986" s="70">
        <f>(Таблица1[[#This Row],[fr]]-SUMIF('Сводный отчет'!$B$7:$B$17,Таблица1[[#This Row],[Профиль / размер]],'Сводный отчет'!$X$7:$X$17))^2</f>
        <v>2.5672778925619832E-4</v>
      </c>
    </row>
    <row r="2987" spans="1:18" ht="11.25" customHeight="1" x14ac:dyDescent="0.25">
      <c r="A2987" s="62" t="s">
        <v>2165</v>
      </c>
      <c r="B2987" s="62" t="str">
        <f>LEFT(Таблица1[[#This Row],[Номер плавки]],7)</f>
        <v>2006860</v>
      </c>
      <c r="C2987" s="62" t="s">
        <v>66</v>
      </c>
      <c r="D2987" s="62" t="s">
        <v>183</v>
      </c>
      <c r="E2987" s="63">
        <v>555</v>
      </c>
      <c r="F2987" s="64">
        <f>(Таблица1[[#This Row],[Предел текучести, Н/мм²]]-SUMIF('Сводный отчет'!$B$7:$B$17,Таблица1[[#This Row],[Профиль / размер]],'Сводный отчет'!$F$7:$F$17))^2</f>
        <v>174.96074380165345</v>
      </c>
      <c r="G2987" s="63">
        <v>670</v>
      </c>
      <c r="H2987" s="64">
        <f>(Таблица1[[#This Row],[Временное сопротивление, Н/мм²]]-SUMIF('Сводный отчет'!$B$7:$B$17,Таблица1[[#This Row],[Профиль / размер]],'Сводный отчет'!$I$7:$I$17))^2</f>
        <v>287.07141012396869</v>
      </c>
      <c r="I2987" s="65">
        <f>Таблица1[[#This Row],[Временное сопротивление, Н/мм²]]/Таблица1[[#This Row],[Предел текучести, Н/мм²]]</f>
        <v>1.2072072072072073</v>
      </c>
      <c r="J2987" s="66">
        <f>(Таблица1[[#This Row],[σв/σт]]-SUMIF('Сводный отчет'!$B$7:$B$17,Таблица1[[#This Row],[Профиль / размер]],'Сводный отчет'!$L$7:$L$17))^2</f>
        <v>2.1560326656414585E-6</v>
      </c>
      <c r="K2987" s="63">
        <v>19.399999999999999</v>
      </c>
      <c r="L2987" s="64">
        <f>(Таблица1[[#This Row],[Относительное удлинение, %]]-SUMIF('Сводный отчет'!$B$7:$B$17,Таблица1[[#This Row],[Профиль / размер]],'Сводный отчет'!$O$7:$O$17))^2</f>
        <v>1.5568233471074167</v>
      </c>
      <c r="M2987" s="63">
        <v>10.8</v>
      </c>
      <c r="N298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8.3310950413221313E-2</v>
      </c>
      <c r="O2987" s="67">
        <v>11.1</v>
      </c>
      <c r="P298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8.1354597107438989E-2</v>
      </c>
      <c r="Q2987" s="69">
        <v>6.9000000000000006E-2</v>
      </c>
      <c r="R2987" s="70">
        <f>(Таблица1[[#This Row],[fr]]-SUMIF('Сводный отчет'!$B$7:$B$17,Таблица1[[#This Row],[Профиль / размер]],'Сводный отчет'!$X$7:$X$17))^2</f>
        <v>1.4454597107438005E-4</v>
      </c>
    </row>
    <row r="2988" spans="1:18" ht="11.25" customHeight="1" x14ac:dyDescent="0.25">
      <c r="A2988" s="62" t="s">
        <v>2166</v>
      </c>
      <c r="B2988" s="62" t="str">
        <f>LEFT(Таблица1[[#This Row],[Номер плавки]],7)</f>
        <v>2006859</v>
      </c>
      <c r="C2988" s="62" t="s">
        <v>66</v>
      </c>
      <c r="D2988" s="62" t="s">
        <v>183</v>
      </c>
      <c r="E2988" s="63">
        <v>531</v>
      </c>
      <c r="F2988" s="64">
        <f>(Таблица1[[#This Row],[Предел текучести, Н/мм²]]-SUMIF('Сводный отчет'!$B$7:$B$17,Таблица1[[#This Row],[Профиль / размер]],'Сводный отчет'!$F$7:$F$17))^2</f>
        <v>116.05165289256153</v>
      </c>
      <c r="G2988" s="63">
        <v>654</v>
      </c>
      <c r="H2988" s="64">
        <f>(Таблица1[[#This Row],[Временное сопротивление, Н/мм²]]-SUMIF('Сводный отчет'!$B$7:$B$17,Таблица1[[#This Row],[Профиль / размер]],'Сводный отчет'!$I$7:$I$17))^2</f>
        <v>0.88959194214885784</v>
      </c>
      <c r="I2988" s="65">
        <f>Таблица1[[#This Row],[Временное сопротивление, Н/мм²]]/Таблица1[[#This Row],[Предел текучести, Н/мм²]]</f>
        <v>1.231638418079096</v>
      </c>
      <c r="J2988" s="66">
        <f>(Таблица1[[#This Row],[σв/σт]]-SUMIF('Сводный отчет'!$B$7:$B$17,Таблица1[[#This Row],[Профиль / размер]],'Сводный отчет'!$L$7:$L$17))^2</f>
        <v>6.7078691722066795E-4</v>
      </c>
      <c r="K2988" s="63">
        <v>21.2</v>
      </c>
      <c r="L2988" s="64">
        <f>(Таблица1[[#This Row],[Относительное удлинение, %]]-SUMIF('Сводный отчет'!$B$7:$B$17,Таблица1[[#This Row],[Профиль / размер]],'Сводный отчет'!$O$7:$O$17))^2</f>
        <v>9.2886415289255719</v>
      </c>
      <c r="M2988" s="63">
        <v>11.2</v>
      </c>
      <c r="N298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0.47422004132230772</v>
      </c>
      <c r="O2988" s="67">
        <v>11.5</v>
      </c>
      <c r="P298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0.46953641528925905</v>
      </c>
      <c r="Q2988" s="69">
        <v>6.7000000000000004E-2</v>
      </c>
      <c r="R2988" s="70">
        <f>(Таблица1[[#This Row],[fr]]-SUMIF('Сводный отчет'!$B$7:$B$17,Таблица1[[#This Row],[Профиль / размер]],'Сводный отчет'!$X$7:$X$17))^2</f>
        <v>1.9663688016528918E-4</v>
      </c>
    </row>
    <row r="2989" spans="1:18" ht="11.25" customHeight="1" x14ac:dyDescent="0.25">
      <c r="A2989" s="62" t="s">
        <v>2166</v>
      </c>
      <c r="B2989" s="62" t="str">
        <f>LEFT(Таблица1[[#This Row],[Номер плавки]],7)</f>
        <v>2006859</v>
      </c>
      <c r="C2989" s="62" t="s">
        <v>66</v>
      </c>
      <c r="D2989" s="62" t="s">
        <v>183</v>
      </c>
      <c r="E2989" s="63">
        <v>527</v>
      </c>
      <c r="F2989" s="64">
        <f>(Таблица1[[#This Row],[Предел текучести, Н/мм²]]-SUMIF('Сводный отчет'!$B$7:$B$17,Таблица1[[#This Row],[Профиль / размер]],'Сводный отчет'!$F$7:$F$17))^2</f>
        <v>218.23347107437957</v>
      </c>
      <c r="G2989" s="63">
        <v>651</v>
      </c>
      <c r="H2989" s="64">
        <f>(Таблица1[[#This Row],[Временное сопротивление, Н/мм²]]-SUMIF('Сводный отчет'!$B$7:$B$17,Таблица1[[#This Row],[Профиль / размер]],'Сводный отчет'!$I$7:$I$17))^2</f>
        <v>4.2305010330576387</v>
      </c>
      <c r="I2989" s="65">
        <f>Таблица1[[#This Row],[Временное сопротивление, Н/мм²]]/Таблица1[[#This Row],[Предел текучести, Н/мм²]]</f>
        <v>1.2352941176470589</v>
      </c>
      <c r="J2989" s="66">
        <f>(Таблица1[[#This Row],[σв/σт]]-SUMIF('Сводный отчет'!$B$7:$B$17,Таблица1[[#This Row],[Профиль / размер]],'Сводный отчет'!$L$7:$L$17))^2</f>
        <v>8.7351303608615611E-4</v>
      </c>
      <c r="K2989" s="63">
        <v>20</v>
      </c>
      <c r="L2989" s="64">
        <f>(Таблица1[[#This Row],[Относительное удлинение, %]]-SUMIF('Сводный отчет'!$B$7:$B$17,Таблица1[[#This Row],[Профиль / размер]],'Сводный отчет'!$O$7:$O$17))^2</f>
        <v>3.4140960743801387</v>
      </c>
      <c r="M2989" s="63">
        <v>12.5</v>
      </c>
      <c r="N298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3.9546745867768442</v>
      </c>
      <c r="O2989" s="67">
        <v>12.8</v>
      </c>
      <c r="P298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3.9411273243801763</v>
      </c>
      <c r="Q2989" s="69">
        <v>9.9000000000000005E-2</v>
      </c>
      <c r="R2989" s="70">
        <f>(Таблица1[[#This Row],[fr]]-SUMIF('Сводный отчет'!$B$7:$B$17,Таблица1[[#This Row],[Профиль / размер]],'Сводный отчет'!$X$7:$X$17))^2</f>
        <v>3.2318233471074391E-4</v>
      </c>
    </row>
    <row r="2990" spans="1:18" ht="11.25" customHeight="1" x14ac:dyDescent="0.25">
      <c r="A2990" s="62" t="s">
        <v>2167</v>
      </c>
      <c r="B2990" s="62" t="str">
        <f>LEFT(Таблица1[[#This Row],[Номер плавки]],7)</f>
        <v>2006858</v>
      </c>
      <c r="C2990" s="62" t="s">
        <v>66</v>
      </c>
      <c r="D2990" s="62" t="s">
        <v>183</v>
      </c>
      <c r="E2990" s="63">
        <v>537</v>
      </c>
      <c r="F2990" s="64">
        <f>(Таблица1[[#This Row],[Предел текучести, Н/мм²]]-SUMIF('Сводный отчет'!$B$7:$B$17,Таблица1[[#This Row],[Профиль / размер]],'Сводный отчет'!$F$7:$F$17))^2</f>
        <v>22.778925619834514</v>
      </c>
      <c r="G2990" s="63">
        <v>656</v>
      </c>
      <c r="H2990" s="64">
        <f>(Таблица1[[#This Row],[Временное сопротивление, Н/мм²]]-SUMIF('Сводный отчет'!$B$7:$B$17,Таблица1[[#This Row],[Профиль / размер]],'Сводный отчет'!$I$7:$I$17))^2</f>
        <v>8.6623192148763373</v>
      </c>
      <c r="I2990" s="65">
        <f>Таблица1[[#This Row],[Временное сопротивление, Н/мм²]]/Таблица1[[#This Row],[Предел текучести, Н/мм²]]</f>
        <v>1.2216014897579144</v>
      </c>
      <c r="J2990" s="66">
        <f>(Таблица1[[#This Row],[σв/σт]]-SUMIF('Сводный отчет'!$B$7:$B$17,Таблица1[[#This Row],[Профиль / размер]],'Сводный отчет'!$L$7:$L$17))^2</f>
        <v>2.516229055664794E-4</v>
      </c>
      <c r="K2990" s="63">
        <v>20.6</v>
      </c>
      <c r="L2990" s="64">
        <f>(Таблица1[[#This Row],[Относительное удлинение, %]]-SUMIF('Сводный отчет'!$B$7:$B$17,Таблица1[[#This Row],[Профиль / размер]],'Сводный отчет'!$O$7:$O$17))^2</f>
        <v>5.9913688016528646</v>
      </c>
      <c r="M2990" s="63">
        <v>13.6</v>
      </c>
      <c r="N299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9.5396745867768331</v>
      </c>
      <c r="O2990" s="67">
        <v>13.9</v>
      </c>
      <c r="P299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9.51862732438018</v>
      </c>
      <c r="Q2990" s="69">
        <v>0.08</v>
      </c>
      <c r="R2990" s="70">
        <f>(Таблица1[[#This Row],[fr]]-SUMIF('Сводный отчет'!$B$7:$B$17,Таблица1[[#This Row],[Профиль / размер]],'Сводный отчет'!$X$7:$X$17))^2</f>
        <v>1.0459710743801646E-6</v>
      </c>
    </row>
    <row r="2991" spans="1:18" ht="11.25" customHeight="1" x14ac:dyDescent="0.25">
      <c r="A2991" s="62" t="s">
        <v>2167</v>
      </c>
      <c r="B2991" s="62" t="str">
        <f>LEFT(Таблица1[[#This Row],[Номер плавки]],7)</f>
        <v>2006858</v>
      </c>
      <c r="C2991" s="62" t="s">
        <v>66</v>
      </c>
      <c r="D2991" s="62" t="s">
        <v>183</v>
      </c>
      <c r="E2991" s="63">
        <v>529</v>
      </c>
      <c r="F2991" s="64">
        <f>(Таблица1[[#This Row],[Предел текучести, Н/мм²]]-SUMIF('Сводный отчет'!$B$7:$B$17,Таблица1[[#This Row],[Профиль / размер]],'Сводный отчет'!$F$7:$F$17))^2</f>
        <v>163.14256198347056</v>
      </c>
      <c r="G2991" s="63">
        <v>652</v>
      </c>
      <c r="H2991" s="64">
        <f>(Таблица1[[#This Row],[Временное сопротивление, Н/мм²]]-SUMIF('Сводный отчет'!$B$7:$B$17,Таблица1[[#This Row],[Профиль / размер]],'Сводный отчет'!$I$7:$I$17))^2</f>
        <v>1.1168646694213784</v>
      </c>
      <c r="I2991" s="65">
        <f>Таблица1[[#This Row],[Временное сопротивление, Н/мм²]]/Таблица1[[#This Row],[Предел текучести, Н/мм²]]</f>
        <v>1.2325141776937618</v>
      </c>
      <c r="J2991" s="66">
        <f>(Таблица1[[#This Row],[σв/σт]]-SUMIF('Сводный отчет'!$B$7:$B$17,Таблица1[[#This Row],[Профиль / размер]],'Сводный отчет'!$L$7:$L$17))^2</f>
        <v>7.1691743965570601E-4</v>
      </c>
      <c r="K2991" s="63">
        <v>21.9</v>
      </c>
      <c r="L2991" s="64">
        <f>(Таблица1[[#This Row],[Относительное удлинение, %]]-SUMIF('Сводный отчет'!$B$7:$B$17,Таблица1[[#This Row],[Профиль / размер]],'Сводный отчет'!$O$7:$O$17))^2</f>
        <v>14.045459710743737</v>
      </c>
      <c r="M2991" s="63">
        <v>14.2</v>
      </c>
      <c r="N299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13.606038223140462</v>
      </c>
      <c r="O2991" s="67">
        <v>14.5</v>
      </c>
      <c r="P299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13.580900051652907</v>
      </c>
      <c r="Q2991" s="69">
        <v>8.2000000000000003E-2</v>
      </c>
      <c r="R2991" s="70">
        <f>(Таблица1[[#This Row],[fr]]-SUMIF('Сводный отчет'!$B$7:$B$17,Таблица1[[#This Row],[Профиль / размер]],'Сводный отчет'!$X$7:$X$17))^2</f>
        <v>9.5506198347107846E-7</v>
      </c>
    </row>
    <row r="2992" spans="1:18" ht="11.25" customHeight="1" x14ac:dyDescent="0.25">
      <c r="A2992" s="62" t="s">
        <v>2168</v>
      </c>
      <c r="B2992" s="62" t="str">
        <f>LEFT(Таблица1[[#This Row],[Номер плавки]],7)</f>
        <v>2051770</v>
      </c>
      <c r="C2992" s="62" t="s">
        <v>8</v>
      </c>
      <c r="D2992" s="62" t="s">
        <v>9</v>
      </c>
      <c r="E2992" s="63">
        <v>584</v>
      </c>
      <c r="F2992" s="64">
        <f>(Таблица1[[#This Row],[Предел текучести, Н/мм²]]-SUMIF('Сводный отчет'!$B$7:$B$17,Таблица1[[#This Row],[Профиль / размер]],'Сводный отчет'!$F$7:$F$17))^2</f>
        <v>721.88536845852377</v>
      </c>
      <c r="G2992" s="63">
        <v>679</v>
      </c>
      <c r="H2992" s="64">
        <f>(Таблица1[[#This Row],[Временное сопротивление, Н/мм²]]-SUMIF('Сводный отчет'!$B$7:$B$17,Таблица1[[#This Row],[Профиль / размер]],'Сводный отчет'!$I$7:$I$17))^2</f>
        <v>786.29097939163773</v>
      </c>
      <c r="I2992" s="65">
        <f>Таблица1[[#This Row],[Временное сопротивление, Н/мм²]]/Таблица1[[#This Row],[Предел текучести, Н/мм²]]</f>
        <v>1.1626712328767124</v>
      </c>
      <c r="J2992" s="66">
        <f>(Таблица1[[#This Row],[σв/σт]]-SUMIF('Сводный отчет'!$B$7:$B$17,Таблица1[[#This Row],[Профиль / размер]],'Сводный отчет'!$L$7:$L$17))^2</f>
        <v>3.5048696570915478E-5</v>
      </c>
      <c r="K2992" s="63">
        <v>21</v>
      </c>
      <c r="L2992" s="64">
        <f>(Таблица1[[#This Row],[Относительное удлинение, %]]-SUMIF('Сводный отчет'!$B$7:$B$17,Таблица1[[#This Row],[Профиль / размер]],'Сводный отчет'!$O$7:$O$17))^2</f>
        <v>4.3525156024066289</v>
      </c>
      <c r="M2992" s="63">
        <v>7</v>
      </c>
      <c r="N299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1.5837985048059318</v>
      </c>
      <c r="O2992" s="67">
        <v>7.3</v>
      </c>
      <c r="P299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1.8128900601681475</v>
      </c>
      <c r="Q2992" s="69">
        <v>9.2999999999999999E-2</v>
      </c>
      <c r="R2992" s="70">
        <f>(Таблица1[[#This Row],[fr]]-SUMIF('Сводный отчет'!$B$7:$B$17,Таблица1[[#This Row],[Профиль / размер]],'Сводный отчет'!$X$7:$X$17))^2</f>
        <v>1.1317480518967177E-4</v>
      </c>
    </row>
    <row r="2993" spans="1:18" ht="11.25" customHeight="1" x14ac:dyDescent="0.25">
      <c r="A2993" s="62" t="s">
        <v>2169</v>
      </c>
      <c r="B2993" s="62" t="str">
        <f>LEFT(Таблица1[[#This Row],[Номер плавки]],7)</f>
        <v>2051770</v>
      </c>
      <c r="C2993" s="62" t="s">
        <v>8</v>
      </c>
      <c r="D2993" s="62" t="s">
        <v>9</v>
      </c>
      <c r="E2993" s="63">
        <v>613</v>
      </c>
      <c r="F2993" s="64">
        <f>(Таблица1[[#This Row],[Предел текучести, Н/мм²]]-SUMIF('Сводный отчет'!$B$7:$B$17,Таблица1[[#This Row],[Профиль / размер]],'Сводный отчет'!$F$7:$F$17))^2</f>
        <v>3121.2249911000304</v>
      </c>
      <c r="G2993" s="63">
        <v>706</v>
      </c>
      <c r="H2993" s="64">
        <f>(Таблица1[[#This Row],[Временное сопротивление, Н/мм²]]-SUMIF('Сводный отчет'!$B$7:$B$17,Таблица1[[#This Row],[Профиль / размер]],'Сводный отчет'!$I$7:$I$17))^2</f>
        <v>3029.4985265614487</v>
      </c>
      <c r="I2993" s="65">
        <f>Таблица1[[#This Row],[Временное сопротивление, Н/мм²]]/Таблица1[[#This Row],[Предел текучести, Н/мм²]]</f>
        <v>1.1517128874388254</v>
      </c>
      <c r="J2993" s="66">
        <f>(Таблица1[[#This Row],[σв/σт]]-SUMIF('Сводный отчет'!$B$7:$B$17,Таблица1[[#This Row],[Профиль / размер]],'Сводный отчет'!$L$7:$L$17))^2</f>
        <v>2.8488509233972129E-4</v>
      </c>
      <c r="K2993" s="63">
        <v>21.8</v>
      </c>
      <c r="L2993" s="64">
        <f>(Таблица1[[#This Row],[Относительное удлинение, %]]-SUMIF('Сводный отчет'!$B$7:$B$17,Таблица1[[#This Row],[Профиль / размер]],'Сводный отчет'!$O$7:$O$17))^2</f>
        <v>1.6544862523018427</v>
      </c>
      <c r="M2993" s="63">
        <v>7.6</v>
      </c>
      <c r="N299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2993" s="67">
        <v>8</v>
      </c>
      <c r="P299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0.41787957798785735</v>
      </c>
      <c r="Q2993" s="69">
        <v>7.9000000000000001E-2</v>
      </c>
      <c r="R2993" s="70">
        <f>(Таблица1[[#This Row],[fr]]-SUMIF('Сводный отчет'!$B$7:$B$17,Таблица1[[#This Row],[Профиль / размер]],'Сводный отчет'!$X$7:$X$17))^2</f>
        <v>1.1300591353188985E-5</v>
      </c>
    </row>
    <row r="2994" spans="1:18" ht="11.25" customHeight="1" x14ac:dyDescent="0.25">
      <c r="A2994" s="62" t="s">
        <v>2170</v>
      </c>
      <c r="B2994" s="62" t="str">
        <f>LEFT(Таблица1[[#This Row],[Номер плавки]],7)</f>
        <v>2051771</v>
      </c>
      <c r="C2994" s="62" t="s">
        <v>8</v>
      </c>
      <c r="D2994" s="62" t="s">
        <v>9</v>
      </c>
      <c r="E2994" s="63">
        <v>590</v>
      </c>
      <c r="F2994" s="64">
        <f>(Таблица1[[#This Row],[Предел текучести, Н/мм²]]-SUMIF('Сводный отчет'!$B$7:$B$17,Таблица1[[#This Row],[Профиль / размер]],'Сводный отчет'!$F$7:$F$17))^2</f>
        <v>1080.3004627981459</v>
      </c>
      <c r="G2994" s="63">
        <v>682</v>
      </c>
      <c r="H2994" s="64">
        <f>(Таблица1[[#This Row],[Временное сопротивление, Н/мм²]]-SUMIF('Сводный отчет'!$B$7:$B$17,Таблица1[[#This Row],[Профиль / размер]],'Сводный отчет'!$I$7:$I$17))^2</f>
        <v>963.53626241050563</v>
      </c>
      <c r="I2994" s="65">
        <f>Таблица1[[#This Row],[Временное сопротивление, Н/мм²]]/Таблица1[[#This Row],[Предел текучести, Н/мм²]]</f>
        <v>1.1559322033898305</v>
      </c>
      <c r="J2994" s="66">
        <f>(Таблица1[[#This Row],[σв/σт]]-SUMIF('Сводный отчет'!$B$7:$B$17,Таблица1[[#This Row],[Профиль / размер]],'Сводный отчет'!$L$7:$L$17))^2</f>
        <v>1.6025593837835998E-4</v>
      </c>
      <c r="K2994" s="63">
        <v>24</v>
      </c>
      <c r="L2994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2994" s="63">
        <v>9.1</v>
      </c>
      <c r="N299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0.70813812744752236</v>
      </c>
      <c r="O2994" s="67">
        <v>9.4</v>
      </c>
      <c r="P299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0.56785861362727852</v>
      </c>
      <c r="Q2994" s="69">
        <v>6.7000000000000004E-2</v>
      </c>
      <c r="R2994" s="70">
        <f>(Таблица1[[#This Row],[fr]]-SUMIF('Сводный отчет'!$B$7:$B$17,Таблица1[[#This Row],[Профиль / размер]],'Сводный отчет'!$X$7:$X$17))^2</f>
        <v>2.3597983663620361E-4</v>
      </c>
    </row>
    <row r="2995" spans="1:18" ht="11.25" customHeight="1" x14ac:dyDescent="0.25">
      <c r="A2995" s="62" t="s">
        <v>2171</v>
      </c>
      <c r="B2995" s="62" t="str">
        <f>LEFT(Таблица1[[#This Row],[Номер плавки]],7)</f>
        <v>2051771</v>
      </c>
      <c r="C2995" s="62" t="s">
        <v>8</v>
      </c>
      <c r="D2995" s="62" t="s">
        <v>9</v>
      </c>
      <c r="E2995" s="63">
        <v>591</v>
      </c>
      <c r="F2995" s="64">
        <f>(Таблица1[[#This Row],[Предел текучести, Н/мм²]]-SUMIF('Сводный отчет'!$B$7:$B$17,Таблица1[[#This Row],[Профиль / размер]],'Сводный отчет'!$F$7:$F$17))^2</f>
        <v>1147.0363118547496</v>
      </c>
      <c r="G2995" s="63">
        <v>682</v>
      </c>
      <c r="H2995" s="64">
        <f>(Таблица1[[#This Row],[Временное сопротивление, Н/мм²]]-SUMIF('Сводный отчет'!$B$7:$B$17,Таблица1[[#This Row],[Профиль / размер]],'Сводный отчет'!$I$7:$I$17))^2</f>
        <v>963.53626241050563</v>
      </c>
      <c r="I2995" s="65">
        <f>Таблица1[[#This Row],[Временное сопротивление, Н/мм²]]/Таблица1[[#This Row],[Предел текучести, Н/мм²]]</f>
        <v>1.1539763113367174</v>
      </c>
      <c r="J2995" s="66">
        <f>(Таблица1[[#This Row],[σв/σт]]-SUMIF('Сводный отчет'!$B$7:$B$17,Таблица1[[#This Row],[Профиль / размер]],'Сводный отчет'!$L$7:$L$17))^2</f>
        <v>2.1360160119396205E-4</v>
      </c>
      <c r="K2995" s="63">
        <v>24.4</v>
      </c>
      <c r="L2995" s="64">
        <f>(Таблица1[[#This Row],[Относительное удлинение, %]]-SUMIF('Сводный отчет'!$B$7:$B$17,Таблица1[[#This Row],[Профиль / размер]],'Сводный отчет'!$O$7:$O$17))^2</f>
        <v>1.7258908644612911</v>
      </c>
      <c r="M2995" s="63">
        <v>9.4</v>
      </c>
      <c r="N299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1.3030437878248939</v>
      </c>
      <c r="O2995" s="67">
        <v>9.6999999999999993</v>
      </c>
      <c r="P299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1.1099969784071524</v>
      </c>
      <c r="Q2995" s="69">
        <v>9.9000000000000005E-2</v>
      </c>
      <c r="R2995" s="70">
        <f>(Таблица1[[#This Row],[fr]]-SUMIF('Сводный отчет'!$B$7:$B$17,Таблица1[[#This Row],[Профиль / размер]],'Сводный отчет'!$X$7:$X$17))^2</f>
        <v>2.7683518254816453E-4</v>
      </c>
    </row>
    <row r="2996" spans="1:18" ht="11.25" customHeight="1" x14ac:dyDescent="0.25">
      <c r="A2996" s="62" t="s">
        <v>2172</v>
      </c>
      <c r="B2996" s="62" t="str">
        <f>LEFT(Таблица1[[#This Row],[Номер плавки]],7)</f>
        <v>2051773</v>
      </c>
      <c r="C2996" s="62" t="s">
        <v>8</v>
      </c>
      <c r="D2996" s="62" t="s">
        <v>9</v>
      </c>
      <c r="E2996" s="63">
        <v>563</v>
      </c>
      <c r="F2996" s="64">
        <f>(Таблица1[[#This Row],[Предел текучести, Н/мм²]]-SUMIF('Сводный отчет'!$B$7:$B$17,Таблица1[[#This Row],[Профиль / размер]],'Сводный отчет'!$F$7:$F$17))^2</f>
        <v>34.43253826984639</v>
      </c>
      <c r="G2996" s="63">
        <v>652</v>
      </c>
      <c r="H2996" s="64">
        <f>(Таблица1[[#This Row],[Временное сопротивление, Н/мм²]]-SUMIF('Сводный отчет'!$B$7:$B$17,Таблица1[[#This Row],[Профиль / размер]],'Сводный отчет'!$I$7:$I$17))^2</f>
        <v>1.0834322218266579</v>
      </c>
      <c r="I2996" s="65">
        <f>Таблица1[[#This Row],[Временное сопротивление, Н/мм²]]/Таблица1[[#This Row],[Предел текучести, Н/мм²]]</f>
        <v>1.1580817051509769</v>
      </c>
      <c r="J2996" s="66">
        <f>(Таблица1[[#This Row],[σв/σт]]-SUMIF('Сводный отчет'!$B$7:$B$17,Таблица1[[#This Row],[Профиль / размер]],'Сводный отчет'!$L$7:$L$17))^2</f>
        <v>1.1045424999486876E-4</v>
      </c>
      <c r="K2996" s="63">
        <v>22.8</v>
      </c>
      <c r="L2996" s="64">
        <f>(Таблица1[[#This Row],[Относительное удлинение, %]]-SUMIF('Сводный отчет'!$B$7:$B$17,Таблица1[[#This Row],[Профиль / размер]],'Сводный отчет'!$O$7:$O$17))^2</f>
        <v>8.1949564670863367E-2</v>
      </c>
      <c r="M2996" s="63">
        <v>8.4</v>
      </c>
      <c r="N299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2996" s="67">
        <v>8.6999999999999993</v>
      </c>
      <c r="P299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2996" s="69">
        <v>9.2999999999999999E-2</v>
      </c>
      <c r="R2996" s="70">
        <f>(Таблица1[[#This Row],[fr]]-SUMIF('Сводный отчет'!$B$7:$B$17,Таблица1[[#This Row],[Профиль / размер]],'Сводный отчет'!$X$7:$X$17))^2</f>
        <v>1.1317480518967177E-4</v>
      </c>
    </row>
    <row r="2997" spans="1:18" ht="11.25" customHeight="1" x14ac:dyDescent="0.25">
      <c r="A2997" s="62" t="s">
        <v>2173</v>
      </c>
      <c r="B2997" s="62" t="str">
        <f>LEFT(Таблица1[[#This Row],[Номер плавки]],7)</f>
        <v>2051774</v>
      </c>
      <c r="C2997" s="62" t="s">
        <v>8</v>
      </c>
      <c r="D2997" s="62" t="s">
        <v>9</v>
      </c>
      <c r="E2997" s="63">
        <v>546</v>
      </c>
      <c r="F2997" s="64">
        <f>(Таблица1[[#This Row],[Предел текучести, Н/мм²]]-SUMIF('Сводный отчет'!$B$7:$B$17,Таблица1[[#This Row],[Профиль / размер]],'Сводный отчет'!$F$7:$F$17))^2</f>
        <v>123.92310430758377</v>
      </c>
      <c r="G2997" s="63">
        <v>634</v>
      </c>
      <c r="H2997" s="64">
        <f>(Таблица1[[#This Row],[Временное сопротивление, Н/мм²]]-SUMIF('Сводный отчет'!$B$7:$B$17,Таблица1[[#This Row],[Профиль / размер]],'Сводный отчет'!$I$7:$I$17))^2</f>
        <v>287.61173410861932</v>
      </c>
      <c r="I2997" s="65">
        <f>Таблица1[[#This Row],[Временное сопротивление, Н/мм²]]/Таблица1[[#This Row],[Предел текучести, Н/мм²]]</f>
        <v>1.1611721611721613</v>
      </c>
      <c r="J2997" s="66">
        <f>(Таблица1[[#This Row],[σв/σт]]-SUMIF('Сводный отчет'!$B$7:$B$17,Таблица1[[#This Row],[Профиль / размер]],'Сводный отчет'!$L$7:$L$17))^2</f>
        <v>5.5045503059956341E-5</v>
      </c>
      <c r="K2997" s="63">
        <v>22.4</v>
      </c>
      <c r="L2997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2997" s="63">
        <v>8.4</v>
      </c>
      <c r="N299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2997" s="67">
        <v>8.6999999999999993</v>
      </c>
      <c r="P299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2997" s="69">
        <v>7.6999999999999999E-2</v>
      </c>
      <c r="R2997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2998" spans="1:18" ht="11.25" customHeight="1" x14ac:dyDescent="0.25">
      <c r="A2998" s="62" t="s">
        <v>2174</v>
      </c>
      <c r="B2998" s="62" t="str">
        <f>LEFT(Таблица1[[#This Row],[Номер плавки]],7)</f>
        <v>2051774</v>
      </c>
      <c r="C2998" s="62" t="s">
        <v>8</v>
      </c>
      <c r="D2998" s="62" t="s">
        <v>9</v>
      </c>
      <c r="E2998" s="63">
        <v>535</v>
      </c>
      <c r="F2998" s="64">
        <f>(Таблица1[[#This Row],[Предел текучести, Н/мм²]]-SUMIF('Сводный отчет'!$B$7:$B$17,Таблица1[[#This Row],[Профиль / размер]],'Сводный отчет'!$F$7:$F$17))^2</f>
        <v>489.82876468494328</v>
      </c>
      <c r="G2998" s="63">
        <v>629</v>
      </c>
      <c r="H2998" s="64">
        <f>(Таблица1[[#This Row],[Временное сопротивление, Н/мм²]]-SUMIF('Сводный отчет'!$B$7:$B$17,Таблица1[[#This Row],[Профиль / размер]],'Сводный отчет'!$I$7:$I$17))^2</f>
        <v>482.20292907717283</v>
      </c>
      <c r="I2998" s="65">
        <f>Таблица1[[#This Row],[Временное сопротивление, Н/мм²]]/Таблица1[[#This Row],[Предел текучести, Н/мм²]]</f>
        <v>1.1757009345794394</v>
      </c>
      <c r="J2998" s="66">
        <f>(Таблица1[[#This Row],[σв/σт]]-SUMIF('Сводный отчет'!$B$7:$B$17,Таблица1[[#This Row],[Профиль / размер]],'Сводный отчет'!$L$7:$L$17))^2</f>
        <v>5.0545100287579278E-5</v>
      </c>
      <c r="K2998" s="63">
        <v>26.4</v>
      </c>
      <c r="L2998" s="64">
        <f>(Таблица1[[#This Row],[Относительное удлинение, %]]-SUMIF('Сводный отчет'!$B$7:$B$17,Таблица1[[#This Row],[Профиль / размер]],'Сводный отчет'!$O$7:$O$17))^2</f>
        <v>10.980817489199325</v>
      </c>
      <c r="M2998" s="63">
        <v>10.199999999999999</v>
      </c>
      <c r="N299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3.7694588821645443</v>
      </c>
      <c r="O2998" s="67">
        <v>10.5</v>
      </c>
      <c r="P299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3.4356992844868226</v>
      </c>
      <c r="Q2998" s="69">
        <v>7.1999999999999995E-2</v>
      </c>
      <c r="R2998" s="70">
        <f>(Таблица1[[#This Row],[fr]]-SUMIF('Сводный отчет'!$B$7:$B$17,Таблица1[[#This Row],[Профиль / размер]],'Сводный отчет'!$X$7:$X$17))^2</f>
        <v>1.073634844349477E-4</v>
      </c>
    </row>
    <row r="2999" spans="1:18" ht="11.25" customHeight="1" x14ac:dyDescent="0.25">
      <c r="A2999" s="62" t="s">
        <v>2175</v>
      </c>
      <c r="B2999" s="62" t="str">
        <f>LEFT(Таблица1[[#This Row],[Номер плавки]],7)</f>
        <v>2051774</v>
      </c>
      <c r="C2999" s="62" t="s">
        <v>8</v>
      </c>
      <c r="D2999" s="62" t="s">
        <v>9</v>
      </c>
      <c r="E2999" s="63">
        <v>555</v>
      </c>
      <c r="F2999" s="64">
        <f>(Таблица1[[#This Row],[Предел текучести, Н/мм²]]-SUMIF('Сводный отчет'!$B$7:$B$17,Таблица1[[#This Row],[Профиль / размер]],'Сводный отчет'!$F$7:$F$17))^2</f>
        <v>4.5457458170169236</v>
      </c>
      <c r="G2999" s="63">
        <v>643</v>
      </c>
      <c r="H2999" s="64">
        <f>(Таблица1[[#This Row],[Временное сопротивление, Н/мм²]]-SUMIF('Сводный отчет'!$B$7:$B$17,Таблица1[[#This Row],[Профиль / размер]],'Сводный отчет'!$I$7:$I$17))^2</f>
        <v>63.347583165222972</v>
      </c>
      <c r="I2999" s="65">
        <f>Таблица1[[#This Row],[Временное сопротивление, Н/мм²]]/Таблица1[[#This Row],[Предел текучести, Н/мм²]]</f>
        <v>1.1585585585585585</v>
      </c>
      <c r="J2999" s="66">
        <f>(Таблица1[[#This Row],[σв/σт]]-SUMIF('Сводный отчет'!$B$7:$B$17,Таблица1[[#This Row],[Профиль / размер]],'Сводный отчет'!$L$7:$L$17))^2</f>
        <v>1.0065844596625858E-4</v>
      </c>
      <c r="K2999" s="63">
        <v>22</v>
      </c>
      <c r="L2999" s="64">
        <f>(Таблица1[[#This Row],[Относительное удлинение, %]]-SUMIF('Сводный отчет'!$B$7:$B$17,Таблица1[[#This Row],[Профиль / размер]],'Сводный отчет'!$O$7:$O$17))^2</f>
        <v>1.1799789147756483</v>
      </c>
      <c r="M2999" s="63">
        <v>9.4</v>
      </c>
      <c r="N299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1.3030437878248939</v>
      </c>
      <c r="O2999" s="67">
        <v>9.6999999999999993</v>
      </c>
      <c r="P299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1.1099969784071524</v>
      </c>
      <c r="Q2999" s="69">
        <v>0.1</v>
      </c>
      <c r="R2999" s="70">
        <f>(Таблица1[[#This Row],[fr]]-SUMIF('Сводный отчет'!$B$7:$B$17,Таблица1[[#This Row],[Профиль / размер]],'Сводный отчет'!$X$7:$X$17))^2</f>
        <v>3.1111191210791338E-4</v>
      </c>
    </row>
    <row r="3000" spans="1:18" ht="11.25" customHeight="1" x14ac:dyDescent="0.25">
      <c r="A3000" s="62" t="s">
        <v>2176</v>
      </c>
      <c r="B3000" s="62" t="str">
        <f>LEFT(Таблица1[[#This Row],[Номер плавки]],7)</f>
        <v>2051775</v>
      </c>
      <c r="C3000" s="62" t="s">
        <v>8</v>
      </c>
      <c r="D3000" s="62" t="s">
        <v>9</v>
      </c>
      <c r="E3000" s="63">
        <v>556</v>
      </c>
      <c r="F3000" s="64">
        <f>(Таблица1[[#This Row],[Предел текучести, Н/мм²]]-SUMIF('Сводный отчет'!$B$7:$B$17,Таблица1[[#This Row],[Профиль / размер]],'Сводный отчет'!$F$7:$F$17))^2</f>
        <v>1.2815948736206075</v>
      </c>
      <c r="G3000" s="63">
        <v>646</v>
      </c>
      <c r="H3000" s="64">
        <f>(Таблица1[[#This Row],[Временное сопротивление, Н/мм²]]-SUMIF('Сводный отчет'!$B$7:$B$17,Таблица1[[#This Row],[Профиль / размер]],'Сводный отчет'!$I$7:$I$17))^2</f>
        <v>24.59286618409087</v>
      </c>
      <c r="I3000" s="65">
        <f>Таблица1[[#This Row],[Временное сопротивление, Н/мм²]]/Таблица1[[#This Row],[Предел текучести, Н/мм²]]</f>
        <v>1.1618705035971224</v>
      </c>
      <c r="J3000" s="66">
        <f>(Таблица1[[#This Row],[σв/σт]]-SUMIF('Сводный отчет'!$B$7:$B$17,Таблица1[[#This Row],[Профиль / размер]],'Сводный отчет'!$L$7:$L$17))^2</f>
        <v>4.5170809245698158E-5</v>
      </c>
      <c r="K3000" s="63">
        <v>20</v>
      </c>
      <c r="L3000" s="64">
        <f>(Таблица1[[#This Row],[Относительное удлинение, %]]-SUMIF('Сводный отчет'!$B$7:$B$17,Таблица1[[#This Row],[Профиль / размер]],'Сводный отчет'!$O$7:$O$17))^2</f>
        <v>9.5250522900376087</v>
      </c>
      <c r="M3000" s="63">
        <v>11.6</v>
      </c>
      <c r="N300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11.165685297258939</v>
      </c>
      <c r="O3000" s="67">
        <v>11.9</v>
      </c>
      <c r="P300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10.585678320126245</v>
      </c>
      <c r="Q3000" s="69">
        <v>9.1999999999999998E-2</v>
      </c>
      <c r="R3000" s="70">
        <f>(Таблица1[[#This Row],[fr]]-SUMIF('Сводный отчет'!$B$7:$B$17,Таблица1[[#This Row],[Профиль / размер]],'Сводный отчет'!$X$7:$X$17))^2</f>
        <v>9.2898075629922983E-5</v>
      </c>
    </row>
    <row r="3001" spans="1:18" ht="11.25" customHeight="1" x14ac:dyDescent="0.25">
      <c r="A3001" s="62" t="s">
        <v>2177</v>
      </c>
      <c r="B3001" s="62" t="str">
        <f>LEFT(Таблица1[[#This Row],[Номер плавки]],7)</f>
        <v>2051775</v>
      </c>
      <c r="C3001" s="62" t="s">
        <v>8</v>
      </c>
      <c r="D3001" s="62" t="s">
        <v>9</v>
      </c>
      <c r="E3001" s="63">
        <v>557</v>
      </c>
      <c r="F3001" s="64">
        <f>(Таблица1[[#This Row],[Предел текучести, Н/мм²]]-SUMIF('Сводный отчет'!$B$7:$B$17,Таблица1[[#This Row],[Профиль / размер]],'Сводный отчет'!$F$7:$F$17))^2</f>
        <v>1.7443930224291002E-2</v>
      </c>
      <c r="G3001" s="63">
        <v>650</v>
      </c>
      <c r="H3001" s="64">
        <f>(Таблица1[[#This Row],[Временное сопротивление, Н/мм²]]-SUMIF('Сводный отчет'!$B$7:$B$17,Таблица1[[#This Row],[Профиль / размер]],'Сводный отчет'!$I$7:$I$17))^2</f>
        <v>0.91991020924806155</v>
      </c>
      <c r="I3001" s="65">
        <f>Таблица1[[#This Row],[Временное сопротивление, Н/мм²]]/Таблица1[[#This Row],[Предел текучести, Н/мм²]]</f>
        <v>1.1669658886894076</v>
      </c>
      <c r="J3001" s="66">
        <f>(Таблица1[[#This Row],[σв/σт]]-SUMIF('Сводный отчет'!$B$7:$B$17,Таблица1[[#This Row],[Профиль / размер]],'Сводный отчет'!$L$7:$L$17))^2</f>
        <v>2.6423742812190597E-6</v>
      </c>
      <c r="K3001" s="63">
        <v>21.9</v>
      </c>
      <c r="L3001" s="64">
        <f>(Таблица1[[#This Row],[Относительное удлинение, %]]-SUMIF('Сводный отчет'!$B$7:$B$17,Таблица1[[#This Row],[Профиль / размер]],'Сводный отчет'!$O$7:$O$17))^2</f>
        <v>1.4072325835387498</v>
      </c>
      <c r="M3001" s="63">
        <v>7.7</v>
      </c>
      <c r="N300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0.31191171235312865</v>
      </c>
      <c r="O3001" s="67">
        <v>8</v>
      </c>
      <c r="P300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0.41787957798785735</v>
      </c>
      <c r="Q3001" s="69">
        <v>8.3000000000000004E-2</v>
      </c>
      <c r="R3001" s="70">
        <f>(Таблица1[[#This Row],[fr]]-SUMIF('Сводный отчет'!$B$7:$B$17,Таблица1[[#This Row],[Профиль / размер]],'Сводный отчет'!$X$7:$X$17))^2</f>
        <v>4.0750959218407797E-7</v>
      </c>
    </row>
    <row r="3002" spans="1:18" ht="11.25" customHeight="1" x14ac:dyDescent="0.25">
      <c r="A3002" s="62" t="s">
        <v>2178</v>
      </c>
      <c r="B3002" s="62" t="str">
        <f>LEFT(Таблица1[[#This Row],[Номер плавки]],7)</f>
        <v>2051776</v>
      </c>
      <c r="C3002" s="62" t="s">
        <v>8</v>
      </c>
      <c r="D3002" s="62" t="s">
        <v>9</v>
      </c>
      <c r="E3002" s="63">
        <v>542</v>
      </c>
      <c r="F3002" s="64">
        <f>(Таблица1[[#This Row],[Предел текучести, Н/мм²]]-SUMIF('Сводный отчет'!$B$7:$B$17,Таблица1[[#This Row],[Профиль / размер]],'Сводный отчет'!$F$7:$F$17))^2</f>
        <v>228.97970808116904</v>
      </c>
      <c r="G3002" s="63">
        <v>630</v>
      </c>
      <c r="H3002" s="64">
        <f>(Таблица1[[#This Row],[Временное сопротивление, Н/мм²]]-SUMIF('Сводный отчет'!$B$7:$B$17,Таблица1[[#This Row],[Профиль / размер]],'Сводный отчет'!$I$7:$I$17))^2</f>
        <v>439.28469008346212</v>
      </c>
      <c r="I3002" s="65">
        <f>Таблица1[[#This Row],[Временное сопротивление, Н/мм²]]/Таблица1[[#This Row],[Предел текучести, Н/мм²]]</f>
        <v>1.1623616236162362</v>
      </c>
      <c r="J3002" s="66">
        <f>(Таблица1[[#This Row],[σв/σт]]-SUMIF('Сводный отчет'!$B$7:$B$17,Таблица1[[#This Row],[Профиль / размер]],'Сводный отчет'!$L$7:$L$17))^2</f>
        <v>3.8810448215202911E-5</v>
      </c>
      <c r="K3002" s="63">
        <v>24.3</v>
      </c>
      <c r="L3002" s="64">
        <f>(Таблица1[[#This Row],[Относительное удлинение, %]]-SUMIF('Сводный отчет'!$B$7:$B$17,Таблица1[[#This Row],[Профиль / размер]],'Сводный отчет'!$O$7:$O$17))^2</f>
        <v>1.4731445332243946</v>
      </c>
      <c r="M3002" s="63">
        <v>9.4</v>
      </c>
      <c r="N300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1.3030437878248939</v>
      </c>
      <c r="O3002" s="67">
        <v>9.6999999999999993</v>
      </c>
      <c r="P300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1.1099969784071524</v>
      </c>
      <c r="Q3002" s="69">
        <v>0.08</v>
      </c>
      <c r="R3002" s="70">
        <f>(Таблица1[[#This Row],[fr]]-SUMIF('Сводный отчет'!$B$7:$B$17,Таблица1[[#This Row],[Профиль / размер]],'Сводный отчет'!$X$7:$X$17))^2</f>
        <v>5.5773209129377523E-6</v>
      </c>
    </row>
    <row r="3003" spans="1:18" ht="11.25" customHeight="1" x14ac:dyDescent="0.25">
      <c r="A3003" s="62" t="s">
        <v>2179</v>
      </c>
      <c r="B3003" s="62" t="str">
        <f>LEFT(Таблица1[[#This Row],[Номер плавки]],7)</f>
        <v>2051776</v>
      </c>
      <c r="C3003" s="62" t="s">
        <v>8</v>
      </c>
      <c r="D3003" s="62" t="s">
        <v>9</v>
      </c>
      <c r="E3003" s="63">
        <v>570</v>
      </c>
      <c r="F3003" s="64">
        <f>(Таблица1[[#This Row],[Предел текучести, Н/мм²]]-SUMIF('Сводный отчет'!$B$7:$B$17,Таблица1[[#This Row],[Профиль / размер]],'Сводный отчет'!$F$7:$F$17))^2</f>
        <v>165.58348166607217</v>
      </c>
      <c r="G3003" s="63">
        <v>659</v>
      </c>
      <c r="H3003" s="64">
        <f>(Таблица1[[#This Row],[Временное сопротивление, Н/мм²]]-SUMIF('Сводный отчет'!$B$7:$B$17,Таблица1[[#This Row],[Профиль / размер]],'Сводный отчет'!$I$7:$I$17))^2</f>
        <v>64.655759265851742</v>
      </c>
      <c r="I3003" s="65">
        <f>Таблица1[[#This Row],[Временное сопротивление, Н/мм²]]/Таблица1[[#This Row],[Предел текучести, Н/мм²]]</f>
        <v>1.156140350877193</v>
      </c>
      <c r="J3003" s="66">
        <f>(Таблица1[[#This Row],[σв/σт]]-SUMIF('Сводный отчет'!$B$7:$B$17,Таблица1[[#This Row],[Профиль / размер]],'Сводный отчет'!$L$7:$L$17))^2</f>
        <v>1.5502929264834793E-4</v>
      </c>
      <c r="K3003" s="63">
        <v>24</v>
      </c>
      <c r="L3003" s="64">
        <f>(Таблица1[[#This Row],[Относительное удлинение, %]]-SUMIF('Сводный отчет'!$B$7:$B$17,Таблица1[[#This Row],[Профиль / размер]],'Сводный отчет'!$O$7:$O$17))^2</f>
        <v>0.83490553951368707</v>
      </c>
      <c r="M3003" s="63">
        <v>5.8</v>
      </c>
      <c r="N300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6.0441758632964522</v>
      </c>
      <c r="O3003" s="67">
        <v>7.1</v>
      </c>
      <c r="P300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2.3914644836482308</v>
      </c>
      <c r="Q3003" s="69">
        <v>8.4000000000000005E-2</v>
      </c>
      <c r="R3003" s="70">
        <f>(Таблица1[[#This Row],[fr]]-SUMIF('Сводный отчет'!$B$7:$B$17,Таблица1[[#This Row],[Профиль / размер]],'Сводный отчет'!$X$7:$X$17))^2</f>
        <v>2.6842391519328601E-6</v>
      </c>
    </row>
    <row r="3004" spans="1:18" ht="11.25" customHeight="1" x14ac:dyDescent="0.25">
      <c r="A3004" s="62" t="s">
        <v>2180</v>
      </c>
      <c r="B3004" s="62" t="str">
        <f>LEFT(Таблица1[[#This Row],[Номер плавки]],7)</f>
        <v>2051776</v>
      </c>
      <c r="C3004" s="62" t="s">
        <v>8</v>
      </c>
      <c r="D3004" s="62" t="s">
        <v>9</v>
      </c>
      <c r="E3004" s="63">
        <v>568</v>
      </c>
      <c r="F3004" s="64">
        <f>(Таблица1[[#This Row],[Предел текучести, Н/мм²]]-SUMIF('Сводный отчет'!$B$7:$B$17,Таблица1[[#This Row],[Профиль / размер]],'Сводный отчет'!$F$7:$F$17))^2</f>
        <v>118.11178355286481</v>
      </c>
      <c r="G3004" s="63">
        <v>660</v>
      </c>
      <c r="H3004" s="64">
        <f>(Таблица1[[#This Row],[Временное сопротивление, Н/мм²]]-SUMIF('Сводный отчет'!$B$7:$B$17,Таблица1[[#This Row],[Профиль / размер]],'Сводный отчет'!$I$7:$I$17))^2</f>
        <v>81.73752027214104</v>
      </c>
      <c r="I3004" s="65">
        <f>Таблица1[[#This Row],[Временное сопротивление, Н/мм²]]/Таблица1[[#This Row],[Предел текучести, Н/мм²]]</f>
        <v>1.1619718309859155</v>
      </c>
      <c r="J3004" s="66">
        <f>(Таблица1[[#This Row],[σв/σт]]-SUMIF('Сводный отчет'!$B$7:$B$17,Таблица1[[#This Row],[Профиль / размер]],'Сводный отчет'!$L$7:$L$17))^2</f>
        <v>4.3819049280322216E-5</v>
      </c>
      <c r="K3004" s="63">
        <v>23.1</v>
      </c>
      <c r="L3004" s="64">
        <f>(Таблица1[[#This Row],[Относительное удлинение, %]]-SUMIF('Сводный отчет'!$B$7:$B$17,Таблица1[[#This Row],[Профиль / размер]],'Сводный отчет'!$O$7:$O$17))^2</f>
        <v>1.8855838156962219E-4</v>
      </c>
      <c r="M3004" s="63">
        <v>6</v>
      </c>
      <c r="N300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5.1007796368813647</v>
      </c>
      <c r="O3004" s="67">
        <v>7.3</v>
      </c>
      <c r="P300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1.8128900601681475</v>
      </c>
      <c r="Q3004" s="69">
        <v>7.6999999999999999E-2</v>
      </c>
      <c r="R3004" s="70">
        <f>(Таблица1[[#This Row],[fr]]-SUMIF('Сводный отчет'!$B$7:$B$17,Таблица1[[#This Row],[Профиль / размер]],'Сводный отчет'!$X$7:$X$17))^2</f>
        <v>2.8747132233691459E-5</v>
      </c>
    </row>
    <row r="3005" spans="1:18" ht="11.25" customHeight="1" x14ac:dyDescent="0.25">
      <c r="A3005" s="62" t="s">
        <v>2181</v>
      </c>
      <c r="B3005" s="62" t="str">
        <f>LEFT(Таблица1[[#This Row],[Номер плавки]],7)</f>
        <v>2051777</v>
      </c>
      <c r="C3005" s="62" t="s">
        <v>8</v>
      </c>
      <c r="D3005" s="62" t="s">
        <v>9</v>
      </c>
      <c r="E3005" s="63">
        <v>537</v>
      </c>
      <c r="F3005" s="64">
        <f>(Таблица1[[#This Row],[Предел текучести, Н/мм²]]-SUMIF('Сводный отчет'!$B$7:$B$17,Таблица1[[#This Row],[Профиль / размер]],'Сводный отчет'!$F$7:$F$17))^2</f>
        <v>405.30046279815065</v>
      </c>
      <c r="G3005" s="63">
        <v>629</v>
      </c>
      <c r="H3005" s="64">
        <f>(Таблица1[[#This Row],[Временное сопротивление, Н/мм²]]-SUMIF('Сводный отчет'!$B$7:$B$17,Таблица1[[#This Row],[Профиль / размер]],'Сводный отчет'!$I$7:$I$17))^2</f>
        <v>482.20292907717283</v>
      </c>
      <c r="I3005" s="65">
        <f>Таблица1[[#This Row],[Временное сопротивление, Н/мм²]]/Таблица1[[#This Row],[Предел текучести, Н/мм²]]</f>
        <v>1.1713221601489758</v>
      </c>
      <c r="J3005" s="66">
        <f>(Таблица1[[#This Row],[σв/σт]]-SUMIF('Сводный отчет'!$B$7:$B$17,Таблица1[[#This Row],[Профиль / размер]],'Сводный отчет'!$L$7:$L$17))^2</f>
        <v>7.4569044010747285E-6</v>
      </c>
      <c r="K3005" s="63">
        <v>23.4</v>
      </c>
      <c r="L3005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3005" s="63">
        <v>7.3</v>
      </c>
      <c r="N300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0.91870416518330222</v>
      </c>
      <c r="O3005" s="67">
        <v>7.6</v>
      </c>
      <c r="P300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1.0950284249480238</v>
      </c>
      <c r="Q3005" s="69">
        <v>6.5000000000000002E-2</v>
      </c>
      <c r="R3005" s="70">
        <f>(Таблица1[[#This Row],[fr]]-SUMIF('Сводный отчет'!$B$7:$B$17,Таблица1[[#This Row],[Профиль / размер]],'Сводный отчет'!$X$7:$X$17))^2</f>
        <v>3.0142637751670614E-4</v>
      </c>
    </row>
    <row r="3006" spans="1:18" ht="11.25" customHeight="1" x14ac:dyDescent="0.25">
      <c r="A3006" s="62" t="s">
        <v>2182</v>
      </c>
      <c r="B3006" s="62" t="str">
        <f>LEFT(Таблица1[[#This Row],[Номер плавки]],7)</f>
        <v>2051777</v>
      </c>
      <c r="C3006" s="62" t="s">
        <v>8</v>
      </c>
      <c r="D3006" s="62" t="s">
        <v>9</v>
      </c>
      <c r="E3006" s="63">
        <v>571</v>
      </c>
      <c r="F3006" s="64">
        <f>(Таблица1[[#This Row],[Предел текучести, Н/мм²]]-SUMIF('Сводный отчет'!$B$7:$B$17,Таблица1[[#This Row],[Профиль / размер]],'Сводный отчет'!$F$7:$F$17))^2</f>
        <v>192.31933072267586</v>
      </c>
      <c r="G3006" s="63">
        <v>658</v>
      </c>
      <c r="H3006" s="64">
        <f>(Таблица1[[#This Row],[Временное сопротивление, Н/мм²]]-SUMIF('Сводный отчет'!$B$7:$B$17,Таблица1[[#This Row],[Профиль / размер]],'Сводный отчет'!$I$7:$I$17))^2</f>
        <v>49.573998259562444</v>
      </c>
      <c r="I3006" s="65">
        <f>Таблица1[[#This Row],[Временное сопротивление, Н/мм²]]/Таблица1[[#This Row],[Предел текучести, Н/мм²]]</f>
        <v>1.1523642732049038</v>
      </c>
      <c r="J3006" s="66">
        <f>(Таблица1[[#This Row],[σв/σт]]-SUMIF('Сводный отчет'!$B$7:$B$17,Таблица1[[#This Row],[Профиль / размер]],'Сводный отчет'!$L$7:$L$17))^2</f>
        <v>2.6332051511885788E-4</v>
      </c>
      <c r="K3006" s="63">
        <v>24.4</v>
      </c>
      <c r="L3006" s="64">
        <f>(Таблица1[[#This Row],[Относительное удлинение, %]]-SUMIF('Сводный отчет'!$B$7:$B$17,Таблица1[[#This Row],[Профиль / размер]],'Сводный отчет'!$O$7:$O$17))^2</f>
        <v>1.7258908644612911</v>
      </c>
      <c r="M3006" s="63">
        <v>8.1</v>
      </c>
      <c r="N300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2.5119259522955843E-2</v>
      </c>
      <c r="O3006" s="67">
        <v>8.4</v>
      </c>
      <c r="P300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6.0730731027691658E-2</v>
      </c>
      <c r="Q3006" s="69">
        <v>9.5000000000000001E-2</v>
      </c>
      <c r="R3006" s="70">
        <f>(Таблица1[[#This Row],[fr]]-SUMIF('Сводный отчет'!$B$7:$B$17,Таблица1[[#This Row],[Профиль / размер]],'Сводный отчет'!$X$7:$X$17))^2</f>
        <v>1.5972826430916934E-4</v>
      </c>
    </row>
    <row r="3007" spans="1:18" ht="11.25" customHeight="1" x14ac:dyDescent="0.25">
      <c r="A3007" s="62" t="s">
        <v>2183</v>
      </c>
      <c r="B3007" s="62" t="str">
        <f>LEFT(Таблица1[[#This Row],[Номер плавки]],7)</f>
        <v>2051777</v>
      </c>
      <c r="C3007" s="62" t="s">
        <v>8</v>
      </c>
      <c r="D3007" s="62" t="s">
        <v>9</v>
      </c>
      <c r="E3007" s="63">
        <v>562</v>
      </c>
      <c r="F3007" s="64">
        <f>(Таблица1[[#This Row],[Предел текучести, Н/мм²]]-SUMIF('Сводный отчет'!$B$7:$B$17,Таблица1[[#This Row],[Профиль / размер]],'Сводный отчет'!$F$7:$F$17))^2</f>
        <v>23.69668921324271</v>
      </c>
      <c r="G3007" s="63">
        <v>651</v>
      </c>
      <c r="H3007" s="64">
        <f>(Таблица1[[#This Row],[Временное сопротивление, Н/мм²]]-SUMIF('Сводный отчет'!$B$7:$B$17,Таблица1[[#This Row],[Профиль / размер]],'Сводный отчет'!$I$7:$I$17))^2</f>
        <v>1.6712155373596635E-3</v>
      </c>
      <c r="I3007" s="65">
        <f>Таблица1[[#This Row],[Временное сопротивление, Н/мм²]]/Таблица1[[#This Row],[Предел текучести, Н/мм²]]</f>
        <v>1.1583629893238434</v>
      </c>
      <c r="J3007" s="66">
        <f>(Таблица1[[#This Row],[σв/σт]]-SUMIF('Сводный отчет'!$B$7:$B$17,Таблица1[[#This Row],[Профиль / размер]],'Сводный отчет'!$L$7:$L$17))^2</f>
        <v>1.0462093403568643E-4</v>
      </c>
      <c r="K3007" s="63">
        <v>23.8</v>
      </c>
      <c r="L3007" s="64">
        <f>(Таблица1[[#This Row],[Относительное удлинение, %]]-SUMIF('Сводный отчет'!$B$7:$B$17,Таблица1[[#This Row],[Профиль / размер]],'Сводный отчет'!$O$7:$O$17))^2</f>
        <v>0.50941287703988414</v>
      </c>
      <c r="M3007" s="63">
        <v>9.6</v>
      </c>
      <c r="N300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1.7996475614098058</v>
      </c>
      <c r="O3007" s="67">
        <v>9.9</v>
      </c>
      <c r="P300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1.5714225549270719</v>
      </c>
      <c r="Q3007" s="69">
        <v>8.8999999999999996E-2</v>
      </c>
      <c r="R3007" s="70">
        <f>(Таблица1[[#This Row],[fr]]-SUMIF('Сводный отчет'!$B$7:$B$17,Таблица1[[#This Row],[Профиль / размер]],'Сводный отчет'!$X$7:$X$17))^2</f>
        <v>4.4067886950676638E-5</v>
      </c>
    </row>
    <row r="3008" spans="1:18" ht="11.25" customHeight="1" x14ac:dyDescent="0.25">
      <c r="A3008" s="62" t="s">
        <v>2184</v>
      </c>
      <c r="B3008" s="62" t="str">
        <f>LEFT(Таблица1[[#This Row],[Номер плавки]],7)</f>
        <v>2051778</v>
      </c>
      <c r="C3008" s="62" t="s">
        <v>8</v>
      </c>
      <c r="D3008" s="62" t="s">
        <v>9</v>
      </c>
      <c r="E3008" s="63">
        <v>545</v>
      </c>
      <c r="F3008" s="64">
        <f>(Таблица1[[#This Row],[Предел текучести, Н/мм²]]-SUMIF('Сводный отчет'!$B$7:$B$17,Таблица1[[#This Row],[Профиль / размер]],'Сводный отчет'!$F$7:$F$17))^2</f>
        <v>147.18725525098009</v>
      </c>
      <c r="G3008" s="63">
        <v>634</v>
      </c>
      <c r="H3008" s="64">
        <f>(Таблица1[[#This Row],[Временное сопротивление, Н/мм²]]-SUMIF('Сводный отчет'!$B$7:$B$17,Таблица1[[#This Row],[Профиль / размер]],'Сводный отчет'!$I$7:$I$17))^2</f>
        <v>287.61173410861932</v>
      </c>
      <c r="I3008" s="65">
        <f>Таблица1[[#This Row],[Временное сопротивление, Н/мм²]]/Таблица1[[#This Row],[Предел текучести, Н/мм²]]</f>
        <v>1.1633027522935779</v>
      </c>
      <c r="J3008" s="66">
        <f>(Таблица1[[#This Row],[σв/σт]]-SUMIF('Сводный отчет'!$B$7:$B$17,Таблица1[[#This Row],[Профиль / размер]],'Сводный отчет'!$L$7:$L$17))^2</f>
        <v>2.7970078465090811E-5</v>
      </c>
      <c r="K3008" s="63">
        <v>22.4</v>
      </c>
      <c r="L3008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3008" s="63">
        <v>7.8</v>
      </c>
      <c r="N300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0.21021359914558571</v>
      </c>
      <c r="O3008" s="67">
        <v>8.1</v>
      </c>
      <c r="P300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0.29859236624781638</v>
      </c>
      <c r="Q3008" s="69">
        <v>8.8999999999999996E-2</v>
      </c>
      <c r="R3008" s="70">
        <f>(Таблица1[[#This Row],[fr]]-SUMIF('Сводный отчет'!$B$7:$B$17,Таблица1[[#This Row],[Профиль / размер]],'Сводный отчет'!$X$7:$X$17))^2</f>
        <v>4.4067886950676638E-5</v>
      </c>
    </row>
    <row r="3009" spans="1:18" ht="11.25" customHeight="1" x14ac:dyDescent="0.25">
      <c r="A3009" s="62" t="s">
        <v>2185</v>
      </c>
      <c r="B3009" s="62" t="str">
        <f>LEFT(Таблица1[[#This Row],[Номер плавки]],7)</f>
        <v>2051779</v>
      </c>
      <c r="C3009" s="62" t="s">
        <v>8</v>
      </c>
      <c r="D3009" s="62" t="s">
        <v>9</v>
      </c>
      <c r="E3009" s="63">
        <v>556</v>
      </c>
      <c r="F3009" s="64">
        <f>(Таблица1[[#This Row],[Предел текучести, Н/мм²]]-SUMIF('Сводный отчет'!$B$7:$B$17,Таблица1[[#This Row],[Профиль / размер]],'Сводный отчет'!$F$7:$F$17))^2</f>
        <v>1.2815948736206075</v>
      </c>
      <c r="G3009" s="63">
        <v>646</v>
      </c>
      <c r="H3009" s="64">
        <f>(Таблица1[[#This Row],[Временное сопротивление, Н/мм²]]-SUMIF('Сводный отчет'!$B$7:$B$17,Таблица1[[#This Row],[Профиль / размер]],'Сводный отчет'!$I$7:$I$17))^2</f>
        <v>24.59286618409087</v>
      </c>
      <c r="I3009" s="65">
        <f>Таблица1[[#This Row],[Временное сопротивление, Н/мм²]]/Таблица1[[#This Row],[Предел текучести, Н/мм²]]</f>
        <v>1.1618705035971224</v>
      </c>
      <c r="J3009" s="66">
        <f>(Таблица1[[#This Row],[σв/σт]]-SUMIF('Сводный отчет'!$B$7:$B$17,Таблица1[[#This Row],[Профиль / размер]],'Сводный отчет'!$L$7:$L$17))^2</f>
        <v>4.5170809245698158E-5</v>
      </c>
      <c r="K3009" s="63">
        <v>22.6</v>
      </c>
      <c r="L3009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3009" s="63">
        <v>8.9</v>
      </c>
      <c r="N300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0.41153435386261</v>
      </c>
      <c r="O3009" s="67">
        <v>9.1999999999999993</v>
      </c>
      <c r="P300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0.30643303710735997</v>
      </c>
      <c r="Q3009" s="69">
        <v>7.8E-2</v>
      </c>
      <c r="R3009" s="70">
        <f>(Таблица1[[#This Row],[fr]]-SUMIF('Сводный отчет'!$B$7:$B$17,Таблица1[[#This Row],[Профиль / размер]],'Сводный отчет'!$X$7:$X$17))^2</f>
        <v>1.902386179344022E-5</v>
      </c>
    </row>
    <row r="3010" spans="1:18" ht="11.25" customHeight="1" x14ac:dyDescent="0.25">
      <c r="A3010" s="62" t="s">
        <v>2186</v>
      </c>
      <c r="B3010" s="62" t="str">
        <f>LEFT(Таблица1[[#This Row],[Номер плавки]],7)</f>
        <v>2051779</v>
      </c>
      <c r="C3010" s="62" t="s">
        <v>8</v>
      </c>
      <c r="D3010" s="62" t="s">
        <v>9</v>
      </c>
      <c r="E3010" s="63">
        <v>577</v>
      </c>
      <c r="F3010" s="64">
        <f>(Таблица1[[#This Row],[Предел текучести, Н/мм²]]-SUMIF('Сводный отчет'!$B$7:$B$17,Таблица1[[#This Row],[Профиль / размер]],'Сводный отчет'!$F$7:$F$17))^2</f>
        <v>394.73442506229799</v>
      </c>
      <c r="G3010" s="63">
        <v>669</v>
      </c>
      <c r="H3010" s="64">
        <f>(Таблица1[[#This Row],[Временное сопротивление, Н/мм²]]-SUMIF('Сводный отчет'!$B$7:$B$17,Таблица1[[#This Row],[Профиль / размер]],'Сводный отчет'!$I$7:$I$17))^2</f>
        <v>325.47336932874475</v>
      </c>
      <c r="I3010" s="65">
        <f>Таблица1[[#This Row],[Временное сопротивление, Н/мм²]]/Таблица1[[#This Row],[Предел текучести, Н/мм²]]</f>
        <v>1.1594454072790294</v>
      </c>
      <c r="J3010" s="66">
        <f>(Таблица1[[#This Row],[σв/σт]]-SUMIF('Сводный отчет'!$B$7:$B$17,Таблица1[[#This Row],[Профиль / размер]],'Сводный отчет'!$L$7:$L$17))^2</f>
        <v>8.3649673821965833E-5</v>
      </c>
      <c r="K3010" s="63">
        <v>22.2</v>
      </c>
      <c r="L3010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3010" s="63">
        <v>8.6999999999999993</v>
      </c>
      <c r="N301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0.19493058027769547</v>
      </c>
      <c r="O3010" s="67">
        <v>9</v>
      </c>
      <c r="P301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0.12500746058744353</v>
      </c>
      <c r="Q3010" s="69">
        <v>8.1000000000000003E-2</v>
      </c>
      <c r="R3010" s="70">
        <f>(Таблица1[[#This Row],[fr]]-SUMIF('Сводный отчет'!$B$7:$B$17,Таблица1[[#This Row],[Профиль / размер]],'Сводный отчет'!$X$7:$X$17))^2</f>
        <v>1.8540504726865241E-6</v>
      </c>
    </row>
    <row r="3011" spans="1:18" ht="11.25" customHeight="1" x14ac:dyDescent="0.25">
      <c r="A3011" s="62" t="s">
        <v>2187</v>
      </c>
      <c r="B3011" s="62" t="str">
        <f>LEFT(Таблица1[[#This Row],[Номер плавки]],7)</f>
        <v>2051779</v>
      </c>
      <c r="C3011" s="62" t="s">
        <v>8</v>
      </c>
      <c r="D3011" s="62" t="s">
        <v>9</v>
      </c>
      <c r="E3011" s="63">
        <v>566</v>
      </c>
      <c r="F3011" s="64">
        <f>(Таблица1[[#This Row],[Предел текучести, Н/мм²]]-SUMIF('Сводный отчет'!$B$7:$B$17,Таблица1[[#This Row],[Профиль / размер]],'Сводный отчет'!$F$7:$F$17))^2</f>
        <v>78.64008543965744</v>
      </c>
      <c r="G3011" s="63">
        <v>659</v>
      </c>
      <c r="H3011" s="64">
        <f>(Таблица1[[#This Row],[Временное сопротивление, Н/мм²]]-SUMIF('Сводный отчет'!$B$7:$B$17,Таблица1[[#This Row],[Профиль / размер]],'Сводный отчет'!$I$7:$I$17))^2</f>
        <v>64.655759265851742</v>
      </c>
      <c r="I3011" s="65">
        <f>Таблица1[[#This Row],[Временное сопротивление, Н/мм²]]/Таблица1[[#This Row],[Предел текучести, Н/мм²]]</f>
        <v>1.1643109540636043</v>
      </c>
      <c r="J3011" s="66">
        <f>(Таблица1[[#This Row],[σв/σт]]-SUMIF('Сводный отчет'!$B$7:$B$17,Таблица1[[#This Row],[Профиль / размер]],'Сводный отчет'!$L$7:$L$17))^2</f>
        <v>1.8322447195225944E-5</v>
      </c>
      <c r="K3011" s="63">
        <v>23.4</v>
      </c>
      <c r="L3011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3011" s="63">
        <v>9</v>
      </c>
      <c r="N301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0.54983624065506631</v>
      </c>
      <c r="O3011" s="67">
        <v>9.3000000000000007</v>
      </c>
      <c r="P301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0.42714582536732032</v>
      </c>
      <c r="Q3011" s="69">
        <v>7.3999999999999996E-2</v>
      </c>
      <c r="R3011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3012" spans="1:18" ht="11.25" customHeight="1" x14ac:dyDescent="0.25">
      <c r="A3012" s="62" t="s">
        <v>2188</v>
      </c>
      <c r="B3012" s="62" t="str">
        <f>LEFT(Таблица1[[#This Row],[Номер плавки]],7)</f>
        <v>2051780</v>
      </c>
      <c r="C3012" s="62" t="s">
        <v>8</v>
      </c>
      <c r="D3012" s="62" t="s">
        <v>9</v>
      </c>
      <c r="E3012" s="63">
        <v>577</v>
      </c>
      <c r="F3012" s="64">
        <f>(Таблица1[[#This Row],[Предел текучести, Н/мм²]]-SUMIF('Сводный отчет'!$B$7:$B$17,Таблица1[[#This Row],[Профиль / размер]],'Сводный отчет'!$F$7:$F$17))^2</f>
        <v>394.73442506229799</v>
      </c>
      <c r="G3012" s="63">
        <v>665</v>
      </c>
      <c r="H3012" s="64">
        <f>(Таблица1[[#This Row],[Временное сопротивление, Н/мм²]]-SUMIF('Сводный отчет'!$B$7:$B$17,Таблица1[[#This Row],[Профиль / размер]],'Сводный отчет'!$I$7:$I$17))^2</f>
        <v>197.14632530358753</v>
      </c>
      <c r="I3012" s="65">
        <f>Таблица1[[#This Row],[Временное сопротивление, Н/мм²]]/Таблица1[[#This Row],[Предел текучести, Н/мм²]]</f>
        <v>1.1525129982668978</v>
      </c>
      <c r="J3012" s="66">
        <f>(Таблица1[[#This Row],[σв/σт]]-SUMIF('Сводный отчет'!$B$7:$B$17,Таблица1[[#This Row],[Профиль / размер]],'Сводный отчет'!$L$7:$L$17))^2</f>
        <v>2.5851586540198994E-4</v>
      </c>
      <c r="K3012" s="63">
        <v>23</v>
      </c>
      <c r="L3012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3012" s="63">
        <v>9</v>
      </c>
      <c r="N301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0.54983624065506631</v>
      </c>
      <c r="O3012" s="67">
        <v>9.3000000000000007</v>
      </c>
      <c r="P301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0.42714582536732032</v>
      </c>
      <c r="Q3012" s="69">
        <v>0.1</v>
      </c>
      <c r="R3012" s="70">
        <f>(Таблица1[[#This Row],[fr]]-SUMIF('Сводный отчет'!$B$7:$B$17,Таблица1[[#This Row],[Профиль / размер]],'Сводный отчет'!$X$7:$X$17))^2</f>
        <v>3.1111191210791338E-4</v>
      </c>
    </row>
    <row r="3013" spans="1:18" ht="11.25" customHeight="1" x14ac:dyDescent="0.25">
      <c r="A3013" s="62" t="s">
        <v>2189</v>
      </c>
      <c r="B3013" s="62" t="str">
        <f>LEFT(Таблица1[[#This Row],[Номер плавки]],7)</f>
        <v>2051781</v>
      </c>
      <c r="C3013" s="62" t="s">
        <v>8</v>
      </c>
      <c r="D3013" s="62" t="s">
        <v>9</v>
      </c>
      <c r="E3013" s="63">
        <v>583</v>
      </c>
      <c r="F3013" s="64">
        <f>(Таблица1[[#This Row],[Предел текучести, Н/мм²]]-SUMIF('Сводный отчет'!$B$7:$B$17,Таблица1[[#This Row],[Профиль / размер]],'Сводный отчет'!$F$7:$F$17))^2</f>
        <v>669.14951940192009</v>
      </c>
      <c r="G3013" s="63">
        <v>674</v>
      </c>
      <c r="H3013" s="64">
        <f>(Таблица1[[#This Row],[Временное сопротивление, Н/мм²]]-SUMIF('Сводный отчет'!$B$7:$B$17,Таблица1[[#This Row],[Профиль / размер]],'Сводный отчет'!$I$7:$I$17))^2</f>
        <v>530.88217436019124</v>
      </c>
      <c r="I3013" s="65">
        <f>Таблица1[[#This Row],[Временное сопротивление, Н/мм²]]/Таблица1[[#This Row],[Предел текучести, Н/мм²]]</f>
        <v>1.1560891938250428</v>
      </c>
      <c r="J3013" s="66">
        <f>(Таблица1[[#This Row],[σв/σт]]-SUMIF('Сводный отчет'!$B$7:$B$17,Таблица1[[#This Row],[Профиль / размер]],'Сводный отчет'!$L$7:$L$17))^2</f>
        <v>1.5630583037711223E-4</v>
      </c>
      <c r="K3013" s="63">
        <v>21.2</v>
      </c>
      <c r="L3013" s="64">
        <f>(Таблица1[[#This Row],[Относительное удлинение, %]]-SUMIF('Сводный отчет'!$B$7:$B$17,Таблица1[[#This Row],[Профиль / размер]],'Сводный отчет'!$O$7:$O$17))^2</f>
        <v>3.5580082648804354</v>
      </c>
      <c r="M3013" s="63">
        <v>8.4</v>
      </c>
      <c r="N301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2.0024919900326014E-2</v>
      </c>
      <c r="O3013" s="67">
        <v>8.6999999999999993</v>
      </c>
      <c r="P301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2.8690958075676017E-3</v>
      </c>
      <c r="Q3013" s="69">
        <v>6.7000000000000004E-2</v>
      </c>
      <c r="R3013" s="70">
        <f>(Таблица1[[#This Row],[fr]]-SUMIF('Сводный отчет'!$B$7:$B$17,Таблица1[[#This Row],[Профиль / размер]],'Сводный отчет'!$X$7:$X$17))^2</f>
        <v>2.3597983663620361E-4</v>
      </c>
    </row>
    <row r="3014" spans="1:18" ht="11.25" customHeight="1" x14ac:dyDescent="0.25">
      <c r="A3014" s="62" t="s">
        <v>2190</v>
      </c>
      <c r="B3014" s="62" t="str">
        <f>LEFT(Таблица1[[#This Row],[Номер плавки]],7)</f>
        <v>2051782</v>
      </c>
      <c r="C3014" s="62" t="s">
        <v>8</v>
      </c>
      <c r="D3014" s="62" t="s">
        <v>9</v>
      </c>
      <c r="E3014" s="63">
        <v>552</v>
      </c>
      <c r="F3014" s="64">
        <f>(Таблица1[[#This Row],[Предел текучести, Н/мм²]]-SUMIF('Сводный отчет'!$B$7:$B$17,Таблица1[[#This Row],[Профиль / размер]],'Сводный отчет'!$F$7:$F$17))^2</f>
        <v>26.338198647205875</v>
      </c>
      <c r="G3014" s="63">
        <v>637</v>
      </c>
      <c r="H3014" s="64">
        <f>(Таблица1[[#This Row],[Временное сопротивление, Н/мм²]]-SUMIF('Сводный отчет'!$B$7:$B$17,Таблица1[[#This Row],[Профиль / размер]],'Сводный отчет'!$I$7:$I$17))^2</f>
        <v>194.85701712748718</v>
      </c>
      <c r="I3014" s="65">
        <f>Таблица1[[#This Row],[Временное сопротивление, Н/мм²]]/Таблица1[[#This Row],[Предел текучести, Н/мм²]]</f>
        <v>1.1539855072463767</v>
      </c>
      <c r="J3014" s="66">
        <f>(Таблица1[[#This Row],[σв/σт]]-SUMIF('Сводный отчет'!$B$7:$B$17,Таблица1[[#This Row],[Профиль / размер]],'Сводный отчет'!$L$7:$L$17))^2</f>
        <v>2.1333288719504703E-4</v>
      </c>
      <c r="K3014" s="63">
        <v>21.8</v>
      </c>
      <c r="L3014" s="64">
        <f>(Таблица1[[#This Row],[Относительное удлинение, %]]-SUMIF('Сводный отчет'!$B$7:$B$17,Таблица1[[#This Row],[Профиль / размер]],'Сводный отчет'!$O$7:$O$17))^2</f>
        <v>1.6544862523018427</v>
      </c>
      <c r="M3014" s="63">
        <v>7.6</v>
      </c>
      <c r="N301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0.43360982556067257</v>
      </c>
      <c r="O3014" s="67">
        <v>7.9</v>
      </c>
      <c r="P301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0.55716678972789824</v>
      </c>
      <c r="Q3014" s="69">
        <v>7.3999999999999996E-2</v>
      </c>
      <c r="R3014" s="70">
        <f>(Таблица1[[#This Row],[fr]]-SUMIF('Сводный отчет'!$B$7:$B$17,Таблица1[[#This Row],[Профиль / размер]],'Сводный отчет'!$X$7:$X$17))^2</f>
        <v>6.9916943554445201E-5</v>
      </c>
    </row>
    <row r="3015" spans="1:18" ht="11.25" customHeight="1" x14ac:dyDescent="0.25">
      <c r="A3015" s="62" t="s">
        <v>2191</v>
      </c>
      <c r="B3015" s="62" t="str">
        <f>LEFT(Таблица1[[#This Row],[Номер плавки]],7)</f>
        <v>2051784</v>
      </c>
      <c r="C3015" s="62" t="s">
        <v>8</v>
      </c>
      <c r="D3015" s="62" t="s">
        <v>9</v>
      </c>
      <c r="E3015" s="63">
        <v>555</v>
      </c>
      <c r="F3015" s="64">
        <f>(Таблица1[[#This Row],[Предел текучести, Н/мм²]]-SUMIF('Сводный отчет'!$B$7:$B$17,Таблица1[[#This Row],[Профиль / размер]],'Сводный отчет'!$F$7:$F$17))^2</f>
        <v>4.5457458170169236</v>
      </c>
      <c r="G3015" s="63">
        <v>641</v>
      </c>
      <c r="H3015" s="64">
        <f>(Таблица1[[#This Row],[Временное сопротивление, Н/мм²]]-SUMIF('Сводный отчет'!$B$7:$B$17,Таблица1[[#This Row],[Профиль / размер]],'Сводный отчет'!$I$7:$I$17))^2</f>
        <v>99.184061152644375</v>
      </c>
      <c r="I3015" s="65">
        <f>Таблица1[[#This Row],[Временное сопротивление, Н/мм²]]/Таблица1[[#This Row],[Предел текучести, Н/мм²]]</f>
        <v>1.1549549549549549</v>
      </c>
      <c r="J3015" s="66">
        <f>(Таблица1[[#This Row],[σв/σт]]-SUMIF('Сводный отчет'!$B$7:$B$17,Таблица1[[#This Row],[Профиль / размер]],'Сводный отчет'!$L$7:$L$17))^2</f>
        <v>1.8595336548997846E-4</v>
      </c>
      <c r="K3015" s="63">
        <v>23.7</v>
      </c>
      <c r="L3015" s="64">
        <f>(Таблица1[[#This Row],[Относительное удлинение, %]]-SUMIF('Сводный отчет'!$B$7:$B$17,Таблица1[[#This Row],[Профиль / размер]],'Сводный отчет'!$O$7:$O$17))^2</f>
        <v>0.37666654580298031</v>
      </c>
      <c r="M3015" s="63">
        <v>8.9</v>
      </c>
      <c r="N301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0.41153435386261</v>
      </c>
      <c r="O3015" s="67">
        <v>9.1999999999999993</v>
      </c>
      <c r="P301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0.30643303710735997</v>
      </c>
      <c r="Q3015" s="69">
        <v>8.4000000000000005E-2</v>
      </c>
      <c r="R3015" s="70">
        <f>(Таблица1[[#This Row],[fr]]-SUMIF('Сводный отчет'!$B$7:$B$17,Таблица1[[#This Row],[Профиль / размер]],'Сводный отчет'!$X$7:$X$17))^2</f>
        <v>2.6842391519328601E-6</v>
      </c>
    </row>
    <row r="3016" spans="1:18" ht="11.25" customHeight="1" x14ac:dyDescent="0.25">
      <c r="A3016" s="62" t="s">
        <v>2192</v>
      </c>
      <c r="B3016" s="62" t="str">
        <f>LEFT(Таблица1[[#This Row],[Номер плавки]],7)</f>
        <v>2051785</v>
      </c>
      <c r="C3016" s="62" t="s">
        <v>8</v>
      </c>
      <c r="D3016" s="62" t="s">
        <v>9</v>
      </c>
      <c r="E3016" s="63">
        <v>561</v>
      </c>
      <c r="F3016" s="64">
        <f>(Таблица1[[#This Row],[Предел текучести, Н/мм²]]-SUMIF('Сводный отчет'!$B$7:$B$17,Таблица1[[#This Row],[Профиль / размер]],'Сводный отчет'!$F$7:$F$17))^2</f>
        <v>14.960840156639025</v>
      </c>
      <c r="G3016" s="63">
        <v>646</v>
      </c>
      <c r="H3016" s="64">
        <f>(Таблица1[[#This Row],[Временное сопротивление, Н/мм²]]-SUMIF('Сводный отчет'!$B$7:$B$17,Таблица1[[#This Row],[Профиль / размер]],'Сводный отчет'!$I$7:$I$17))^2</f>
        <v>24.59286618409087</v>
      </c>
      <c r="I3016" s="65">
        <f>Таблица1[[#This Row],[Временное сопротивление, Н/мм²]]/Таблица1[[#This Row],[Предел текучести, Н/мм²]]</f>
        <v>1.1515151515151516</v>
      </c>
      <c r="J3016" s="66">
        <f>(Таблица1[[#This Row],[σв/σт]]-SUMIF('Сводный отчет'!$B$7:$B$17,Таблица1[[#This Row],[Профиль / размер]],'Сводный отчет'!$L$7:$L$17))^2</f>
        <v>2.9159917899300968E-4</v>
      </c>
      <c r="K3016" s="63">
        <v>22.2</v>
      </c>
      <c r="L3016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3016" s="63">
        <v>6.9</v>
      </c>
      <c r="N301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1.845496618013474</v>
      </c>
      <c r="O3016" s="67">
        <v>7.2</v>
      </c>
      <c r="P301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2.0921772719081879</v>
      </c>
      <c r="Q3016" s="69">
        <v>7.0999999999999994E-2</v>
      </c>
      <c r="R3016" s="70">
        <f>(Таблица1[[#This Row],[fr]]-SUMIF('Сводный отчет'!$B$7:$B$17,Таблица1[[#This Row],[Профиль / размер]],'Сводный отчет'!$X$7:$X$17))^2</f>
        <v>1.2908675487519896E-4</v>
      </c>
    </row>
    <row r="3017" spans="1:18" ht="11.25" customHeight="1" x14ac:dyDescent="0.25">
      <c r="A3017" s="62" t="s">
        <v>2193</v>
      </c>
      <c r="B3017" s="62" t="str">
        <f>LEFT(Таблица1[[#This Row],[Номер плавки]],7)</f>
        <v>2051786</v>
      </c>
      <c r="C3017" s="62" t="s">
        <v>8</v>
      </c>
      <c r="D3017" s="62" t="s">
        <v>9</v>
      </c>
      <c r="E3017" s="63">
        <v>610</v>
      </c>
      <c r="F3017" s="64">
        <f>(Таблица1[[#This Row],[Предел текучести, Н/мм²]]-SUMIF('Сводный отчет'!$B$7:$B$17,Таблица1[[#This Row],[Профиль / размер]],'Сводный отчет'!$F$7:$F$17))^2</f>
        <v>2795.0174439302195</v>
      </c>
      <c r="G3017" s="63">
        <v>703</v>
      </c>
      <c r="H3017" s="64">
        <f>(Таблица1[[#This Row],[Временное сопротивление, Н/мм²]]-SUMIF('Сводный отчет'!$B$7:$B$17,Таблица1[[#This Row],[Профиль / размер]],'Сводный отчет'!$I$7:$I$17))^2</f>
        <v>2708.253243542581</v>
      </c>
      <c r="I3017" s="65">
        <f>Таблица1[[#This Row],[Временное сопротивление, Н/мм²]]/Таблица1[[#This Row],[Предел текучести, Н/мм²]]</f>
        <v>1.1524590163934427</v>
      </c>
      <c r="J3017" s="66">
        <f>(Таблица1[[#This Row],[σв/σт]]-SUMIF('Сводный отчет'!$B$7:$B$17,Таблица1[[#This Row],[Профиль / размер]],'Сводный отчет'!$L$7:$L$17))^2</f>
        <v>2.6025466683790333E-4</v>
      </c>
      <c r="K3017" s="63">
        <v>22.6</v>
      </c>
      <c r="L3017" s="64">
        <f>(Таблица1[[#This Row],[Относительное удлинение, %]]-SUMIF('Сводный отчет'!$B$7:$B$17,Таблица1[[#This Row],[Профиль / размер]],'Сводный отчет'!$O$7:$O$17))^2</f>
        <v>0.2364569021970585</v>
      </c>
      <c r="M3017" s="63">
        <v>9.1999999999999993</v>
      </c>
      <c r="N301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0.88644001423997842</v>
      </c>
      <c r="O3017" s="67">
        <v>9.5</v>
      </c>
      <c r="P301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0.72857140188723657</v>
      </c>
      <c r="Q3017" s="69">
        <v>6.7000000000000004E-2</v>
      </c>
      <c r="R3017" s="70">
        <f>(Таблица1[[#This Row],[fr]]-SUMIF('Сводный отчет'!$B$7:$B$17,Таблица1[[#This Row],[Профиль / размер]],'Сводный отчет'!$X$7:$X$17))^2</f>
        <v>2.3597983663620361E-4</v>
      </c>
    </row>
    <row r="3018" spans="1:18" ht="11.25" customHeight="1" x14ac:dyDescent="0.25">
      <c r="A3018" s="62" t="s">
        <v>2194</v>
      </c>
      <c r="B3018" s="62" t="str">
        <f>LEFT(Таблица1[[#This Row],[Номер плавки]],7)</f>
        <v>2051786</v>
      </c>
      <c r="C3018" s="62" t="s">
        <v>8</v>
      </c>
      <c r="D3018" s="62" t="s">
        <v>9</v>
      </c>
      <c r="E3018" s="63">
        <v>607</v>
      </c>
      <c r="F3018" s="64">
        <f>(Таблица1[[#This Row],[Предел текучести, Н/мм²]]-SUMIF('Сводный отчет'!$B$7:$B$17,Таблица1[[#This Row],[Профиль / размер]],'Сводный отчет'!$F$7:$F$17))^2</f>
        <v>2486.8098967604083</v>
      </c>
      <c r="G3018" s="63">
        <v>700</v>
      </c>
      <c r="H3018" s="64">
        <f>(Таблица1[[#This Row],[Временное сопротивление, Н/мм²]]-SUMIF('Сводный отчет'!$B$7:$B$17,Таблица1[[#This Row],[Профиль / размер]],'Сводный отчет'!$I$7:$I$17))^2</f>
        <v>2405.0079605237129</v>
      </c>
      <c r="I3018" s="65">
        <f>Таблица1[[#This Row],[Временное сопротивление, Н/мм²]]/Таблица1[[#This Row],[Предел текучести, Н/мм²]]</f>
        <v>1.1532125205930808</v>
      </c>
      <c r="J3018" s="66">
        <f>(Таблица1[[#This Row],[σв/σт]]-SUMIF('Сводный отчет'!$B$7:$B$17,Таблица1[[#This Row],[Профиль / размер]],'Сводный отчет'!$L$7:$L$17))^2</f>
        <v>2.3651075737223022E-4</v>
      </c>
      <c r="K3018" s="63">
        <v>23</v>
      </c>
      <c r="L3018" s="64">
        <f>(Таблица1[[#This Row],[Относительное удлинение, %]]-SUMIF('Сводный отчет'!$B$7:$B$17,Таблица1[[#This Row],[Профиль / размер]],'Сводный отчет'!$O$7:$O$17))^2</f>
        <v>7.4422271446676451E-3</v>
      </c>
      <c r="M3018" s="63">
        <v>7.9</v>
      </c>
      <c r="N301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0.12851548593804202</v>
      </c>
      <c r="O3018" s="67">
        <v>8.1999999999999993</v>
      </c>
      <c r="P301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0.19930515450777525</v>
      </c>
      <c r="Q3018" s="69">
        <v>9.2999999999999999E-2</v>
      </c>
      <c r="R3018" s="70">
        <f>(Таблица1[[#This Row],[fr]]-SUMIF('Сводный отчет'!$B$7:$B$17,Таблица1[[#This Row],[Профиль / размер]],'Сводный отчет'!$X$7:$X$17))^2</f>
        <v>1.1317480518967177E-4</v>
      </c>
    </row>
    <row r="3019" spans="1:18" ht="11.25" customHeight="1" x14ac:dyDescent="0.25">
      <c r="A3019" s="62" t="s">
        <v>2195</v>
      </c>
      <c r="B3019" s="62" t="str">
        <f>LEFT(Таблица1[[#This Row],[Номер плавки]],7)</f>
        <v>2051786</v>
      </c>
      <c r="C3019" s="62" t="s">
        <v>8</v>
      </c>
      <c r="D3019" s="62" t="s">
        <v>9</v>
      </c>
      <c r="E3019" s="63">
        <v>581</v>
      </c>
      <c r="F3019" s="64">
        <f>(Таблица1[[#This Row],[Предел текучести, Н/мм²]]-SUMIF('Сводный отчет'!$B$7:$B$17,Таблица1[[#This Row],[Профиль / размер]],'Сводный отчет'!$F$7:$F$17))^2</f>
        <v>569.67782128871272</v>
      </c>
      <c r="G3019" s="63">
        <v>673</v>
      </c>
      <c r="H3019" s="64">
        <f>(Таблица1[[#This Row],[Временное сопротивление, Н/мм²]]-SUMIF('Сводный отчет'!$B$7:$B$17,Таблица1[[#This Row],[Профиль / размер]],'Сводный отчет'!$I$7:$I$17))^2</f>
        <v>485.80041335390194</v>
      </c>
      <c r="I3019" s="65">
        <f>Таблица1[[#This Row],[Временное сопротивление, Н/мм²]]/Таблица1[[#This Row],[Предел текучести, Н/мм²]]</f>
        <v>1.1583476764199656</v>
      </c>
      <c r="J3019" s="66">
        <f>(Таблица1[[#This Row],[σв/σт]]-SUMIF('Сводный отчет'!$B$7:$B$17,Таблица1[[#This Row],[Профиль / размер]],'Сводный отчет'!$L$7:$L$17))^2</f>
        <v>1.0493442268174209E-4</v>
      </c>
      <c r="K3019" s="63">
        <v>20.5</v>
      </c>
      <c r="L3019" s="64">
        <f>(Таблица1[[#This Row],[Относительное удлинение, %]]-SUMIF('Сводный отчет'!$B$7:$B$17,Таблица1[[#This Row],[Профиль / размер]],'Сводный отчет'!$O$7:$O$17))^2</f>
        <v>6.6887839462221192</v>
      </c>
      <c r="M3019" s="63">
        <v>8.5</v>
      </c>
      <c r="N301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3019" s="67">
        <v>8.8000000000000007</v>
      </c>
      <c r="P301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3019" s="69">
        <v>7.4999999999999997E-2</v>
      </c>
      <c r="R3019" s="70">
        <f>(Таблица1[[#This Row],[fr]]-SUMIF('Сводный отчет'!$B$7:$B$17,Таблица1[[#This Row],[Профиль / размер]],'Сводный отчет'!$X$7:$X$17))^2</f>
        <v>5.4193673114193948E-5</v>
      </c>
    </row>
    <row r="3020" spans="1:18" ht="11.25" customHeight="1" x14ac:dyDescent="0.25">
      <c r="A3020" s="62" t="s">
        <v>2196</v>
      </c>
      <c r="B3020" s="62" t="str">
        <f>LEFT(Таблица1[[#This Row],[Номер плавки]],7)</f>
        <v>2051787</v>
      </c>
      <c r="C3020" s="62" t="s">
        <v>8</v>
      </c>
      <c r="D3020" s="62" t="s">
        <v>9</v>
      </c>
      <c r="E3020" s="63">
        <v>546</v>
      </c>
      <c r="F3020" s="64">
        <f>(Таблица1[[#This Row],[Предел текучести, Н/мм²]]-SUMIF('Сводный отчет'!$B$7:$B$17,Таблица1[[#This Row],[Профиль / размер]],'Сводный отчет'!$F$7:$F$17))^2</f>
        <v>123.92310430758377</v>
      </c>
      <c r="G3020" s="63">
        <v>634</v>
      </c>
      <c r="H3020" s="64">
        <f>(Таблица1[[#This Row],[Временное сопротивление, Н/мм²]]-SUMIF('Сводный отчет'!$B$7:$B$17,Таблица1[[#This Row],[Профиль / размер]],'Сводный отчет'!$I$7:$I$17))^2</f>
        <v>287.61173410861932</v>
      </c>
      <c r="I3020" s="65">
        <f>Таблица1[[#This Row],[Временное сопротивление, Н/мм²]]/Таблица1[[#This Row],[Предел текучести, Н/мм²]]</f>
        <v>1.1611721611721613</v>
      </c>
      <c r="J3020" s="66">
        <f>(Таблица1[[#This Row],[σв/σт]]-SUMIF('Сводный отчет'!$B$7:$B$17,Таблица1[[#This Row],[Профиль / размер]],'Сводный отчет'!$L$7:$L$17))^2</f>
        <v>5.5045503059956341E-5</v>
      </c>
      <c r="K3020" s="63">
        <v>22.4</v>
      </c>
      <c r="L3020" s="64">
        <f>(Таблица1[[#This Row],[Относительное удлинение, %]]-SUMIF('Сводный отчет'!$B$7:$B$17,Таблица1[[#This Row],[Профиль / размер]],'Сводный отчет'!$O$7:$O$17))^2</f>
        <v>0.47096423972325796</v>
      </c>
      <c r="M3020" s="63">
        <v>10.5</v>
      </c>
      <c r="N302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5.0243645425419174</v>
      </c>
      <c r="O3020" s="67">
        <v>10.8</v>
      </c>
      <c r="P302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4.6378376492667019</v>
      </c>
      <c r="Q3020" s="69">
        <v>8.7999999999999995E-2</v>
      </c>
      <c r="R3020" s="70">
        <f>(Таблица1[[#This Row],[fr]]-SUMIF('Сводный отчет'!$B$7:$B$17,Таблица1[[#This Row],[Профиль / размер]],'Сводный отчет'!$X$7:$X$17))^2</f>
        <v>3.1791157390927867E-5</v>
      </c>
    </row>
    <row r="3021" spans="1:18" ht="11.25" customHeight="1" x14ac:dyDescent="0.25">
      <c r="A3021" s="62" t="s">
        <v>2197</v>
      </c>
      <c r="B3021" s="62" t="str">
        <f>LEFT(Таблица1[[#This Row],[Номер плавки]],7)</f>
        <v>2051788</v>
      </c>
      <c r="C3021" s="62" t="s">
        <v>8</v>
      </c>
      <c r="D3021" s="62" t="s">
        <v>9</v>
      </c>
      <c r="E3021" s="63">
        <v>573</v>
      </c>
      <c r="F3021" s="64">
        <f>(Таблица1[[#This Row],[Предел текучести, Н/мм²]]-SUMIF('Сводный отчет'!$B$7:$B$17,Таблица1[[#This Row],[Профиль / размер]],'Сводный отчет'!$F$7:$F$17))^2</f>
        <v>251.79102883588322</v>
      </c>
      <c r="G3021" s="63">
        <v>660</v>
      </c>
      <c r="H3021" s="64">
        <f>(Таблица1[[#This Row],[Временное сопротивление, Н/мм²]]-SUMIF('Сводный отчет'!$B$7:$B$17,Таблица1[[#This Row],[Профиль / размер]],'Сводный отчет'!$I$7:$I$17))^2</f>
        <v>81.73752027214104</v>
      </c>
      <c r="I3021" s="65">
        <f>Таблица1[[#This Row],[Временное сопротивление, Н/мм²]]/Таблица1[[#This Row],[Предел текучести, Н/мм²]]</f>
        <v>1.1518324607329844</v>
      </c>
      <c r="J3021" s="66">
        <f>(Таблица1[[#This Row],[σв/σт]]-SUMIF('Сводный отчет'!$B$7:$B$17,Таблица1[[#This Row],[Профиль / размер]],'Сводный отчет'!$L$7:$L$17))^2</f>
        <v>2.8086294499865409E-4</v>
      </c>
      <c r="K3021" s="63">
        <v>22.2</v>
      </c>
      <c r="L3021" s="64">
        <f>(Таблица1[[#This Row],[Относительное удлинение, %]]-SUMIF('Сводный отчет'!$B$7:$B$17,Таблица1[[#This Row],[Профиль / размер]],'Сводный отчет'!$O$7:$O$17))^2</f>
        <v>0.78547157724945338</v>
      </c>
      <c r="M3021" s="63">
        <v>8.5</v>
      </c>
      <c r="N302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5.8326806692782639E-2</v>
      </c>
      <c r="O3021" s="67">
        <v>8.8000000000000007</v>
      </c>
      <c r="P302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2.358188406752651E-2</v>
      </c>
      <c r="Q3021" s="69">
        <v>9.6000000000000002E-2</v>
      </c>
      <c r="R3021" s="70">
        <f>(Таблица1[[#This Row],[fr]]-SUMIF('Сводный отчет'!$B$7:$B$17,Таблица1[[#This Row],[Профиль / размер]],'Сводный отчет'!$X$7:$X$17))^2</f>
        <v>1.8600499386891816E-4</v>
      </c>
    </row>
    <row r="3022" spans="1:18" ht="11.25" customHeight="1" x14ac:dyDescent="0.25">
      <c r="A3022" s="62" t="s">
        <v>2198</v>
      </c>
      <c r="B3022" s="62" t="str">
        <f>LEFT(Таблица1[[#This Row],[Номер плавки]],7)</f>
        <v>2051789</v>
      </c>
      <c r="C3022" s="62" t="s">
        <v>8</v>
      </c>
      <c r="D3022" s="62" t="s">
        <v>9</v>
      </c>
      <c r="E3022" s="63">
        <v>567</v>
      </c>
      <c r="F3022" s="64">
        <f>(Таблица1[[#This Row],[Предел текучести, Н/мм²]]-SUMIF('Сводный отчет'!$B$7:$B$17,Таблица1[[#This Row],[Профиль / размер]],'Сводный отчет'!$F$7:$F$17))^2</f>
        <v>97.375934496261124</v>
      </c>
      <c r="G3022" s="63">
        <v>656</v>
      </c>
      <c r="H3022" s="64">
        <f>(Таблица1[[#This Row],[Временное сопротивление, Н/мм²]]-SUMIF('Сводный отчет'!$B$7:$B$17,Таблица1[[#This Row],[Профиль / размер]],'Сводный отчет'!$I$7:$I$17))^2</f>
        <v>25.410476246983851</v>
      </c>
      <c r="I3022" s="65">
        <f>Таблица1[[#This Row],[Временное сопротивление, Н/мм²]]/Таблица1[[#This Row],[Предел текучести, Н/мм²]]</f>
        <v>1.1569664902998236</v>
      </c>
      <c r="J3022" s="66">
        <f>(Таблица1[[#This Row],[σв/σт]]-SUMIF('Сводный отчет'!$B$7:$B$17,Таблица1[[#This Row],[Профиль / размер]],'Сводный отчет'!$L$7:$L$17))^2</f>
        <v>1.3513914957877549E-4</v>
      </c>
      <c r="K3022" s="63">
        <v>24.6</v>
      </c>
      <c r="L3022" s="64">
        <f>(Таблица1[[#This Row],[Относительное удлинение, %]]-SUMIF('Сводный отчет'!$B$7:$B$17,Таблица1[[#This Row],[Профиль / размер]],'Сводный отчет'!$O$7:$O$17))^2</f>
        <v>2.2913835269351028</v>
      </c>
      <c r="M3022" s="63">
        <v>9.8000000000000007</v>
      </c>
      <c r="N302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2.3762513349947221</v>
      </c>
      <c r="O3022" s="67">
        <v>10.1</v>
      </c>
      <c r="P302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2.1128481314469871</v>
      </c>
      <c r="Q3022" s="69">
        <v>8.3000000000000004E-2</v>
      </c>
      <c r="R3022" s="70">
        <f>(Таблица1[[#This Row],[fr]]-SUMIF('Сводный отчет'!$B$7:$B$17,Таблица1[[#This Row],[Профиль / размер]],'Сводный отчет'!$X$7:$X$17))^2</f>
        <v>4.0750959218407797E-7</v>
      </c>
    </row>
    <row r="3023" spans="1:18" ht="11.25" customHeight="1" x14ac:dyDescent="0.25">
      <c r="A3023" s="62" t="s">
        <v>2199</v>
      </c>
      <c r="B3023" s="62" t="str">
        <f>LEFT(Таблица1[[#This Row],[Номер плавки]],7)</f>
        <v>2051793</v>
      </c>
      <c r="C3023" s="62" t="s">
        <v>8</v>
      </c>
      <c r="D3023" s="62" t="s">
        <v>9</v>
      </c>
      <c r="E3023" s="63">
        <v>582</v>
      </c>
      <c r="F3023" s="64">
        <f>(Таблица1[[#This Row],[Предел текучести, Н/мм²]]-SUMIF('Сводный отчет'!$B$7:$B$17,Таблица1[[#This Row],[Профиль / размер]],'Сводный отчет'!$F$7:$F$17))^2</f>
        <v>618.4136703453164</v>
      </c>
      <c r="G3023" s="63">
        <v>674</v>
      </c>
      <c r="H3023" s="64">
        <f>(Таблица1[[#This Row],[Временное сопротивление, Н/мм²]]-SUMIF('Сводный отчет'!$B$7:$B$17,Таблица1[[#This Row],[Профиль / размер]],'Сводный отчет'!$I$7:$I$17))^2</f>
        <v>530.88217436019124</v>
      </c>
      <c r="I3023" s="65">
        <f>Таблица1[[#This Row],[Временное сопротивление, Н/мм²]]/Таблица1[[#This Row],[Предел текучести, Н/мм²]]</f>
        <v>1.1580756013745706</v>
      </c>
      <c r="J3023" s="66">
        <f>(Таблица1[[#This Row],[σв/σт]]-SUMIF('Сводный отчет'!$B$7:$B$17,Таблица1[[#This Row],[Профиль / размер]],'Сводный отчет'!$L$7:$L$17))^2</f>
        <v>1.1058258523352803E-4</v>
      </c>
      <c r="K3023" s="63">
        <v>23.4</v>
      </c>
      <c r="L3023" s="64">
        <f>(Таблица1[[#This Row],[Относительное удлинение, %]]-SUMIF('Сводный отчет'!$B$7:$B$17,Таблица1[[#This Row],[Профиль / размер]],'Сводный отчет'!$O$7:$O$17))^2</f>
        <v>9.8427552092274509E-2</v>
      </c>
      <c r="M3023" s="63">
        <v>8.8000000000000007</v>
      </c>
      <c r="N302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0.2932324670701536</v>
      </c>
      <c r="O3023" s="67">
        <v>9.1</v>
      </c>
      <c r="P302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0.20572024884740181</v>
      </c>
      <c r="Q3023" s="69">
        <v>7.4999999999999997E-2</v>
      </c>
      <c r="R3023" s="70">
        <f>(Таблица1[[#This Row],[fr]]-SUMIF('Сводный отчет'!$B$7:$B$17,Таблица1[[#This Row],[Профиль / размер]],'Сводный отчет'!$X$7:$X$17))^2</f>
        <v>5.4193673114193948E-5</v>
      </c>
    </row>
    <row r="3024" spans="1:18" ht="11.25" customHeight="1" x14ac:dyDescent="0.25">
      <c r="A3024" s="62" t="s">
        <v>2200</v>
      </c>
      <c r="B3024" s="62" t="str">
        <f>LEFT(Таблица1[[#This Row],[Номер плавки]],7)</f>
        <v>2051800</v>
      </c>
      <c r="C3024" s="62" t="s">
        <v>8</v>
      </c>
      <c r="D3024" s="62" t="s">
        <v>154</v>
      </c>
      <c r="E3024" s="63">
        <v>537</v>
      </c>
      <c r="F3024" s="64">
        <f>(Таблица1[[#This Row],[Предел текучести, Н/мм²]]-SUMIF('Сводный отчет'!$B$7:$B$17,Таблица1[[#This Row],[Профиль / размер]],'Сводный отчет'!$F$7:$F$17))^2</f>
        <v>223.51730222527291</v>
      </c>
      <c r="G3024" s="63">
        <v>619</v>
      </c>
      <c r="H3024" s="64">
        <f>(Таблица1[[#This Row],[Временное сопротивление, Н/мм²]]-SUMIF('Сводный отчет'!$B$7:$B$17,Таблица1[[#This Row],[Профиль / размер]],'Сводный отчет'!$I$7:$I$17))^2</f>
        <v>622.03323203607556</v>
      </c>
      <c r="I3024" s="65">
        <f>Таблица1[[#This Row],[Временное сопротивление, Н/мм²]]/Таблица1[[#This Row],[Предел текучести, Н/мм²]]</f>
        <v>1.1527001862197392</v>
      </c>
      <c r="J3024" s="66">
        <f>(Таблица1[[#This Row],[σв/σт]]-SUMIF('Сводный отчет'!$B$7:$B$17,Таблица1[[#This Row],[Профиль / размер]],'Сводный отчет'!$L$7:$L$17))^2</f>
        <v>1.9841218322783617E-4</v>
      </c>
      <c r="K3024" s="63">
        <v>20.100000000000001</v>
      </c>
      <c r="L3024" s="64">
        <f>(Таблица1[[#This Row],[Относительное удлинение, %]]-SUMIF('Сводный отчет'!$B$7:$B$17,Таблица1[[#This Row],[Профиль / размер]],'Сводный отчет'!$O$7:$O$17))^2</f>
        <v>3.7774424076071265</v>
      </c>
      <c r="M3024" s="63">
        <v>10.4</v>
      </c>
      <c r="N302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3.8330661307714808</v>
      </c>
      <c r="O3024" s="67">
        <v>10.7</v>
      </c>
      <c r="P302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3.617528673659443</v>
      </c>
      <c r="Q3024" s="69">
        <v>0.1</v>
      </c>
      <c r="R3024" s="70">
        <f>(Таблица1[[#This Row],[fr]]-SUMIF('Сводный отчет'!$B$7:$B$17,Таблица1[[#This Row],[Профиль / размер]],'Сводный отчет'!$X$7:$X$17))^2</f>
        <v>2.982289618664825E-4</v>
      </c>
    </row>
    <row r="3025" spans="1:18" ht="11.25" customHeight="1" x14ac:dyDescent="0.25">
      <c r="A3025" s="62" t="s">
        <v>2201</v>
      </c>
      <c r="B3025" s="62" t="str">
        <f>LEFT(Таблица1[[#This Row],[Номер плавки]],7)</f>
        <v>2051800</v>
      </c>
      <c r="C3025" s="62" t="s">
        <v>8</v>
      </c>
      <c r="D3025" s="62" t="s">
        <v>154</v>
      </c>
      <c r="E3025" s="63">
        <v>546</v>
      </c>
      <c r="F3025" s="64">
        <f>(Таблица1[[#This Row],[Предел текучести, Н/мм²]]-SUMIF('Сводный отчет'!$B$7:$B$17,Таблица1[[#This Row],[Профиль / размер]],'Сводный отчет'!$F$7:$F$17))^2</f>
        <v>35.408391334183271</v>
      </c>
      <c r="G3025" s="63">
        <v>632</v>
      </c>
      <c r="H3025" s="64">
        <f>(Таблица1[[#This Row],[Временное сопротивление, Н/мм²]]-SUMIF('Сводный отчет'!$B$7:$B$17,Таблица1[[#This Row],[Профиль / размер]],'Сводный отчет'!$I$7:$I$17))^2</f>
        <v>142.57778649152073</v>
      </c>
      <c r="I3025" s="65">
        <f>Таблица1[[#This Row],[Временное сопротивление, Н/мм²]]/Таблица1[[#This Row],[Предел текучести, Н/мм²]]</f>
        <v>1.1575091575091576</v>
      </c>
      <c r="J3025" s="66">
        <f>(Таблица1[[#This Row],[σв/σт]]-SUMIF('Сводный отчет'!$B$7:$B$17,Таблица1[[#This Row],[Профиль / размер]],'Сводный отчет'!$L$7:$L$17))^2</f>
        <v>8.6061145772132471E-5</v>
      </c>
      <c r="K3025" s="63">
        <v>20.399999999999999</v>
      </c>
      <c r="L3025" s="64">
        <f>(Таблица1[[#This Row],[Относительное удлинение, %]]-SUMIF('Сводный отчет'!$B$7:$B$17,Таблица1[[#This Row],[Профиль / размер]],'Сводный отчет'!$O$7:$O$17))^2</f>
        <v>2.7013037937457454</v>
      </c>
      <c r="M3025" s="63">
        <v>8.6999999999999993</v>
      </c>
      <c r="N302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6.6472071365550223E-2</v>
      </c>
      <c r="O3025" s="67">
        <v>9</v>
      </c>
      <c r="P302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4.0796000392118489E-2</v>
      </c>
      <c r="Q3025" s="69">
        <v>8.5000000000000006E-2</v>
      </c>
      <c r="R3025" s="70">
        <f>(Таблица1[[#This Row],[fr]]-SUMIF('Сводный отчет'!$B$7:$B$17,Таблица1[[#This Row],[Профиль / размер]],'Сводный отчет'!$X$7:$X$17))^2</f>
        <v>5.1497539456914444E-6</v>
      </c>
    </row>
    <row r="3026" spans="1:18" ht="11.25" customHeight="1" x14ac:dyDescent="0.25">
      <c r="A3026" s="62" t="s">
        <v>2201</v>
      </c>
      <c r="B3026" s="62" t="str">
        <f>LEFT(Таблица1[[#This Row],[Номер плавки]],7)</f>
        <v>2051800</v>
      </c>
      <c r="C3026" s="62" t="s">
        <v>8</v>
      </c>
      <c r="D3026" s="62" t="s">
        <v>154</v>
      </c>
      <c r="E3026" s="63">
        <v>524</v>
      </c>
      <c r="F3026" s="64">
        <f>(Таблица1[[#This Row],[Предел текучести, Н/мм²]]-SUMIF('Сводный отчет'!$B$7:$B$17,Таблица1[[#This Row],[Профиль / размер]],'Сводный отчет'!$F$7:$F$17))^2</f>
        <v>781.23017351240242</v>
      </c>
      <c r="G3026" s="63">
        <v>611</v>
      </c>
      <c r="H3026" s="64">
        <f>(Таблица1[[#This Row],[Временное сопротивление, Н/мм²]]-SUMIF('Сводный отчет'!$B$7:$B$17,Таблица1[[#This Row],[Профиль / размер]],'Сводный отчет'!$I$7:$I$17))^2</f>
        <v>1085.0827369865708</v>
      </c>
      <c r="I3026" s="65">
        <f>Таблица1[[#This Row],[Временное сопротивление, Н/мм²]]/Таблица1[[#This Row],[Предел текучести, Н/мм²]]</f>
        <v>1.166030534351145</v>
      </c>
      <c r="J3026" s="66">
        <f>(Таблица1[[#This Row],[σв/σт]]-SUMIF('Сводный отчет'!$B$7:$B$17,Таблица1[[#This Row],[Профиль / размер]],'Сводный отчет'!$L$7:$L$17))^2</f>
        <v>5.7083740773949233E-7</v>
      </c>
      <c r="K3026" s="63">
        <v>22.7</v>
      </c>
      <c r="L3026" s="64">
        <f>(Таблица1[[#This Row],[Относительное удлинение, %]]-SUMIF('Сводный отчет'!$B$7:$B$17,Таблица1[[#This Row],[Профиль / размер]],'Сводный отчет'!$O$7:$O$17))^2</f>
        <v>0.43090775414173815</v>
      </c>
      <c r="M3026" s="63">
        <v>7</v>
      </c>
      <c r="N302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2.0798780119596221</v>
      </c>
      <c r="O3026" s="67">
        <v>7.3</v>
      </c>
      <c r="P302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2.2440633271247918</v>
      </c>
      <c r="Q3026" s="69">
        <v>6.5000000000000002E-2</v>
      </c>
      <c r="R3026" s="70">
        <f>(Таблица1[[#This Row],[fr]]-SUMIF('Сводный отчет'!$B$7:$B$17,Таблица1[[#This Row],[Профиль / размер]],'Сводный отчет'!$X$7:$X$17))^2</f>
        <v>3.1437747671797018E-4</v>
      </c>
    </row>
    <row r="3027" spans="1:18" ht="11.25" customHeight="1" x14ac:dyDescent="0.25">
      <c r="A3027" s="62" t="s">
        <v>2202</v>
      </c>
      <c r="B3027" s="62" t="str">
        <f>LEFT(Таблица1[[#This Row],[Номер плавки]],7)</f>
        <v>2051801</v>
      </c>
      <c r="C3027" s="62" t="s">
        <v>8</v>
      </c>
      <c r="D3027" s="62" t="s">
        <v>154</v>
      </c>
      <c r="E3027" s="63">
        <v>530</v>
      </c>
      <c r="F3027" s="64">
        <f>(Таблица1[[#This Row],[Предел текучести, Н/мм²]]-SUMIF('Сводный отчет'!$B$7:$B$17,Таблица1[[#This Row],[Профиль / размер]],'Сводный отчет'!$F$7:$F$17))^2</f>
        <v>481.8242329183426</v>
      </c>
      <c r="G3027" s="63">
        <v>619</v>
      </c>
      <c r="H3027" s="64">
        <f>(Таблица1[[#This Row],[Временное сопротивление, Н/мм²]]-SUMIF('Сводный отчет'!$B$7:$B$17,Таблица1[[#This Row],[Профиль / размер]],'Сводный отчет'!$I$7:$I$17))^2</f>
        <v>622.03323203607556</v>
      </c>
      <c r="I3027" s="65">
        <f>Таблица1[[#This Row],[Временное сопротивление, Н/мм²]]/Таблица1[[#This Row],[Предел текучести, Н/мм²]]</f>
        <v>1.1679245283018869</v>
      </c>
      <c r="J3027" s="66">
        <f>(Таблица1[[#This Row],[σв/σт]]-SUMIF('Сводный отчет'!$B$7:$B$17,Таблица1[[#This Row],[Профиль / размер]],'Сводный отчет'!$L$7:$L$17))^2</f>
        <v>1.2960823461198838E-6</v>
      </c>
      <c r="K3027" s="63">
        <v>23.7</v>
      </c>
      <c r="L3027" s="64">
        <f>(Таблица1[[#This Row],[Относительное удлинение, %]]-SUMIF('Сводный отчет'!$B$7:$B$17,Таблица1[[#This Row],[Профиль / размер]],'Сводный отчет'!$O$7:$O$17))^2</f>
        <v>2.7437790412704319</v>
      </c>
      <c r="M3027" s="63">
        <v>9</v>
      </c>
      <c r="N302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0.31116514067247919</v>
      </c>
      <c r="O3027" s="67">
        <v>9.3000000000000007</v>
      </c>
      <c r="P302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0.25198411920400049</v>
      </c>
      <c r="Q3027" s="69">
        <v>7.9000000000000001E-2</v>
      </c>
      <c r="R3027" s="70">
        <f>(Таблица1[[#This Row],[fr]]-SUMIF('Сводный отчет'!$B$7:$B$17,Таблица1[[#This Row],[Профиль / размер]],'Сводный отчет'!$X$7:$X$17))^2</f>
        <v>1.3918070777375061E-5</v>
      </c>
    </row>
    <row r="3028" spans="1:18" ht="11.25" customHeight="1" x14ac:dyDescent="0.25">
      <c r="A3028" s="62" t="s">
        <v>2203</v>
      </c>
      <c r="B3028" s="62" t="str">
        <f>LEFT(Таблица1[[#This Row],[Номер плавки]],7)</f>
        <v>2051801</v>
      </c>
      <c r="C3028" s="62" t="s">
        <v>8</v>
      </c>
      <c r="D3028" s="62" t="s">
        <v>154</v>
      </c>
      <c r="E3028" s="63">
        <v>547</v>
      </c>
      <c r="F3028" s="64">
        <f>(Таблица1[[#This Row],[Предел текучести, Н/мм²]]-SUMIF('Сводный отчет'!$B$7:$B$17,Таблица1[[#This Row],[Профиль / размер]],'Сводный отчет'!$F$7:$F$17))^2</f>
        <v>24.507401235173312</v>
      </c>
      <c r="G3028" s="63">
        <v>630</v>
      </c>
      <c r="H3028" s="64">
        <f>(Таблица1[[#This Row],[Временное сопротивление, Н/мм²]]-SUMIF('Сводный отчет'!$B$7:$B$17,Таблица1[[#This Row],[Профиль / размер]],'Сводный отчет'!$I$7:$I$17))^2</f>
        <v>194.34016272914454</v>
      </c>
      <c r="I3028" s="65">
        <f>Таблица1[[#This Row],[Временное сопротивление, Н/мм²]]/Таблица1[[#This Row],[Предел текучести, Н/мм²]]</f>
        <v>1.1517367458866545</v>
      </c>
      <c r="J3028" s="66">
        <f>(Таблица1[[#This Row],[σв/σт]]-SUMIF('Сводный отчет'!$B$7:$B$17,Таблица1[[#This Row],[Профиль / размер]],'Сводный отчет'!$L$7:$L$17))^2</f>
        <v>2.2648222182200214E-4</v>
      </c>
      <c r="K3028" s="63">
        <v>24</v>
      </c>
      <c r="L3028" s="64">
        <f>(Таблица1[[#This Row],[Относительное удлинение, %]]-SUMIF('Сводный отчет'!$B$7:$B$17,Таблица1[[#This Row],[Профиль / размер]],'Сводный отчет'!$O$7:$O$17))^2</f>
        <v>3.8276404274090425</v>
      </c>
      <c r="M3028" s="63">
        <v>6.4</v>
      </c>
      <c r="N302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4.170491873345763</v>
      </c>
      <c r="O3028" s="67">
        <v>7.7</v>
      </c>
      <c r="P302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1.2056474855406325</v>
      </c>
      <c r="Q3028" s="69">
        <v>7.4999999999999997E-2</v>
      </c>
      <c r="R3028" s="70">
        <f>(Таблица1[[#This Row],[fr]]-SUMIF('Сводный отчет'!$B$7:$B$17,Таблица1[[#This Row],[Профиль / размер]],'Сводный отчет'!$X$7:$X$17))^2</f>
        <v>5.9763615331830875E-5</v>
      </c>
    </row>
    <row r="3029" spans="1:18" ht="11.25" customHeight="1" x14ac:dyDescent="0.25">
      <c r="A3029" s="62" t="s">
        <v>2204</v>
      </c>
      <c r="B3029" s="62" t="str">
        <f>LEFT(Таблица1[[#This Row],[Номер плавки]],7)</f>
        <v>2051803</v>
      </c>
      <c r="C3029" s="62" t="s">
        <v>8</v>
      </c>
      <c r="D3029" s="62" t="s">
        <v>154</v>
      </c>
      <c r="E3029" s="63">
        <v>556</v>
      </c>
      <c r="F3029" s="64">
        <f>(Таблица1[[#This Row],[Предел текучести, Н/мм²]]-SUMIF('Сводный отчет'!$B$7:$B$17,Таблица1[[#This Row],[Профиль / размер]],'Сводный отчет'!$F$7:$F$17))^2</f>
        <v>16.398490344083676</v>
      </c>
      <c r="G3029" s="63">
        <v>645</v>
      </c>
      <c r="H3029" s="64">
        <f>(Таблица1[[#This Row],[Временное сопротивление, Н/мм²]]-SUMIF('Сводный отчет'!$B$7:$B$17,Таблица1[[#This Row],[Профиль / размер]],'Сводный отчет'!$I$7:$I$17))^2</f>
        <v>1.1223409469659575</v>
      </c>
      <c r="I3029" s="65">
        <f>Таблица1[[#This Row],[Временное сопротивление, Н/мм²]]/Таблица1[[#This Row],[Предел текучести, Н/мм²]]</f>
        <v>1.1600719424460431</v>
      </c>
      <c r="J3029" s="66">
        <f>(Таблица1[[#This Row],[σв/σт]]-SUMIF('Сводный отчет'!$B$7:$B$17,Таблица1[[#This Row],[Профиль / размер]],'Сводный отчет'!$L$7:$L$17))^2</f>
        <v>4.5079538056932627E-5</v>
      </c>
      <c r="K3029" s="63">
        <v>21.3</v>
      </c>
      <c r="L3029" s="64">
        <f>(Таблица1[[#This Row],[Относительное удлинение, %]]-SUMIF('Сводный отчет'!$B$7:$B$17,Таблица1[[#This Row],[Профиль / размер]],'Сводный отчет'!$O$7:$O$17))^2</f>
        <v>0.55288795216156494</v>
      </c>
      <c r="M3029" s="63">
        <v>9.1</v>
      </c>
      <c r="N302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0.43272949710812159</v>
      </c>
      <c r="O3029" s="67">
        <v>9.4</v>
      </c>
      <c r="P302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0.36238015880796065</v>
      </c>
      <c r="Q3029" s="69">
        <v>9.9000000000000005E-2</v>
      </c>
      <c r="R3029" s="70">
        <f>(Таблица1[[#This Row],[fr]]-SUMIF('Сводный отчет'!$B$7:$B$17,Таблица1[[#This Row],[Профиль / размер]],'Сводный отчет'!$X$7:$X$17))^2</f>
        <v>2.6469034800509641E-4</v>
      </c>
    </row>
    <row r="3030" spans="1:18" ht="11.25" customHeight="1" x14ac:dyDescent="0.25">
      <c r="A3030" s="62" t="s">
        <v>2205</v>
      </c>
      <c r="B3030" s="62" t="str">
        <f>LEFT(Таблица1[[#This Row],[Номер плавки]],7)</f>
        <v>2051803</v>
      </c>
      <c r="C3030" s="62" t="s">
        <v>8</v>
      </c>
      <c r="D3030" s="62" t="s">
        <v>154</v>
      </c>
      <c r="E3030" s="63">
        <v>571</v>
      </c>
      <c r="F3030" s="64">
        <f>(Таблица1[[#This Row],[Предел текучести, Н/мм²]]-SUMIF('Сводный отчет'!$B$7:$B$17,Таблица1[[#This Row],[Профиль / размер]],'Сводный отчет'!$F$7:$F$17))^2</f>
        <v>362.88363885893426</v>
      </c>
      <c r="G3030" s="63">
        <v>661</v>
      </c>
      <c r="H3030" s="64">
        <f>(Таблица1[[#This Row],[Временное сопротивление, Н/мм²]]-SUMIF('Сводный отчет'!$B$7:$B$17,Таблица1[[#This Row],[Профиль / размер]],'Сводный отчет'!$I$7:$I$17))^2</f>
        <v>291.02333104597545</v>
      </c>
      <c r="I3030" s="65">
        <f>Таблица1[[#This Row],[Временное сопротивление, Н/мм²]]/Таблица1[[#This Row],[Предел текучести, Н/мм²]]</f>
        <v>1.1576182136602451</v>
      </c>
      <c r="J3030" s="66">
        <f>(Таблица1[[#This Row],[σв/σт]]-SUMIF('Сводный отчет'!$B$7:$B$17,Таблица1[[#This Row],[Профиль / размер]],'Сводный отчет'!$L$7:$L$17))^2</f>
        <v>8.4049629800730767E-5</v>
      </c>
      <c r="K3030" s="63">
        <v>20.5</v>
      </c>
      <c r="L3030" s="64">
        <f>(Таблица1[[#This Row],[Относительное удлинение, %]]-SUMIF('Сводный отчет'!$B$7:$B$17,Таблица1[[#This Row],[Профиль / размер]],'Сводный отчет'!$O$7:$O$17))^2</f>
        <v>2.3825909224586099</v>
      </c>
      <c r="M3030" s="63">
        <v>9</v>
      </c>
      <c r="N303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0.31116514067247919</v>
      </c>
      <c r="O3030" s="67">
        <v>9.3000000000000007</v>
      </c>
      <c r="P303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0.25198411920400049</v>
      </c>
      <c r="Q3030" s="69">
        <v>8.6999999999999994E-2</v>
      </c>
      <c r="R3030" s="70">
        <f>(Таблица1[[#This Row],[fr]]-SUMIF('Сводный отчет'!$B$7:$B$17,Таблица1[[#This Row],[Профиль / размер]],'Сводный отчет'!$X$7:$X$17))^2</f>
        <v>1.8226981668463482E-5</v>
      </c>
    </row>
    <row r="3031" spans="1:18" ht="11.25" customHeight="1" x14ac:dyDescent="0.25">
      <c r="A3031" s="62" t="s">
        <v>2206</v>
      </c>
      <c r="B3031" s="62" t="str">
        <f>LEFT(Таблица1[[#This Row],[Номер плавки]],7)</f>
        <v>2051803</v>
      </c>
      <c r="C3031" s="62" t="s">
        <v>8</v>
      </c>
      <c r="D3031" s="62" t="s">
        <v>154</v>
      </c>
      <c r="E3031" s="63">
        <v>556</v>
      </c>
      <c r="F3031" s="64">
        <f>(Таблица1[[#This Row],[Предел текучести, Н/мм²]]-SUMIF('Сводный отчет'!$B$7:$B$17,Таблица1[[#This Row],[Профиль / размер]],'Сводный отчет'!$F$7:$F$17))^2</f>
        <v>16.398490344083676</v>
      </c>
      <c r="G3031" s="63">
        <v>645</v>
      </c>
      <c r="H3031" s="64">
        <f>(Таблица1[[#This Row],[Временное сопротивление, Н/мм²]]-SUMIF('Сводный отчет'!$B$7:$B$17,Таблица1[[#This Row],[Профиль / размер]],'Сводный отчет'!$I$7:$I$17))^2</f>
        <v>1.1223409469659575</v>
      </c>
      <c r="I3031" s="65">
        <f>Таблица1[[#This Row],[Временное сопротивление, Н/мм²]]/Таблица1[[#This Row],[Предел текучести, Н/мм²]]</f>
        <v>1.1600719424460431</v>
      </c>
      <c r="J3031" s="66">
        <f>(Таблица1[[#This Row],[σв/σт]]-SUMIF('Сводный отчет'!$B$7:$B$17,Таблица1[[#This Row],[Профиль / размер]],'Сводный отчет'!$L$7:$L$17))^2</f>
        <v>4.5079538056932627E-5</v>
      </c>
      <c r="K3031" s="63">
        <v>22</v>
      </c>
      <c r="L3031" s="64">
        <f>(Таблица1[[#This Row],[Относительное удлинение, %]]-SUMIF('Сводный отчет'!$B$7:$B$17,Таблица1[[#This Row],[Профиль / размер]],'Сводный отчет'!$O$7:$O$17))^2</f>
        <v>1.897853151652576E-3</v>
      </c>
      <c r="M3031" s="63">
        <v>9.6</v>
      </c>
      <c r="N3031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1.3405512792863354</v>
      </c>
      <c r="O3031" s="67">
        <v>9.9</v>
      </c>
      <c r="P3031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1.2143603568277632</v>
      </c>
      <c r="Q3031" s="69">
        <v>7.2999999999999995E-2</v>
      </c>
      <c r="R3031" s="70">
        <f>(Таблица1[[#This Row],[fr]]-SUMIF('Сводный отчет'!$B$7:$B$17,Таблица1[[#This Row],[Профиль / размер]],'Сводный отчет'!$X$7:$X$17))^2</f>
        <v>9.4686387609058803E-5</v>
      </c>
    </row>
    <row r="3032" spans="1:18" ht="11.25" customHeight="1" x14ac:dyDescent="0.25">
      <c r="A3032" s="62" t="s">
        <v>2207</v>
      </c>
      <c r="B3032" s="62" t="str">
        <f>LEFT(Таблица1[[#This Row],[Номер плавки]],7)</f>
        <v>2051807</v>
      </c>
      <c r="C3032" s="62" t="s">
        <v>8</v>
      </c>
      <c r="D3032" s="62" t="s">
        <v>154</v>
      </c>
      <c r="E3032" s="63">
        <v>564</v>
      </c>
      <c r="F3032" s="64">
        <f>(Таблица1[[#This Row],[Предел текучести, Н/мм²]]-SUMIF('Сводный отчет'!$B$7:$B$17,Таблица1[[#This Row],[Профиль / размер]],'Сводный отчет'!$F$7:$F$17))^2</f>
        <v>145.19056955200401</v>
      </c>
      <c r="G3032" s="63">
        <v>649</v>
      </c>
      <c r="H3032" s="64">
        <f>(Таблица1[[#This Row],[Временное сопротивление, Н/мм²]]-SUMIF('Сводный отчет'!$B$7:$B$17,Таблица1[[#This Row],[Профиль / размер]],'Сводный отчет'!$I$7:$I$17))^2</f>
        <v>25.597588471718332</v>
      </c>
      <c r="I3032" s="65">
        <f>Таблица1[[#This Row],[Временное сопротивление, Н/мм²]]/Таблица1[[#This Row],[Предел текучести, Н/мм²]]</f>
        <v>1.1507092198581561</v>
      </c>
      <c r="J3032" s="66">
        <f>(Таблица1[[#This Row],[σв/σт]]-SUMIF('Сводный отчет'!$B$7:$B$17,Таблица1[[#This Row],[Профиль / размер]],'Сводный отчет'!$L$7:$L$17))^2</f>
        <v>2.5846518051259601E-4</v>
      </c>
      <c r="K3032" s="63">
        <v>20.7</v>
      </c>
      <c r="L3032" s="64">
        <f>(Таблица1[[#This Row],[Относительное удлинение, %]]-SUMIF('Сводный отчет'!$B$7:$B$17,Таблица1[[#This Row],[Профиль / размер]],'Сводный отчет'!$O$7:$O$17))^2</f>
        <v>1.8051651798843509</v>
      </c>
      <c r="M3032" s="63">
        <v>9</v>
      </c>
      <c r="N3032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0.31116514067247919</v>
      </c>
      <c r="O3032" s="67">
        <v>9.3000000000000007</v>
      </c>
      <c r="P3032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0.25198411920400049</v>
      </c>
      <c r="Q3032" s="69">
        <v>8.1000000000000003E-2</v>
      </c>
      <c r="R3032" s="70">
        <f>(Таблица1[[#This Row],[fr]]-SUMIF('Сводный отчет'!$B$7:$B$17,Таблица1[[#This Row],[Профиль / размер]],'Сводный отчет'!$X$7:$X$17))^2</f>
        <v>2.9952985001471745E-6</v>
      </c>
    </row>
    <row r="3033" spans="1:18" ht="11.25" customHeight="1" x14ac:dyDescent="0.25">
      <c r="A3033" s="62" t="s">
        <v>2208</v>
      </c>
      <c r="B3033" s="62" t="str">
        <f>LEFT(Таблица1[[#This Row],[Номер плавки]],7)</f>
        <v>2051808</v>
      </c>
      <c r="C3033" s="62" t="s">
        <v>8</v>
      </c>
      <c r="D3033" s="62" t="s">
        <v>154</v>
      </c>
      <c r="E3033" s="63">
        <v>579</v>
      </c>
      <c r="F3033" s="64">
        <f>(Таблица1[[#This Row],[Предел текучести, Н/мм²]]-SUMIF('Сводный отчет'!$B$7:$B$17,Таблица1[[#This Row],[Профиль / размер]],'Сводный отчет'!$F$7:$F$17))^2</f>
        <v>731.67571806685464</v>
      </c>
      <c r="G3033" s="63">
        <v>667</v>
      </c>
      <c r="H3033" s="64">
        <f>(Таблица1[[#This Row],[Временное сопротивление, Н/мм²]]-SUMIF('Сводный отчет'!$B$7:$B$17,Таблица1[[#This Row],[Профиль / размер]],'Сводный отчет'!$I$7:$I$17))^2</f>
        <v>531.73620233310407</v>
      </c>
      <c r="I3033" s="65">
        <f>Таблица1[[#This Row],[Временное сопротивление, Н/мм²]]/Таблица1[[#This Row],[Предел текучести, Н/мм²]]</f>
        <v>1.1519861830742659</v>
      </c>
      <c r="J3033" s="66">
        <f>(Таблица1[[#This Row],[σв/σт]]-SUMIF('Сводный отчет'!$B$7:$B$17,Таблица1[[#This Row],[Профиль / размер]],'Сводный отчет'!$L$7:$L$17))^2</f>
        <v>2.1903671748146975E-4</v>
      </c>
      <c r="K3033" s="63">
        <v>23.8</v>
      </c>
      <c r="L3033" s="64">
        <f>(Таблица1[[#This Row],[Относительное удлинение, %]]-SUMIF('Сводный отчет'!$B$7:$B$17,Таблица1[[#This Row],[Профиль / размер]],'Сводный отчет'!$O$7:$O$17))^2</f>
        <v>3.085066169983306</v>
      </c>
      <c r="M3033" s="63">
        <v>7.4</v>
      </c>
      <c r="N3033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1.0861354377021926</v>
      </c>
      <c r="O3033" s="67">
        <v>7.7</v>
      </c>
      <c r="P3033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1.2056474855406325</v>
      </c>
      <c r="Q3033" s="69">
        <v>9.8000000000000004E-2</v>
      </c>
      <c r="R3033" s="70">
        <f>(Таблица1[[#This Row],[fr]]-SUMIF('Сводный отчет'!$B$7:$B$17,Таблица1[[#This Row],[Профиль / размер]],'Сводный отчет'!$X$7:$X$17))^2</f>
        <v>2.3315173414371028E-4</v>
      </c>
    </row>
    <row r="3034" spans="1:18" ht="11.25" customHeight="1" x14ac:dyDescent="0.25">
      <c r="A3034" s="62" t="s">
        <v>2209</v>
      </c>
      <c r="B3034" s="62" t="str">
        <f>LEFT(Таблица1[[#This Row],[Номер плавки]],7)</f>
        <v>2051813</v>
      </c>
      <c r="C3034" s="62" t="s">
        <v>8</v>
      </c>
      <c r="D3034" s="62" t="s">
        <v>154</v>
      </c>
      <c r="E3034" s="63">
        <v>554</v>
      </c>
      <c r="F3034" s="64">
        <f>(Таблица1[[#This Row],[Предел текучести, Н/мм²]]-SUMIF('Сводный отчет'!$B$7:$B$17,Таблица1[[#This Row],[Профиль / размер]],'Сводный отчет'!$F$7:$F$17))^2</f>
        <v>4.2004705421035951</v>
      </c>
      <c r="G3034" s="63">
        <v>641</v>
      </c>
      <c r="H3034" s="64">
        <f>(Таблица1[[#This Row],[Временное сопротивление, Н/мм²]]-SUMIF('Сводный отчет'!$B$7:$B$17,Таблица1[[#This Row],[Профиль / размер]],'Сводный отчет'!$I$7:$I$17))^2</f>
        <v>8.6470934222135813</v>
      </c>
      <c r="I3034" s="65">
        <f>Таблица1[[#This Row],[Временное сопротивление, Н/мм²]]/Таблица1[[#This Row],[Предел текучести, Н/мм²]]</f>
        <v>1.1570397111913358</v>
      </c>
      <c r="J3034" s="66">
        <f>(Таблица1[[#This Row],[σв/σт]]-SUMIF('Сводный отчет'!$B$7:$B$17,Таблица1[[#This Row],[Профиль / размер]],'Сводный отчет'!$L$7:$L$17))^2</f>
        <v>9.4991552481477341E-5</v>
      </c>
      <c r="K3034" s="63">
        <v>19.600000000000001</v>
      </c>
      <c r="L3034" s="64">
        <f>(Таблица1[[#This Row],[Относительное удлинение, %]]-SUMIF('Сводный отчет'!$B$7:$B$17,Таблица1[[#This Row],[Профиль / размер]],'Сводный отчет'!$O$7:$O$17))^2</f>
        <v>5.9710067640427775</v>
      </c>
      <c r="M3034" s="63">
        <v>5.7</v>
      </c>
      <c r="N3034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7.5195413782962639</v>
      </c>
      <c r="O3034" s="67">
        <v>7</v>
      </c>
      <c r="P3034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3.23287520831291</v>
      </c>
      <c r="Q3034" s="69">
        <v>7.4999999999999997E-2</v>
      </c>
      <c r="R3034" s="70">
        <f>(Таблица1[[#This Row],[fr]]-SUMIF('Сводный отчет'!$B$7:$B$17,Таблица1[[#This Row],[Профиль / размер]],'Сводный отчет'!$X$7:$X$17))^2</f>
        <v>5.9763615331830875E-5</v>
      </c>
    </row>
    <row r="3035" spans="1:18" ht="11.25" customHeight="1" x14ac:dyDescent="0.25">
      <c r="A3035" s="62" t="s">
        <v>2210</v>
      </c>
      <c r="B3035" s="62" t="str">
        <f>LEFT(Таблица1[[#This Row],[Номер плавки]],7)</f>
        <v>2051813</v>
      </c>
      <c r="C3035" s="62" t="s">
        <v>8</v>
      </c>
      <c r="D3035" s="62" t="s">
        <v>154</v>
      </c>
      <c r="E3035" s="63">
        <v>557</v>
      </c>
      <c r="F3035" s="64">
        <f>(Таблица1[[#This Row],[Предел текучести, Н/мм²]]-SUMIF('Сводный отчет'!$B$7:$B$17,Таблица1[[#This Row],[Профиль / размер]],'Сводный отчет'!$F$7:$F$17))^2</f>
        <v>25.497500245073716</v>
      </c>
      <c r="G3035" s="63">
        <v>642</v>
      </c>
      <c r="H3035" s="64">
        <f>(Таблица1[[#This Row],[Временное сопротивление, Н/мм²]]-SUMIF('Сводный отчет'!$B$7:$B$17,Таблица1[[#This Row],[Профиль / размер]],'Сводный отчет'!$I$7:$I$17))^2</f>
        <v>3.7659053034016754</v>
      </c>
      <c r="I3035" s="65">
        <f>Таблица1[[#This Row],[Временное сопротивление, Н/мм²]]/Таблица1[[#This Row],[Предел текучести, Н/мм²]]</f>
        <v>1.1526032315978456</v>
      </c>
      <c r="J3035" s="66">
        <f>(Таблица1[[#This Row],[σв/σт]]-SUMIF('Сводный отчет'!$B$7:$B$17,Таблица1[[#This Row],[Профиль / размер]],'Сводный отчет'!$L$7:$L$17))^2</f>
        <v>2.0115296692077374E-4</v>
      </c>
      <c r="K3035" s="63">
        <v>19.899999999999999</v>
      </c>
      <c r="L3035" s="64">
        <f>(Таблица1[[#This Row],[Относительное удлинение, %]]-SUMIF('Сводный отчет'!$B$7:$B$17,Таблица1[[#This Row],[Профиль / размер]],'Сводный отчет'!$O$7:$O$17))^2</f>
        <v>4.5948681501813988</v>
      </c>
      <c r="M3035" s="63">
        <v>8.1999999999999993</v>
      </c>
      <c r="N3035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5.8650289187336613E-2</v>
      </c>
      <c r="O3035" s="67">
        <v>8.5</v>
      </c>
      <c r="P3035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8.881580237231633E-2</v>
      </c>
      <c r="Q3035" s="69">
        <v>8.7999999999999995E-2</v>
      </c>
      <c r="R3035" s="70">
        <f>(Таблица1[[#This Row],[fr]]-SUMIF('Сводный отчет'!$B$7:$B$17,Таблица1[[#This Row],[Профиль / размер]],'Сводный отчет'!$X$7:$X$17))^2</f>
        <v>2.7765595529849538E-5</v>
      </c>
    </row>
    <row r="3036" spans="1:18" ht="11.25" customHeight="1" x14ac:dyDescent="0.25">
      <c r="A3036" s="62" t="s">
        <v>2211</v>
      </c>
      <c r="B3036" s="62" t="str">
        <f>LEFT(Таблица1[[#This Row],[Номер плавки]],7)</f>
        <v>2051814</v>
      </c>
      <c r="C3036" s="62" t="s">
        <v>8</v>
      </c>
      <c r="D3036" s="62" t="s">
        <v>154</v>
      </c>
      <c r="E3036" s="63">
        <v>561</v>
      </c>
      <c r="F3036" s="64">
        <f>(Таблица1[[#This Row],[Предел текучести, Н/мм²]]-SUMIF('Сводный отчет'!$B$7:$B$17,Таблица1[[#This Row],[Профиль / размер]],'Сводный отчет'!$F$7:$F$17))^2</f>
        <v>81.893539849033886</v>
      </c>
      <c r="G3036" s="63">
        <v>647</v>
      </c>
      <c r="H3036" s="64">
        <f>(Таблица1[[#This Row],[Временное сопротивление, Н/мм²]]-SUMIF('Сводный отчет'!$B$7:$B$17,Таблица1[[#This Row],[Профиль / размер]],'Сводный отчет'!$I$7:$I$17))^2</f>
        <v>9.3599647093421456</v>
      </c>
      <c r="I3036" s="65">
        <f>Таблица1[[#This Row],[Временное сопротивление, Н/мм²]]/Таблица1[[#This Row],[Предел текучести, Н/мм²]]</f>
        <v>1.1532976827094474</v>
      </c>
      <c r="J3036" s="66">
        <f>(Таблица1[[#This Row],[σв/σт]]-SUMIF('Сводный отчет'!$B$7:$B$17,Таблица1[[#This Row],[Профиль / размер]],'Сводный отчет'!$L$7:$L$17))^2</f>
        <v>1.8193665045412307E-4</v>
      </c>
      <c r="K3036" s="63">
        <v>20.9</v>
      </c>
      <c r="L3036" s="64">
        <f>(Таблица1[[#This Row],[Относительное удлинение, %]]-SUMIF('Сводный отчет'!$B$7:$B$17,Таблица1[[#This Row],[Профиль / размер]],'Сводный отчет'!$O$7:$O$17))^2</f>
        <v>1.3077394373100912</v>
      </c>
      <c r="M3036" s="63">
        <v>7.7</v>
      </c>
      <c r="N3036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0.55082850700912167</v>
      </c>
      <c r="O3036" s="67">
        <v>8</v>
      </c>
      <c r="P3036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0.63683560435251418</v>
      </c>
      <c r="Q3036" s="69">
        <v>0.08</v>
      </c>
      <c r="R3036" s="70">
        <f>(Таблица1[[#This Row],[fr]]-SUMIF('Сводный отчет'!$B$7:$B$17,Таблица1[[#This Row],[Профиль / размер]],'Сводный отчет'!$X$7:$X$17))^2</f>
        <v>7.4566846387611164E-6</v>
      </c>
    </row>
    <row r="3037" spans="1:18" ht="11.25" customHeight="1" x14ac:dyDescent="0.25">
      <c r="A3037" s="62" t="s">
        <v>2212</v>
      </c>
      <c r="B3037" s="62" t="str">
        <f>LEFT(Таблица1[[#This Row],[Номер плавки]],7)</f>
        <v>2051815</v>
      </c>
      <c r="C3037" s="62" t="s">
        <v>8</v>
      </c>
      <c r="D3037" s="62" t="s">
        <v>154</v>
      </c>
      <c r="E3037" s="63">
        <v>555</v>
      </c>
      <c r="F3037" s="64">
        <f>(Таблица1[[#This Row],[Предел текучести, Н/мм²]]-SUMIF('Сводный отчет'!$B$7:$B$17,Таблица1[[#This Row],[Профиль / размер]],'Сводный отчет'!$F$7:$F$17))^2</f>
        <v>9.2994804430936355</v>
      </c>
      <c r="G3037" s="63">
        <v>644</v>
      </c>
      <c r="H3037" s="64">
        <f>(Таблица1[[#This Row],[Временное сопротивление, Н/мм²]]-SUMIF('Сводный отчет'!$B$7:$B$17,Таблица1[[#This Row],[Профиль / размер]],'Сводный отчет'!$I$7:$I$17))^2</f>
        <v>3.5290657778634443E-3</v>
      </c>
      <c r="I3037" s="65">
        <f>Таблица1[[#This Row],[Временное сопротивление, Н/мм²]]/Таблица1[[#This Row],[Предел текучести, Н/мм²]]</f>
        <v>1.1603603603603603</v>
      </c>
      <c r="J3037" s="66">
        <f>(Таблица1[[#This Row],[σв/σт]]-SUMIF('Сводный отчет'!$B$7:$B$17,Таблица1[[#This Row],[Профиль / размер]],'Сводный отчет'!$L$7:$L$17))^2</f>
        <v>4.1289772362765674E-5</v>
      </c>
      <c r="K3037" s="63">
        <v>22.7</v>
      </c>
      <c r="L3037" s="64">
        <f>(Таблица1[[#This Row],[Относительное удлинение, %]]-SUMIF('Сводный отчет'!$B$7:$B$17,Таблица1[[#This Row],[Профиль / размер]],'Сводный отчет'!$O$7:$O$17))^2</f>
        <v>0.43090775414173815</v>
      </c>
      <c r="M3037" s="63">
        <v>10.8</v>
      </c>
      <c r="N3037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5.5593235565140544</v>
      </c>
      <c r="O3037" s="67">
        <v>11.1</v>
      </c>
      <c r="P3037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5.2991128320752861</v>
      </c>
      <c r="Q3037" s="69">
        <v>0.08</v>
      </c>
      <c r="R3037" s="70">
        <f>(Таблица1[[#This Row],[fr]]-SUMIF('Сводный отчет'!$B$7:$B$17,Таблица1[[#This Row],[Профиль / размер]],'Сводный отчет'!$X$7:$X$17))^2</f>
        <v>7.4566846387611164E-6</v>
      </c>
    </row>
    <row r="3038" spans="1:18" ht="11.25" customHeight="1" x14ac:dyDescent="0.25">
      <c r="A3038" s="62" t="s">
        <v>2213</v>
      </c>
      <c r="B3038" s="62" t="str">
        <f>LEFT(Таблица1[[#This Row],[Номер плавки]],7)</f>
        <v>2051815</v>
      </c>
      <c r="C3038" s="62" t="s">
        <v>8</v>
      </c>
      <c r="D3038" s="62" t="s">
        <v>154</v>
      </c>
      <c r="E3038" s="63">
        <v>563</v>
      </c>
      <c r="F3038" s="64">
        <f>(Таблица1[[#This Row],[Предел текучести, Н/мм²]]-SUMIF('Сводный отчет'!$B$7:$B$17,Таблица1[[#This Row],[Профиль / размер]],'Сводный отчет'!$F$7:$F$17))^2</f>
        <v>122.09155965101397</v>
      </c>
      <c r="G3038" s="63">
        <v>650</v>
      </c>
      <c r="H3038" s="64">
        <f>(Таблица1[[#This Row],[Временное сопротивление, Н/мм²]]-SUMIF('Сводный отчет'!$B$7:$B$17,Таблица1[[#This Row],[Профиль / размер]],'Сводный отчет'!$I$7:$I$17))^2</f>
        <v>36.716400352906426</v>
      </c>
      <c r="I3038" s="65">
        <f>Таблица1[[#This Row],[Временное сопротивление, Н/мм²]]/Таблица1[[#This Row],[Предел текучести, Н/мм²]]</f>
        <v>1.1545293072824157</v>
      </c>
      <c r="J3038" s="66">
        <f>(Таблица1[[#This Row],[σв/σт]]-SUMIF('Сводный отчет'!$B$7:$B$17,Таблица1[[#This Row],[Профиль / размер]],'Сводный отчет'!$L$7:$L$17))^2</f>
        <v>1.5022828570450508E-4</v>
      </c>
      <c r="K3038" s="63">
        <v>21.3</v>
      </c>
      <c r="L3038" s="64">
        <f>(Таблица1[[#This Row],[Относительное удлинение, %]]-SUMIF('Сводный отчет'!$B$7:$B$17,Таблица1[[#This Row],[Профиль / размер]],'Сводный отчет'!$O$7:$O$17))^2</f>
        <v>0.55288795216156494</v>
      </c>
      <c r="M3038" s="63">
        <v>7.6</v>
      </c>
      <c r="N3038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0.70926415057347969</v>
      </c>
      <c r="O3038" s="67">
        <v>7.9</v>
      </c>
      <c r="P3038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0.80643956474855305</v>
      </c>
      <c r="Q3038" s="69">
        <v>8.1000000000000003E-2</v>
      </c>
      <c r="R3038" s="70">
        <f>(Таблица1[[#This Row],[fr]]-SUMIF('Сводный отчет'!$B$7:$B$17,Таблица1[[#This Row],[Профиль / размер]],'Сводный отчет'!$X$7:$X$17))^2</f>
        <v>2.9952985001471745E-6</v>
      </c>
    </row>
    <row r="3039" spans="1:18" ht="11.25" customHeight="1" x14ac:dyDescent="0.25">
      <c r="A3039" s="62" t="s">
        <v>2214</v>
      </c>
      <c r="B3039" s="62" t="str">
        <f>LEFT(Таблица1[[#This Row],[Номер плавки]],7)</f>
        <v>2051817</v>
      </c>
      <c r="C3039" s="62" t="s">
        <v>8</v>
      </c>
      <c r="D3039" s="62" t="s">
        <v>154</v>
      </c>
      <c r="E3039" s="63">
        <v>555</v>
      </c>
      <c r="F3039" s="64">
        <f>(Таблица1[[#This Row],[Предел текучести, Н/мм²]]-SUMIF('Сводный отчет'!$B$7:$B$17,Таблица1[[#This Row],[Профиль / размер]],'Сводный отчет'!$F$7:$F$17))^2</f>
        <v>9.2994804430936355</v>
      </c>
      <c r="G3039" s="63">
        <v>644</v>
      </c>
      <c r="H3039" s="64">
        <f>(Таблица1[[#This Row],[Временное сопротивление, Н/мм²]]-SUMIF('Сводный отчет'!$B$7:$B$17,Таблица1[[#This Row],[Профиль / размер]],'Сводный отчет'!$I$7:$I$17))^2</f>
        <v>3.5290657778634443E-3</v>
      </c>
      <c r="I3039" s="65">
        <f>Таблица1[[#This Row],[Временное сопротивление, Н/мм²]]/Таблица1[[#This Row],[Предел текучести, Н/мм²]]</f>
        <v>1.1603603603603603</v>
      </c>
      <c r="J3039" s="66">
        <f>(Таблица1[[#This Row],[σв/σт]]-SUMIF('Сводный отчет'!$B$7:$B$17,Таблица1[[#This Row],[Профиль / размер]],'Сводный отчет'!$L$7:$L$17))^2</f>
        <v>4.1289772362765674E-5</v>
      </c>
      <c r="K3039" s="63">
        <v>24.3</v>
      </c>
      <c r="L3039" s="64">
        <f>(Таблица1[[#This Row],[Относительное удлинение, %]]-SUMIF('Сводный отчет'!$B$7:$B$17,Таблица1[[#This Row],[Профиль / размер]],'Сводный отчет'!$O$7:$O$17))^2</f>
        <v>5.0915018135476542</v>
      </c>
      <c r="M3039" s="63">
        <v>8.1999999999999993</v>
      </c>
      <c r="N3039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5.8650289187336613E-2</v>
      </c>
      <c r="O3039" s="67">
        <v>8.5</v>
      </c>
      <c r="P3039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8.881580237231633E-2</v>
      </c>
      <c r="Q3039" s="69">
        <v>7.2999999999999995E-2</v>
      </c>
      <c r="R3039" s="70">
        <f>(Таблица1[[#This Row],[fr]]-SUMIF('Сводный отчет'!$B$7:$B$17,Таблица1[[#This Row],[Профиль / размер]],'Сводный отчет'!$X$7:$X$17))^2</f>
        <v>9.4686387609058803E-5</v>
      </c>
    </row>
    <row r="3040" spans="1:18" ht="11.25" customHeight="1" x14ac:dyDescent="0.25">
      <c r="A3040" s="62" t="s">
        <v>2215</v>
      </c>
      <c r="B3040" s="62" t="str">
        <f>LEFT(Таблица1[[#This Row],[Номер плавки]],7)</f>
        <v>2051817</v>
      </c>
      <c r="C3040" s="62" t="s">
        <v>8</v>
      </c>
      <c r="D3040" s="62" t="s">
        <v>154</v>
      </c>
      <c r="E3040" s="63">
        <v>562</v>
      </c>
      <c r="F3040" s="64">
        <f>(Таблица1[[#This Row],[Предел текучести, Н/мм²]]-SUMIF('Сводный отчет'!$B$7:$B$17,Таблица1[[#This Row],[Профиль / размер]],'Сводный отчет'!$F$7:$F$17))^2</f>
        <v>100.99254975002393</v>
      </c>
      <c r="G3040" s="63">
        <v>648</v>
      </c>
      <c r="H3040" s="64">
        <f>(Таблица1[[#This Row],[Временное сопротивление, Н/мм²]]-SUMIF('Сводный отчет'!$B$7:$B$17,Таблица1[[#This Row],[Профиль / размер]],'Сводный отчет'!$I$7:$I$17))^2</f>
        <v>16.478776590530238</v>
      </c>
      <c r="I3040" s="65">
        <f>Таблица1[[#This Row],[Временное сопротивление, Н/мм²]]/Таблица1[[#This Row],[Предел текучести, Н/мм²]]</f>
        <v>1.1530249110320285</v>
      </c>
      <c r="J3040" s="66">
        <f>(Таблица1[[#This Row],[σв/σт]]-SUMIF('Сводный отчет'!$B$7:$B$17,Таблица1[[#This Row],[Профиль / размер]],'Сводный отчет'!$L$7:$L$17))^2</f>
        <v>1.8936955608413311E-4</v>
      </c>
      <c r="K3040" s="63">
        <v>22.3</v>
      </c>
      <c r="L3040" s="64">
        <f>(Таблица1[[#This Row],[Относительное удлинение, %]]-SUMIF('Сводный отчет'!$B$7:$B$17,Таблица1[[#This Row],[Профиль / размер]],'Сводный отчет'!$O$7:$O$17))^2</f>
        <v>6.5759239290261451E-2</v>
      </c>
      <c r="M3040" s="63">
        <v>6.8</v>
      </c>
      <c r="N3040" s="64">
        <f>(Таблица1[[#This Row],[Относительное равномерное удлинение, %]]-SUMIF('Сводный отчет'!$B$7:$B$17,Таблица1[[#This Row],[Профиль / размер]],'Сводный отчет'!$R$7:$R$17))^2</f>
        <v>2.6967492990883368</v>
      </c>
      <c r="O3040" s="67">
        <v>7.1</v>
      </c>
      <c r="P3040" s="68">
        <f>(Таблица1[[#This Row],[Относительное удлинение при максимальной нагрузке, %]]-SUMIF('Сводный отчет'!$B$7:$B$17,Таблица1[[#This Row],[Профиль / размер]],'Сводный отчет'!$U$7:$U$17))^2</f>
        <v>2.8832712479168716</v>
      </c>
      <c r="Q3040" s="69">
        <v>6.7000000000000004E-2</v>
      </c>
      <c r="R3040" s="70">
        <f>(Таблица1[[#This Row],[fr]]-SUMIF('Сводный отчет'!$B$7:$B$17,Таблица1[[#This Row],[Профиль / размер]],'Сводный отчет'!$X$7:$X$17))^2</f>
        <v>2.4745470444074226E-4</v>
      </c>
    </row>
    <row r="3042" spans="1:4" x14ac:dyDescent="0.25">
      <c r="A3042" s="72"/>
      <c r="B3042" s="72"/>
      <c r="C3042" s="72"/>
      <c r="D3042" s="73"/>
    </row>
  </sheetData>
  <pageMargins left="0.62992125984252001" right="0.23622047244094499" top="0.23622047244094499" bottom="0.23622047244094499" header="0" footer="0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Z21"/>
  <sheetViews>
    <sheetView view="pageBreakPreview" zoomScale="80" zoomScaleNormal="80" zoomScaleSheetLayoutView="80" workbookViewId="0">
      <selection activeCell="B2" sqref="B2:Z2"/>
    </sheetView>
  </sheetViews>
  <sheetFormatPr defaultRowHeight="15" x14ac:dyDescent="0.25"/>
  <cols>
    <col min="1" max="1" width="1.42578125" style="1" customWidth="1"/>
    <col min="2" max="2" width="8.85546875" style="1" customWidth="1"/>
    <col min="3" max="3" width="7.5703125" style="1" customWidth="1"/>
    <col min="4" max="4" width="8.85546875" style="1" customWidth="1"/>
    <col min="5" max="5" width="9.28515625" style="1" customWidth="1"/>
    <col min="6" max="6" width="9.140625" style="1" bestFit="1" customWidth="1"/>
    <col min="7" max="7" width="8.7109375" style="1" bestFit="1" customWidth="1"/>
    <col min="8" max="8" width="6" style="1" bestFit="1" customWidth="1"/>
    <col min="9" max="9" width="9.140625" style="1" bestFit="1" customWidth="1"/>
    <col min="10" max="10" width="8.7109375" style="1" bestFit="1" customWidth="1"/>
    <col min="11" max="11" width="6" style="1" bestFit="1" customWidth="1"/>
    <col min="12" max="12" width="9.140625" style="1" bestFit="1" customWidth="1"/>
    <col min="13" max="13" width="8.7109375" style="1" bestFit="1" customWidth="1"/>
    <col min="14" max="14" width="6" style="1" bestFit="1" customWidth="1"/>
    <col min="15" max="15" width="9.140625" style="1" bestFit="1" customWidth="1"/>
    <col min="16" max="16" width="8.7109375" style="1" bestFit="1" customWidth="1"/>
    <col min="17" max="17" width="6" style="1" bestFit="1" customWidth="1"/>
    <col min="18" max="18" width="9.140625" style="1" bestFit="1" customWidth="1"/>
    <col min="19" max="19" width="8.7109375" style="1" bestFit="1" customWidth="1"/>
    <col min="20" max="20" width="6" style="1" bestFit="1" customWidth="1"/>
    <col min="21" max="21" width="9.140625" style="1" bestFit="1" customWidth="1"/>
    <col min="22" max="22" width="8.7109375" style="1" bestFit="1" customWidth="1"/>
    <col min="23" max="23" width="6" style="1" bestFit="1" customWidth="1"/>
    <col min="24" max="24" width="9.140625" style="1" bestFit="1" customWidth="1"/>
    <col min="25" max="25" width="8.7109375" style="1" bestFit="1" customWidth="1"/>
    <col min="26" max="26" width="6.140625" style="1" bestFit="1" customWidth="1"/>
    <col min="27" max="27" width="4.140625" style="1" customWidth="1"/>
    <col min="28" max="16384" width="9.140625" style="1"/>
  </cols>
  <sheetData>
    <row r="2" spans="2:26" ht="16.5" x14ac:dyDescent="0.25">
      <c r="B2" s="83" t="s">
        <v>2244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2:26" ht="16.5" x14ac:dyDescent="0.25">
      <c r="B3" s="83" t="s">
        <v>2233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spans="2:26" ht="17.25" thickBot="1" x14ac:dyDescent="0.3"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2:26" ht="67.5" customHeight="1" x14ac:dyDescent="0.25">
      <c r="B5" s="89" t="s">
        <v>2217</v>
      </c>
      <c r="C5" s="85" t="s">
        <v>2218</v>
      </c>
      <c r="D5" s="85" t="s">
        <v>2243</v>
      </c>
      <c r="E5" s="87"/>
      <c r="F5" s="84" t="s">
        <v>2236</v>
      </c>
      <c r="G5" s="85"/>
      <c r="H5" s="86"/>
      <c r="I5" s="84" t="s">
        <v>2237</v>
      </c>
      <c r="J5" s="85"/>
      <c r="K5" s="86"/>
      <c r="L5" s="89" t="s">
        <v>2238</v>
      </c>
      <c r="M5" s="93"/>
      <c r="N5" s="94"/>
      <c r="O5" s="84" t="s">
        <v>2239</v>
      </c>
      <c r="P5" s="85"/>
      <c r="Q5" s="86"/>
      <c r="R5" s="84" t="s">
        <v>2240</v>
      </c>
      <c r="S5" s="85"/>
      <c r="T5" s="86"/>
      <c r="U5" s="84" t="s">
        <v>2241</v>
      </c>
      <c r="V5" s="85"/>
      <c r="W5" s="86"/>
      <c r="X5" s="84" t="s">
        <v>2242</v>
      </c>
      <c r="Y5" s="85"/>
      <c r="Z5" s="86"/>
    </row>
    <row r="6" spans="2:26" ht="15.75" thickBot="1" x14ac:dyDescent="0.3">
      <c r="B6" s="90"/>
      <c r="C6" s="88"/>
      <c r="D6" s="36" t="s">
        <v>2223</v>
      </c>
      <c r="E6" s="40" t="s">
        <v>2224</v>
      </c>
      <c r="F6" s="44" t="s">
        <v>2220</v>
      </c>
      <c r="G6" s="37" t="s">
        <v>2228</v>
      </c>
      <c r="H6" s="39" t="s">
        <v>2219</v>
      </c>
      <c r="I6" s="48" t="s">
        <v>2220</v>
      </c>
      <c r="J6" s="38" t="s">
        <v>2228</v>
      </c>
      <c r="K6" s="39" t="s">
        <v>2219</v>
      </c>
      <c r="L6" s="48" t="s">
        <v>2220</v>
      </c>
      <c r="M6" s="38" t="s">
        <v>2228</v>
      </c>
      <c r="N6" s="39" t="s">
        <v>2219</v>
      </c>
      <c r="O6" s="48" t="s">
        <v>2220</v>
      </c>
      <c r="P6" s="38" t="s">
        <v>2228</v>
      </c>
      <c r="Q6" s="39" t="s">
        <v>2219</v>
      </c>
      <c r="R6" s="48" t="s">
        <v>2220</v>
      </c>
      <c r="S6" s="38" t="s">
        <v>2228</v>
      </c>
      <c r="T6" s="39" t="s">
        <v>2219</v>
      </c>
      <c r="U6" s="48" t="s">
        <v>2220</v>
      </c>
      <c r="V6" s="38" t="s">
        <v>2228</v>
      </c>
      <c r="W6" s="39" t="s">
        <v>2219</v>
      </c>
      <c r="X6" s="48" t="s">
        <v>2220</v>
      </c>
      <c r="Y6" s="38" t="s">
        <v>2228</v>
      </c>
      <c r="Z6" s="39" t="s">
        <v>2219</v>
      </c>
    </row>
    <row r="7" spans="2:26" x14ac:dyDescent="0.25">
      <c r="B7" s="2" t="s">
        <v>9</v>
      </c>
      <c r="C7" s="3">
        <f>COUNTIF(Таблица1[Профиль / размер],'Сводный отчет'!B7)</f>
        <v>954</v>
      </c>
      <c r="D7" s="3">
        <v>1.71</v>
      </c>
      <c r="E7" s="41">
        <v>1.34</v>
      </c>
      <c r="F7" s="4">
        <f>SUMIF(Таблица1[Профиль / размер],'Сводный отчет'!B7,Таблица1[Предел текучести, Н/мм²])/C7</f>
        <v>557.13207547169816</v>
      </c>
      <c r="G7" s="5">
        <f>SQRT(SUMIF(Таблица1[Профиль / размер],'Сводный отчет'!B7,Таблица1[(σт-Хср)^2])/'Сводный отчет'!C7)</f>
        <v>18.103804993183086</v>
      </c>
      <c r="H7" s="15">
        <f t="shared" ref="H7:H17" si="0">F7-G7*D7</f>
        <v>526.17456893335509</v>
      </c>
      <c r="I7" s="16">
        <f>SUMIF(Таблица1[Профиль / размер],'Сводный отчет'!B7,Таблица1[Временное сопротивление, Н/мм²])/C7</f>
        <v>650.95911949685535</v>
      </c>
      <c r="J7" s="17">
        <f>SQRT(SUMIF(Таблица1[Профиль / размер],'Сводный отчет'!B7,Таблица1[(σв-Хср)^2])/'Сводный отчет'!C7)</f>
        <v>18.746723142320612</v>
      </c>
      <c r="K7" s="15">
        <f>I7-D7*J7</f>
        <v>618.9022229234871</v>
      </c>
      <c r="L7" s="18">
        <f>SUMIF(Таблица1[Профиль / размер],'Сводный отчет'!B7,Таблица1[σв/σт])/C7</f>
        <v>1.168591426840673</v>
      </c>
      <c r="M7" s="17">
        <f>SQRT(SUMIF(Таблица1[Профиль / размер],'Сводный отчет'!B7,Таблица1[(σв/σт-Хср)^2])/'Сводный отчет'!C7)</f>
        <v>1.0467561091755236E-2</v>
      </c>
      <c r="N7" s="19">
        <f>L7-D7*M7</f>
        <v>1.1506918973737714</v>
      </c>
      <c r="O7" s="16">
        <f>SUMIF(Таблица1[Профиль / размер],'Сводный отчет'!B7,Таблица1[Относительное удлинение, %])/C7</f>
        <v>23.08626834381549</v>
      </c>
      <c r="P7" s="17">
        <f>SQRT(SUMIF(Таблица1[Профиль / размер],'Сводный отчет'!B7,Таблица1[(δ5-Хср)^2])/'Сводный отчет'!C7)</f>
        <v>1.61740083028645</v>
      </c>
      <c r="Q7" s="20">
        <f>O7-E7*P7</f>
        <v>20.918951231231645</v>
      </c>
      <c r="R7" s="16">
        <f>SUMIF(Таблица1[Профиль / размер],'Сводный отчет'!B7,Таблица1[Относительное равномерное удлинение, %])/C7</f>
        <v>8.2584905660377164</v>
      </c>
      <c r="S7" s="17">
        <f>SQRT(SUMIF(Таблица1[Профиль / размер],'Сводный отчет'!B7,Таблица1[(δр-Хср)^2])/'Сводный отчет'!C7)</f>
        <v>1.1570747773015357</v>
      </c>
      <c r="T7" s="20">
        <f>R7-E7*S7</f>
        <v>6.7080103644536582</v>
      </c>
      <c r="U7" s="16">
        <f>SUMIF(Таблица1[Профиль / размер],'Сводный отчет'!B7,Таблица1[Относительное удлинение при максимальной нагрузке, %])/C7</f>
        <v>8.6464360587002069</v>
      </c>
      <c r="V7" s="17">
        <f>SQRT(SUMIF(Таблица1[Профиль / размер],'Сводный отчет'!B7,Таблица1[(δmax-Хср)^2])/'Сводный отчет'!C7)</f>
        <v>1.0235450801146069</v>
      </c>
      <c r="W7" s="20">
        <f>U7-E7*V7</f>
        <v>7.2748856513466338</v>
      </c>
      <c r="X7" s="21">
        <f>SUMIF(Таблица1[Профиль / размер],'Сводный отчет'!B7,Таблица1[fr])/C7</f>
        <v>8.2361635220125615E-2</v>
      </c>
      <c r="Y7" s="17">
        <f>SQRT(SUMIF(Таблица1[Профиль / размер],'Сводный отчет'!B7,Таблица1[(fr-Хср)^2])/'Сводный отчет'!C7)</f>
        <v>1.0370608153267229E-2</v>
      </c>
      <c r="Z7" s="22">
        <f>X7-D7*Y7</f>
        <v>6.4627895278038652E-2</v>
      </c>
    </row>
    <row r="8" spans="2:26" x14ac:dyDescent="0.25">
      <c r="B8" s="6" t="s">
        <v>154</v>
      </c>
      <c r="C8" s="7">
        <f>COUNTIF(Таблица1[Профиль / размер],'Сводный отчет'!B8)</f>
        <v>505</v>
      </c>
      <c r="D8" s="7">
        <v>1.75</v>
      </c>
      <c r="E8" s="42">
        <v>1.36</v>
      </c>
      <c r="F8" s="45">
        <f>SUMIF(Таблица1[Профиль / размер],'Сводный отчет'!B8,Таблица1[Предел текучести, Н/мм²])/C8</f>
        <v>551.95049504950498</v>
      </c>
      <c r="G8" s="46">
        <f>SQRT(SUMIF(Таблица1[Профиль / размер],'Сводный отчет'!B8,Таблица1[(σт-Хср)^2])/'Сводный отчет'!C8)</f>
        <v>15.375160781658728</v>
      </c>
      <c r="H8" s="47">
        <f t="shared" si="0"/>
        <v>525.04396368160224</v>
      </c>
      <c r="I8" s="49">
        <f>SUMIF(Таблица1[Профиль / размер],'Сводный отчет'!B8,Таблица1[Временное сопротивление, Н/мм²])/C8</f>
        <v>643.94059405940595</v>
      </c>
      <c r="J8" s="50">
        <f>SQRT(SUMIF(Таблица1[Профиль / размер],'Сводный отчет'!B8,Таблица1[(σв-Хср)^2])/'Сводный отчет'!C8)</f>
        <v>16.195966850464679</v>
      </c>
      <c r="K8" s="47">
        <f t="shared" ref="K8:K17" si="1">I8-D8*J8</f>
        <v>615.59765207109274</v>
      </c>
      <c r="L8" s="51">
        <f>SUMIF(Таблица1[Профиль / размер],'Сводный отчет'!B8,Таблица1[σв/σт])/C8</f>
        <v>1.1667860721779542</v>
      </c>
      <c r="M8" s="50">
        <f>SQRT(SUMIF(Таблица1[Профиль / размер],'Сводный отчет'!B8,Таблица1[(σв/σт-Хср)^2])/'Сводный отчет'!C8)</f>
        <v>9.5317500316265021E-3</v>
      </c>
      <c r="N8" s="52">
        <f t="shared" ref="N8:N17" si="2">L8-D8*M8</f>
        <v>1.1501055096226078</v>
      </c>
      <c r="O8" s="49">
        <f>SUMIF(Таблица1[Профиль / размер],'Сводный отчет'!B8,Таблица1[Относительное удлинение, %])/C8</f>
        <v>22.043564356435652</v>
      </c>
      <c r="P8" s="50">
        <f>SQRT(SUMIF(Таблица1[Профиль / размер],'Сводный отчет'!B8,Таблица1[(δ5-Хср)^2])/'Сводный отчет'!C8)</f>
        <v>1.4252056194596747</v>
      </c>
      <c r="Q8" s="53">
        <f t="shared" ref="Q8:Q17" si="3">O8-E8*P8</f>
        <v>20.105284713970494</v>
      </c>
      <c r="R8" s="49">
        <f>SUMIF(Таблица1[Профиль / размер],'Сводный отчет'!B8,Таблица1[Относительное равномерное удлинение, %])/C8</f>
        <v>8.4421782178217857</v>
      </c>
      <c r="S8" s="50">
        <f>SQRT(SUMIF(Таблица1[Профиль / размер],'Сводный отчет'!B8,Таблица1[(δр-Хср)^2])/'Сводный отчет'!C8)</f>
        <v>1.1808468214646468</v>
      </c>
      <c r="T8" s="20">
        <f t="shared" ref="T8:T17" si="4">R8-E8*S8</f>
        <v>6.8362265406298661</v>
      </c>
      <c r="U8" s="49">
        <f>SUMIF(Таблица1[Профиль / размер],'Сводный отчет'!B8,Таблица1[Относительное удлинение при максимальной нагрузке, %])/C8</f>
        <v>8.7980198019801978</v>
      </c>
      <c r="V8" s="50">
        <f>SQRT(SUMIF(Таблица1[Профиль / размер],'Сводный отчет'!B8,Таблица1[(δmax-Хср)^2])/'Сводный отчет'!C8)</f>
        <v>1.098331786155335</v>
      </c>
      <c r="W8" s="20">
        <f t="shared" ref="W8:W17" si="5">U8-E8*V8</f>
        <v>7.3042885728089422</v>
      </c>
      <c r="X8" s="55">
        <f>SUMIF(Таблица1[Профиль / размер],'Сводный отчет'!B8,Таблица1[fr])/C8</f>
        <v>8.2730693069306971E-2</v>
      </c>
      <c r="Y8" s="50">
        <f>SQRT(SUMIF(Таблица1[Профиль / размер],'Сводный отчет'!B8,Таблица1[(fr-Хср)^2])/'Сводный отчет'!C8)</f>
        <v>1.0010823277232078E-2</v>
      </c>
      <c r="Z8" s="22">
        <f t="shared" ref="Z8:Z17" si="6">X8-D8*Y8</f>
        <v>6.521175233415083E-2</v>
      </c>
    </row>
    <row r="9" spans="2:26" x14ac:dyDescent="0.25">
      <c r="B9" s="6" t="s">
        <v>171</v>
      </c>
      <c r="C9" s="7">
        <f>COUNTIF(Таблица1[Профиль / размер],'Сводный отчет'!B9)</f>
        <v>122</v>
      </c>
      <c r="D9" s="7">
        <v>1.86</v>
      </c>
      <c r="E9" s="42">
        <v>1.47</v>
      </c>
      <c r="F9" s="45">
        <f>SUMIF(Таблица1[Профиль / размер],'Сводный отчет'!B9,Таблица1[Предел текучести, Н/мм²])/C9</f>
        <v>546.1639344262295</v>
      </c>
      <c r="G9" s="46">
        <f>SQRT(SUMIF(Таблица1[Профиль / размер],'Сводный отчет'!B9,Таблица1[(σт-Хср)^2])/'Сводный отчет'!C9)</f>
        <v>16.138925886891769</v>
      </c>
      <c r="H9" s="47">
        <f t="shared" si="0"/>
        <v>516.14553227661077</v>
      </c>
      <c r="I9" s="49">
        <f>SUMIF(Таблица1[Профиль / размер],'Сводный отчет'!B9,Таблица1[Временное сопротивление, Н/мм²])/C9</f>
        <v>637.11475409836066</v>
      </c>
      <c r="J9" s="50">
        <f>SQRT(SUMIF(Таблица1[Профиль / размер],'Сводный отчет'!B9,Таблица1[(σв-Хср)^2])/'Сводный отчет'!C9)</f>
        <v>17.746482783048606</v>
      </c>
      <c r="K9" s="47">
        <f t="shared" si="1"/>
        <v>604.1062961218903</v>
      </c>
      <c r="L9" s="51">
        <f>SUMIF(Таблица1[Профиль / размер],'Сводный отчет'!B9,Таблица1[σв/σт])/C9</f>
        <v>1.1666134060009685</v>
      </c>
      <c r="M9" s="50">
        <f>SQRT(SUMIF(Таблица1[Профиль / размер],'Сводный отчет'!B9,Таблица1[(σв/σт-Хср)^2])/'Сводный отчет'!C9)</f>
        <v>8.3449812873509915E-3</v>
      </c>
      <c r="N9" s="52">
        <f t="shared" si="2"/>
        <v>1.1510917408064958</v>
      </c>
      <c r="O9" s="49">
        <f>SUMIF(Таблица1[Профиль / размер],'Сводный отчет'!B9,Таблица1[Относительное удлинение, %])/C9</f>
        <v>21.020491803278688</v>
      </c>
      <c r="P9" s="50">
        <f>SQRT(SUMIF(Таблица1[Профиль / размер],'Сводный отчет'!B9,Таблица1[(δ5-Хср)^2])/'Сводный отчет'!C9)</f>
        <v>1.792284855716628</v>
      </c>
      <c r="Q9" s="53">
        <f t="shared" si="3"/>
        <v>18.385833065375245</v>
      </c>
      <c r="R9" s="49">
        <f>SUMIF(Таблица1[Профиль / размер],'Сводный отчет'!B9,Таблица1[Относительное равномерное удлинение, %])/C9</f>
        <v>9.0934426229508212</v>
      </c>
      <c r="S9" s="50">
        <f>SQRT(SUMIF(Таблица1[Профиль / размер],'Сводный отчет'!B9,Таблица1[(δр-Хср)^2])/'Сводный отчет'!C9)</f>
        <v>1.2292699222668073</v>
      </c>
      <c r="T9" s="20">
        <f t="shared" si="4"/>
        <v>7.2864158372186143</v>
      </c>
      <c r="U9" s="49">
        <f>SUMIF(Таблица1[Профиль / размер],'Сводный отчет'!B9,Таблица1[Относительное удлинение при максимальной нагрузке, %])/C9</f>
        <v>9.4213114754098353</v>
      </c>
      <c r="V9" s="50">
        <f>SQRT(SUMIF(Таблица1[Профиль / размер],'Сводный отчет'!B9,Таблица1[(δmax-Хср)^2])/'Сводный отчет'!C9)</f>
        <v>1.1838551575807787</v>
      </c>
      <c r="W9" s="20">
        <f t="shared" si="5"/>
        <v>7.6810443937660908</v>
      </c>
      <c r="X9" s="55">
        <f>SUMIF(Таблица1[Профиль / размер],'Сводный отчет'!B9,Таблица1[fr])/C9</f>
        <v>8.1934426229508181E-2</v>
      </c>
      <c r="Y9" s="50">
        <f>SQRT(SUMIF(Таблица1[Профиль / размер],'Сводный отчет'!B9,Таблица1[(fr-Хср)^2])/'Сводный отчет'!C9)</f>
        <v>1.078230008683633E-2</v>
      </c>
      <c r="Z9" s="22">
        <f t="shared" si="6"/>
        <v>6.1879348067992605E-2</v>
      </c>
    </row>
    <row r="10" spans="2:26" x14ac:dyDescent="0.25">
      <c r="B10" s="6" t="s">
        <v>202</v>
      </c>
      <c r="C10" s="7">
        <f>COUNTIF(Таблица1[Профиль / размер],'Сводный отчет'!B10)</f>
        <v>208</v>
      </c>
      <c r="D10" s="7">
        <v>1.79</v>
      </c>
      <c r="E10" s="42">
        <v>1.41</v>
      </c>
      <c r="F10" s="45">
        <f>SUMIF(Таблица1[Профиль / размер],'Сводный отчет'!B10,Таблица1[Предел текучести, Н/мм²])/C10</f>
        <v>543.32692307692309</v>
      </c>
      <c r="G10" s="46">
        <f>SQRT(SUMIF(Таблица1[Профиль / размер],'Сводный отчет'!B10,Таблица1[(σт-Хср)^2])/'Сводный отчет'!C10)</f>
        <v>13.272254393523001</v>
      </c>
      <c r="H10" s="47">
        <f t="shared" si="0"/>
        <v>519.56958771251698</v>
      </c>
      <c r="I10" s="49">
        <f>SUMIF(Таблица1[Профиль / размер],'Сводный отчет'!B10,Таблица1[Временное сопротивление, Н/мм²])/C10</f>
        <v>633.71153846153845</v>
      </c>
      <c r="J10" s="50">
        <f>SQRT(SUMIF(Таблица1[Профиль / размер],'Сводный отчет'!B10,Таблица1[(σв-Хср)^2])/'Сводный отчет'!C10)</f>
        <v>14.651183384157505</v>
      </c>
      <c r="K10" s="47">
        <f t="shared" si="1"/>
        <v>607.48592020389651</v>
      </c>
      <c r="L10" s="51">
        <f>SUMIF(Таблица1[Профиль / размер],'Сводный отчет'!B10,Таблица1[σв/σт])/C10</f>
        <v>1.1664174895191239</v>
      </c>
      <c r="M10" s="50">
        <f>SQRT(SUMIF(Таблица1[Профиль / размер],'Сводный отчет'!B10,Таблица1[(σв/σт-Хср)^2])/'Сводный отчет'!C10)</f>
        <v>7.8289476661416706E-3</v>
      </c>
      <c r="N10" s="52">
        <f t="shared" si="2"/>
        <v>1.1524036731967304</v>
      </c>
      <c r="O10" s="49">
        <f>SUMIF(Таблица1[Профиль / размер],'Сводный отчет'!B10,Таблица1[Относительное удлинение, %])/C10</f>
        <v>20.64182692307693</v>
      </c>
      <c r="P10" s="50">
        <f>SQRT(SUMIF(Таблица1[Профиль / размер],'Сводный отчет'!B10,Таблица1[(δ5-Хср)^2])/'Сводный отчет'!C10)</f>
        <v>1.5055444098545807</v>
      </c>
      <c r="Q10" s="53">
        <f t="shared" si="3"/>
        <v>18.519009305181971</v>
      </c>
      <c r="R10" s="49">
        <f>SUMIF(Таблица1[Профиль / размер],'Сводный отчет'!B10,Таблица1[Относительное равномерное удлинение, %])/C10</f>
        <v>9.3581730769230749</v>
      </c>
      <c r="S10" s="50">
        <f>SQRT(SUMIF(Таблица1[Профиль / размер],'Сводный отчет'!B10,Таблица1[(δр-Хср)^2])/'Сводный отчет'!C10)</f>
        <v>1.0498766085218312</v>
      </c>
      <c r="T10" s="20">
        <f t="shared" si="4"/>
        <v>7.8778470589072933</v>
      </c>
      <c r="U10" s="49">
        <f>SUMIF(Таблица1[Профиль / размер],'Сводный отчет'!B10,Таблица1[Относительное удлинение при максимальной нагрузке, %])/C10</f>
        <v>9.6639423076923094</v>
      </c>
      <c r="V10" s="50">
        <f>SQRT(SUMIF(Таблица1[Профиль / размер],'Сводный отчет'!B10,Таблица1[(δmax-Хср)^2])/'Сводный отчет'!C10)</f>
        <v>1.0376090473454516</v>
      </c>
      <c r="W10" s="20">
        <f t="shared" si="5"/>
        <v>8.2009135509352227</v>
      </c>
      <c r="X10" s="55">
        <f>SUMIF(Таблица1[Профиль / размер],'Сводный отчет'!B10,Таблица1[fr])/C10</f>
        <v>8.3889423076923028E-2</v>
      </c>
      <c r="Y10" s="50">
        <f>SQRT(SUMIF(Таблица1[Профиль / размер],'Сводный отчет'!B10,Таблица1[(fr-Хср)^2])/'Сводный отчет'!C10)</f>
        <v>9.7641555847161922E-3</v>
      </c>
      <c r="Z10" s="22">
        <f t="shared" si="6"/>
        <v>6.6411584580281041E-2</v>
      </c>
    </row>
    <row r="11" spans="2:26" x14ac:dyDescent="0.25">
      <c r="B11" s="6" t="s">
        <v>62</v>
      </c>
      <c r="C11" s="7">
        <f>COUNTIF(Таблица1[Профиль / размер],'Сводный отчет'!B11)</f>
        <v>51</v>
      </c>
      <c r="D11" s="7">
        <v>1.97</v>
      </c>
      <c r="E11" s="42">
        <v>1.56</v>
      </c>
      <c r="F11" s="45">
        <f>SUMIF(Таблица1[Профиль / размер],'Сводный отчет'!B11,Таблица1[Предел текучести, Н/мм²])/C11</f>
        <v>536.01960784313724</v>
      </c>
      <c r="G11" s="46">
        <f>SQRT(SUMIF(Таблица1[Профиль / размер],'Сводный отчет'!B11,Таблица1[(σт-Хср)^2])/'Сводный отчет'!C11)</f>
        <v>12.010600213697545</v>
      </c>
      <c r="H11" s="47">
        <f t="shared" si="0"/>
        <v>512.35872542215304</v>
      </c>
      <c r="I11" s="49">
        <f>SUMIF(Таблица1[Профиль / размер],'Сводный отчет'!B11,Таблица1[Временное сопротивление, Н/мм²])/C11</f>
        <v>627.68627450980387</v>
      </c>
      <c r="J11" s="50">
        <f>SQRT(SUMIF(Таблица1[Профиль / размер],'Сводный отчет'!B11,Таблица1[(σв-Хср)^2])/'Сводный отчет'!C11)</f>
        <v>13.770514388100381</v>
      </c>
      <c r="K11" s="47">
        <f t="shared" si="1"/>
        <v>600.55836116524608</v>
      </c>
      <c r="L11" s="51">
        <f>SUMIF(Таблица1[Профиль / размер],'Сводный отчет'!B11,Таблица1[σв/σт])/C11</f>
        <v>1.1710653964479678</v>
      </c>
      <c r="M11" s="50">
        <f>SQRT(SUMIF(Таблица1[Профиль / размер],'Сводный отчет'!B11,Таблица1[(σв/σт-Хср)^2])/'Сводный отчет'!C11)</f>
        <v>9.5529651327544342E-3</v>
      </c>
      <c r="N11" s="52">
        <f t="shared" si="2"/>
        <v>1.1522460551364415</v>
      </c>
      <c r="O11" s="49">
        <f>SUMIF(Таблица1[Профиль / размер],'Сводный отчет'!B11,Таблица1[Относительное удлинение, %])/C11</f>
        <v>20.06862745098039</v>
      </c>
      <c r="P11" s="50">
        <f>SQRT(SUMIF(Таблица1[Профиль / размер],'Сводный отчет'!B11,Таблица1[(δ5-Хср)^2])/'Сводный отчет'!C11)</f>
        <v>1.5118473566582971</v>
      </c>
      <c r="Q11" s="53">
        <f t="shared" si="3"/>
        <v>17.710145574593447</v>
      </c>
      <c r="R11" s="49">
        <f>SUMIF(Таблица1[Профиль / размер],'Сводный отчет'!B11,Таблица1[Относительное равномерное удлинение, %])/C11</f>
        <v>9.1333333333333346</v>
      </c>
      <c r="S11" s="50">
        <f>SQRT(SUMIF(Таблица1[Профиль / размер],'Сводный отчет'!B11,Таблица1[(δр-Хср)^2])/'Сводный отчет'!C11)</f>
        <v>0.97148898587333588</v>
      </c>
      <c r="T11" s="20">
        <f t="shared" si="4"/>
        <v>7.6178105153709303</v>
      </c>
      <c r="U11" s="49">
        <f>SUMIF(Таблица1[Профиль / размер],'Сводный отчет'!B11,Таблица1[Относительное удлинение при максимальной нагрузке, %])/C11</f>
        <v>9.4333333333333353</v>
      </c>
      <c r="V11" s="50">
        <f>SQRT(SUMIF(Таблица1[Профиль / размер],'Сводный отчет'!B11,Таблица1[(δmax-Хср)^2])/'Сводный отчет'!C11)</f>
        <v>0.97148898587333599</v>
      </c>
      <c r="W11" s="20">
        <f t="shared" si="5"/>
        <v>7.9178105153709311</v>
      </c>
      <c r="X11" s="55">
        <f>SUMIF(Таблица1[Профиль / размер],'Сводный отчет'!B11,Таблица1[fr])/C11</f>
        <v>8.1607843137254915E-2</v>
      </c>
      <c r="Y11" s="50">
        <f>SQRT(SUMIF(Таблица1[Профиль / размер],'Сводный отчет'!B11,Таблица1[(fr-Хср)^2])/'Сводный отчет'!C11)</f>
        <v>1.0924120517159873E-2</v>
      </c>
      <c r="Z11" s="22">
        <f t="shared" si="6"/>
        <v>6.0087325718449963E-2</v>
      </c>
    </row>
    <row r="12" spans="2:26" x14ac:dyDescent="0.25">
      <c r="B12" s="6" t="s">
        <v>67</v>
      </c>
      <c r="C12" s="7">
        <f>COUNTIF(Таблица1[Профиль / размер],'Сводный отчет'!B12)</f>
        <v>49</v>
      </c>
      <c r="D12" s="7">
        <v>1.97</v>
      </c>
      <c r="E12" s="42">
        <v>1.56</v>
      </c>
      <c r="F12" s="45">
        <f>SUMIF(Таблица1[Профиль / размер],'Сводный отчет'!B12,Таблица1[Предел текучести, Н/мм²])/C12</f>
        <v>542.36734693877554</v>
      </c>
      <c r="G12" s="46">
        <f>SQRT(SUMIF(Таблица1[Профиль / размер],'Сводный отчет'!B12,Таблица1[(σт-Хср)^2])/'Сводный отчет'!C12)</f>
        <v>14.428845651638845</v>
      </c>
      <c r="H12" s="47">
        <f t="shared" si="0"/>
        <v>513.94252100504707</v>
      </c>
      <c r="I12" s="49">
        <f>SUMIF(Таблица1[Профиль / размер],'Сводный отчет'!B12,Таблица1[Временное сопротивление, Н/мм²])/C12</f>
        <v>633.40816326530614</v>
      </c>
      <c r="J12" s="50">
        <f>SQRT(SUMIF(Таблица1[Профиль / размер],'Сводный отчет'!B12,Таблица1[(σв-Хср)^2])/'Сводный отчет'!C12)</f>
        <v>15.372807117349197</v>
      </c>
      <c r="K12" s="47">
        <f t="shared" si="1"/>
        <v>603.12373324412818</v>
      </c>
      <c r="L12" s="51">
        <f>SUMIF(Таблица1[Профиль / размер],'Сводный отчет'!B12,Таблица1[σв/σт])/C12</f>
        <v>1.1679463644037247</v>
      </c>
      <c r="M12" s="50">
        <f>SQRT(SUMIF(Таблица1[Профиль / размер],'Сводный отчет'!B12,Таблица1[(σв/σт-Хср)^2])/'Сводный отчет'!C12)</f>
        <v>6.6089059978766008E-3</v>
      </c>
      <c r="N12" s="52">
        <f t="shared" si="2"/>
        <v>1.1549268195879079</v>
      </c>
      <c r="O12" s="49">
        <f>SUMIF(Таблица1[Профиль / размер],'Сводный отчет'!B12,Таблица1[Относительное удлинение, %])/C12</f>
        <v>20.477551020408164</v>
      </c>
      <c r="P12" s="50">
        <f>SQRT(SUMIF(Таблица1[Профиль / размер],'Сводный отчет'!B12,Таблица1[(δ5-Хср)^2])/'Сводный отчет'!C12)</f>
        <v>1.5464594594239496</v>
      </c>
      <c r="Q12" s="53">
        <f t="shared" si="3"/>
        <v>18.065074263706801</v>
      </c>
      <c r="R12" s="49">
        <f>SUMIF(Таблица1[Профиль / размер],'Сводный отчет'!B12,Таблица1[Относительное равномерное удлинение, %])/C12</f>
        <v>9.2795918367346921</v>
      </c>
      <c r="S12" s="50">
        <f>SQRT(SUMIF(Таблица1[Профиль / размер],'Сводный отчет'!B12,Таблица1[(δр-Хср)^2])/'Сводный отчет'!C12)</f>
        <v>1.3612688546452676</v>
      </c>
      <c r="T12" s="20">
        <f t="shared" si="4"/>
        <v>7.1560124234880744</v>
      </c>
      <c r="U12" s="49">
        <f>SUMIF(Таблица1[Профиль / размер],'Сводный отчет'!B12,Таблица1[Относительное удлинение при максимальной нагрузке, %])/C12</f>
        <v>9.6204081632653065</v>
      </c>
      <c r="V12" s="50">
        <f>SQRT(SUMIF(Таблица1[Профиль / размер],'Сводный отчет'!B12,Таблица1[(δmax-Хср)^2])/'Сводный отчет'!C12)</f>
        <v>1.2793460689019973</v>
      </c>
      <c r="W12" s="20">
        <f t="shared" si="5"/>
        <v>7.6246282957781908</v>
      </c>
      <c r="X12" s="55">
        <f>SUMIF(Таблица1[Профиль / размер],'Сводный отчет'!B12,Таблица1[fr])/C12</f>
        <v>8.3183673469387764E-2</v>
      </c>
      <c r="Y12" s="50">
        <f>SQRT(SUMIF(Таблица1[Профиль / размер],'Сводный отчет'!B12,Таблица1[(fr-Хср)^2])/'Сводный отчет'!C12)</f>
        <v>1.0436735492006704E-2</v>
      </c>
      <c r="Z12" s="22">
        <f t="shared" si="6"/>
        <v>6.2623304550134554E-2</v>
      </c>
    </row>
    <row r="13" spans="2:26" x14ac:dyDescent="0.25">
      <c r="B13" s="6" t="s">
        <v>70</v>
      </c>
      <c r="C13" s="7">
        <f>COUNTIF(Таблица1[Профиль / размер],'Сводный отчет'!B13)</f>
        <v>22</v>
      </c>
      <c r="D13" s="7">
        <v>2.21</v>
      </c>
      <c r="E13" s="42">
        <v>1.77</v>
      </c>
      <c r="F13" s="45">
        <f>SUMIF(Таблица1[Профиль / размер],'Сводный отчет'!B13,Таблица1[Предел текучести, Н/мм²])/C13</f>
        <v>550.77272727272725</v>
      </c>
      <c r="G13" s="46">
        <f>SQRT(SUMIF(Таблица1[Профиль / размер],'Сводный отчет'!B13,Таблица1[(σт-Хср)^2])/'Сводный отчет'!C13)</f>
        <v>14.112959286935915</v>
      </c>
      <c r="H13" s="47">
        <f t="shared" si="0"/>
        <v>519.58308724859887</v>
      </c>
      <c r="I13" s="49">
        <f>SUMIF(Таблица1[Профиль / размер],'Сводный отчет'!B13,Таблица1[Временное сопротивление, Н/мм²])/C13</f>
        <v>642.40909090909088</v>
      </c>
      <c r="J13" s="50">
        <f>SQRT(SUMIF(Таблица1[Профиль / размер],'Сводный отчет'!B13,Таблица1[(σв-Хср)^2])/'Сводный отчет'!C13)</f>
        <v>14.812952228337476</v>
      </c>
      <c r="K13" s="47">
        <f t="shared" si="1"/>
        <v>609.67246648446508</v>
      </c>
      <c r="L13" s="51">
        <f>SUMIF(Таблица1[Профиль / размер],'Сводный отчет'!B13,Таблица1[σв/σт])/C13</f>
        <v>1.1664679694806146</v>
      </c>
      <c r="M13" s="50">
        <f>SQRT(SUMIF(Таблица1[Профиль / размер],'Сводный отчет'!B13,Таблица1[(σв/σт-Хср)^2])/'Сводный отчет'!C13)</f>
        <v>5.9007007002706245E-3</v>
      </c>
      <c r="N13" s="52">
        <f t="shared" si="2"/>
        <v>1.1534274209330164</v>
      </c>
      <c r="O13" s="49">
        <f>SUMIF(Таблица1[Профиль / размер],'Сводный отчет'!B13,Таблица1[Относительное удлинение, %])/C13</f>
        <v>19.759090909090904</v>
      </c>
      <c r="P13" s="50">
        <f>SQRT(SUMIF(Таблица1[Профиль / размер],'Сводный отчет'!B13,Таблица1[(δ5-Хср)^2])/'Сводный отчет'!C13)</f>
        <v>1.9248752240338003</v>
      </c>
      <c r="Q13" s="53">
        <f t="shared" si="3"/>
        <v>16.352061762551077</v>
      </c>
      <c r="R13" s="49">
        <f>SUMIF(Таблица1[Профиль / размер],'Сводный отчет'!B13,Таблица1[Относительное равномерное удлинение, %])/C13</f>
        <v>8.836363636363636</v>
      </c>
      <c r="S13" s="50">
        <f>SQRT(SUMIF(Таблица1[Профиль / размер],'Сводный отчет'!B13,Таблица1[(δр-Хср)^2])/'Сводный отчет'!C13)</f>
        <v>1.9971674156040136</v>
      </c>
      <c r="T13" s="20">
        <f t="shared" si="4"/>
        <v>5.3013773107445319</v>
      </c>
      <c r="U13" s="49">
        <f>SUMIF(Таблица1[Профиль / размер],'Сводный отчет'!B13,Таблица1[Относительное удлинение при максимальной нагрузке, %])/C13</f>
        <v>9.7727272727272734</v>
      </c>
      <c r="V13" s="50">
        <f>SQRT(SUMIF(Таблица1[Профиль / размер],'Сводный отчет'!B13,Таблица1[(δmax-Хср)^2])/'Сводный отчет'!C13)</f>
        <v>1.5109244064424501</v>
      </c>
      <c r="W13" s="20">
        <f t="shared" si="5"/>
        <v>7.0983910733241373</v>
      </c>
      <c r="X13" s="55">
        <f>SUMIF(Таблица1[Профиль / размер],'Сводный отчет'!B13,Таблица1[fr])/C13</f>
        <v>8.327272727272729E-2</v>
      </c>
      <c r="Y13" s="50">
        <f>SQRT(SUMIF(Таблица1[Профиль / размер],'Сводный отчет'!B13,Таблица1[(fr-Хср)^2])/'Сводный отчет'!C13)</f>
        <v>1.0122799730319933E-2</v>
      </c>
      <c r="Z13" s="22">
        <f t="shared" si="6"/>
        <v>6.0901339868720233E-2</v>
      </c>
    </row>
    <row r="14" spans="2:26" x14ac:dyDescent="0.25">
      <c r="B14" s="6" t="s">
        <v>72</v>
      </c>
      <c r="C14" s="7">
        <f>COUNTIF(Таблица1[Профиль / размер],'Сводный отчет'!B14)</f>
        <v>369</v>
      </c>
      <c r="D14" s="7">
        <v>1.77</v>
      </c>
      <c r="E14" s="42">
        <v>1.39</v>
      </c>
      <c r="F14" s="45">
        <f>SUMIF(Таблица1[Профиль / размер],'Сводный отчет'!B14,Таблица1[Предел текучести, Н/мм²])/C14</f>
        <v>550.79674796747963</v>
      </c>
      <c r="G14" s="46">
        <f>SQRT(SUMIF(Таблица1[Профиль / размер],'Сводный отчет'!B14,Таблица1[(σт-Хср)^2])/'Сводный отчет'!C14)</f>
        <v>14.619079868423738</v>
      </c>
      <c r="H14" s="47">
        <f t="shared" si="0"/>
        <v>524.92097660036961</v>
      </c>
      <c r="I14" s="49">
        <f>SUMIF(Таблица1[Профиль / размер],'Сводный отчет'!B14,Таблица1[Временное сопротивление, Н/мм²])/C14</f>
        <v>648.30894308943084</v>
      </c>
      <c r="J14" s="50">
        <f>SQRT(SUMIF(Таблица1[Профиль / размер],'Сводный отчет'!B14,Таблица1[(σв-Хср)^2])/'Сводный отчет'!C14)</f>
        <v>16.565937927716178</v>
      </c>
      <c r="K14" s="47">
        <f t="shared" si="1"/>
        <v>618.98723295737318</v>
      </c>
      <c r="L14" s="51">
        <f>SUMIF(Таблица1[Профиль / размер],'Сводный отчет'!B14,Таблица1[σв/σт])/C14</f>
        <v>1.1771675895836236</v>
      </c>
      <c r="M14" s="50">
        <f>SQRT(SUMIF(Таблица1[Профиль / размер],'Сводный отчет'!B14,Таблица1[(σв/σт-Хср)^2])/'Сводный отчет'!C14)</f>
        <v>1.5192084498757141E-2</v>
      </c>
      <c r="N14" s="52">
        <f t="shared" si="2"/>
        <v>1.1502776000208235</v>
      </c>
      <c r="O14" s="49">
        <f>SUMIF(Таблица1[Профиль / размер],'Сводный отчет'!B14,Таблица1[Относительное удлинение, %])/C14</f>
        <v>18.940108401084011</v>
      </c>
      <c r="P14" s="50">
        <f>SQRT(SUMIF(Таблица1[Профиль / размер],'Сводный отчет'!B14,Таблица1[(δ5-Хср)^2])/'Сводный отчет'!C14)</f>
        <v>1.7952560156398132</v>
      </c>
      <c r="Q14" s="53">
        <f t="shared" si="3"/>
        <v>16.444702539344672</v>
      </c>
      <c r="R14" s="49">
        <f>SUMIF(Таблица1[Профиль / размер],'Сводный отчет'!B14,Таблица1[Относительное равномерное удлинение, %])/C14</f>
        <v>10.088888888888885</v>
      </c>
      <c r="S14" s="50">
        <f>SQRT(SUMIF(Таблица1[Профиль / размер],'Сводный отчет'!B14,Таблица1[(δр-Хср)^2])/'Сводный отчет'!C14)</f>
        <v>1.5195959779374928</v>
      </c>
      <c r="T14" s="20">
        <f t="shared" si="4"/>
        <v>7.9766504795557704</v>
      </c>
      <c r="U14" s="49">
        <f>SUMIF(Таблица1[Профиль / размер],'Сводный отчет'!B14,Таблица1[Относительное удлинение при максимальной нагрузке, %])/C14</f>
        <v>10.391327913279136</v>
      </c>
      <c r="V14" s="50">
        <f>SQRT(SUMIF(Таблица1[Профиль / размер],'Сводный отчет'!B14,Таблица1[(δmax-Хср)^2])/'Сводный отчет'!C14)</f>
        <v>1.5216346307124611</v>
      </c>
      <c r="W14" s="20">
        <f t="shared" si="5"/>
        <v>8.2762557765888154</v>
      </c>
      <c r="X14" s="55">
        <f>SUMIF(Таблица1[Профиль / размер],'Сводный отчет'!B14,Таблица1[fr])/C14</f>
        <v>8.2257452574525727E-2</v>
      </c>
      <c r="Y14" s="50">
        <f>SQRT(SUMIF(Таблица1[Профиль / размер],'Сводный отчет'!B14,Таблица1[(fr-Хср)^2])/'Сводный отчет'!C14)</f>
        <v>1.0105479208913791E-2</v>
      </c>
      <c r="Z14" s="22">
        <f t="shared" si="6"/>
        <v>6.4370754374748318E-2</v>
      </c>
    </row>
    <row r="15" spans="2:26" x14ac:dyDescent="0.25">
      <c r="B15" s="6" t="s">
        <v>82</v>
      </c>
      <c r="C15" s="7">
        <f>COUNTIF(Таблица1[Профиль / размер],'Сводный отчет'!B15)</f>
        <v>245</v>
      </c>
      <c r="D15" s="7">
        <v>1.78</v>
      </c>
      <c r="E15" s="42">
        <v>1.4</v>
      </c>
      <c r="F15" s="45">
        <f>SUMIF(Таблица1[Профиль / размер],'Сводный отчет'!B15,Таблица1[Предел текучести, Н/мм²])/C15</f>
        <v>547.28571428571433</v>
      </c>
      <c r="G15" s="46">
        <f>SQRT(SUMIF(Таблица1[Профиль / размер],'Сводный отчет'!B15,Таблица1[(σт-Хср)^2])/'Сводный отчет'!C15)</f>
        <v>18.36433988990176</v>
      </c>
      <c r="H15" s="47">
        <f t="shared" si="0"/>
        <v>514.59718928168923</v>
      </c>
      <c r="I15" s="49">
        <f>SUMIF(Таблица1[Профиль / размер],'Сводный отчет'!B15,Таблица1[Временное сопротивление, Н/мм²])/C15</f>
        <v>647.86530612244894</v>
      </c>
      <c r="J15" s="50">
        <f>SQRT(SUMIF(Таблица1[Профиль / размер],'Сводный отчет'!B15,Таблица1[(σв-Хср)^2])/'Сводный отчет'!C15)</f>
        <v>17.053882806676025</v>
      </c>
      <c r="K15" s="47">
        <f t="shared" si="1"/>
        <v>617.50939472656557</v>
      </c>
      <c r="L15" s="51">
        <f>SUMIF(Таблица1[Профиль / размер],'Сводный отчет'!B15,Таблица1[σв/σт])/C15</f>
        <v>1.1841500472387747</v>
      </c>
      <c r="M15" s="50">
        <f>SQRT(SUMIF(Таблица1[Профиль / размер],'Сводный отчет'!B15,Таблица1[(σв/σт-Хср)^2])/'Сводный отчет'!C15)</f>
        <v>1.6424810925257712E-2</v>
      </c>
      <c r="N15" s="52">
        <f t="shared" si="2"/>
        <v>1.154913883791816</v>
      </c>
      <c r="O15" s="49">
        <f>SUMIF(Таблица1[Профиль / размер],'Сводный отчет'!B15,Таблица1[Относительное удлинение, %])/C15</f>
        <v>18.687755102040825</v>
      </c>
      <c r="P15" s="50">
        <f>SQRT(SUMIF(Таблица1[Профиль / размер],'Сводный отчет'!B15,Таблица1[(δ5-Хср)^2])/'Сводный отчет'!C15)</f>
        <v>1.848731794000265</v>
      </c>
      <c r="Q15" s="53">
        <f t="shared" si="3"/>
        <v>16.099530590440455</v>
      </c>
      <c r="R15" s="49">
        <f>SUMIF(Таблица1[Профиль / размер],'Сводный отчет'!B15,Таблица1[Относительное равномерное удлинение, %])/C15</f>
        <v>10.197551020408159</v>
      </c>
      <c r="S15" s="50">
        <f>SQRT(SUMIF(Таблица1[Профиль / размер],'Сводный отчет'!B15,Таблица1[(δр-Хср)^2])/'Сводный отчет'!C15)</f>
        <v>1.3815083897937024</v>
      </c>
      <c r="T15" s="20">
        <f t="shared" si="4"/>
        <v>8.2634392746969763</v>
      </c>
      <c r="U15" s="49">
        <f>SUMIF(Таблица1[Профиль / размер],'Сводный отчет'!B15,Таблица1[Относительное удлинение при максимальной нагрузке, %])/C15</f>
        <v>10.503673469387763</v>
      </c>
      <c r="V15" s="50">
        <f>SQRT(SUMIF(Таблица1[Профиль / размер],'Сводный отчет'!B15,Таблица1[(δmax-Хср)^2])/'Сводный отчет'!C15)</f>
        <v>1.3827607609233024</v>
      </c>
      <c r="W15" s="20">
        <f t="shared" si="5"/>
        <v>8.5678084040951408</v>
      </c>
      <c r="X15" s="55">
        <f>SUMIF(Таблица1[Профиль / размер],'Сводный отчет'!B15,Таблица1[fr])/C15</f>
        <v>8.2665306122449003E-2</v>
      </c>
      <c r="Y15" s="50">
        <f>SQRT(SUMIF(Таблица1[Профиль / размер],'Сводный отчет'!B15,Таблица1[(fr-Хср)^2])/'Сводный отчет'!C15)</f>
        <v>1.0188540001161532E-2</v>
      </c>
      <c r="Z15" s="22">
        <f t="shared" si="6"/>
        <v>6.4529704920381473E-2</v>
      </c>
    </row>
    <row r="16" spans="2:26" x14ac:dyDescent="0.25">
      <c r="B16" s="6" t="s">
        <v>90</v>
      </c>
      <c r="C16" s="7">
        <f>COUNTIF(Таблица1[Профиль / размер],'Сводный отчет'!B16)</f>
        <v>426</v>
      </c>
      <c r="D16" s="7">
        <v>1.75</v>
      </c>
      <c r="E16" s="42">
        <v>1.37</v>
      </c>
      <c r="F16" s="45">
        <f>SUMIF(Таблица1[Профиль / размер],'Сводный отчет'!B16,Таблица1[Предел текучести, Н/мм²])/C16</f>
        <v>536.23474178403751</v>
      </c>
      <c r="G16" s="46">
        <f>SQRT(SUMIF(Таблица1[Профиль / размер],'Сводный отчет'!B16,Таблица1[(σт-Хср)^2])/'Сводный отчет'!C16)</f>
        <v>17.750919160331126</v>
      </c>
      <c r="H16" s="47">
        <f t="shared" si="0"/>
        <v>505.17063325345805</v>
      </c>
      <c r="I16" s="49">
        <f>SUMIF(Таблица1[Профиль / размер],'Сводный отчет'!B16,Таблица1[Временное сопротивление, Н/мм²])/C16</f>
        <v>649.41784037558682</v>
      </c>
      <c r="J16" s="50">
        <f>SQRT(SUMIF(Таблица1[Профиль / размер],'Сводный отчет'!B16,Таблица1[(σв-Хср)^2])/'Сводный отчет'!C16)</f>
        <v>25.632543520977432</v>
      </c>
      <c r="K16" s="47">
        <f t="shared" si="1"/>
        <v>604.56088921387629</v>
      </c>
      <c r="L16" s="51">
        <f>SUMIF(Таблица1[Профиль / размер],'Сводный отчет'!B16,Таблица1[σв/σт])/C16</f>
        <v>1.2111091330102395</v>
      </c>
      <c r="M16" s="50">
        <f>SQRT(SUMIF(Таблица1[Профиль / размер],'Сводный отчет'!B16,Таблица1[(σв/σт-Хср)^2])/'Сводный отчет'!C16)</f>
        <v>2.6688178817593711E-2</v>
      </c>
      <c r="N16" s="52">
        <f t="shared" si="2"/>
        <v>1.1644048200794506</v>
      </c>
      <c r="O16" s="49">
        <f>SUMIF(Таблица1[Профиль / размер],'Сводный отчет'!B16,Таблица1[Относительное удлинение, %])/C16</f>
        <v>18.601173708920207</v>
      </c>
      <c r="P16" s="50">
        <f>SQRT(SUMIF(Таблица1[Профиль / размер],'Сводный отчет'!B16,Таблица1[(δ5-Хср)^2])/'Сводный отчет'!C16)</f>
        <v>1.7000341153339806</v>
      </c>
      <c r="Q16" s="53">
        <f t="shared" si="3"/>
        <v>16.272126970912652</v>
      </c>
      <c r="R16" s="49">
        <f>SUMIF(Таблица1[Профиль / размер],'Сводный отчет'!B16,Таблица1[Относительное равномерное удлинение, %])/C16</f>
        <v>10.390375586854455</v>
      </c>
      <c r="S16" s="50">
        <f>SQRT(SUMIF(Таблица1[Профиль / размер],'Сводный отчет'!B16,Таблица1[(δр-Хср)^2])/'Сводный отчет'!C16)</f>
        <v>1.5498224492478907</v>
      </c>
      <c r="T16" s="20">
        <f t="shared" si="4"/>
        <v>8.2671188313848454</v>
      </c>
      <c r="U16" s="49">
        <f>SUMIF(Таблица1[Профиль / размер],'Сводный отчет'!B16,Таблица1[Относительное удлинение при максимальной нагрузке, %])/C16</f>
        <v>10.697183098591553</v>
      </c>
      <c r="V16" s="50">
        <f>SQRT(SUMIF(Таблица1[Профиль / размер],'Сводный отчет'!B16,Таблица1[(δmax-Хср)^2])/'Сводный отчет'!C16)</f>
        <v>1.5462635713883339</v>
      </c>
      <c r="W16" s="20">
        <f t="shared" si="5"/>
        <v>8.5788020057895356</v>
      </c>
      <c r="X16" s="55">
        <f>SUMIF(Таблица1[Профиль / размер],'Сводный отчет'!B16,Таблица1[fr])/C16</f>
        <v>8.346948356807514E-2</v>
      </c>
      <c r="Y16" s="50">
        <f>SQRT(SUMIF(Таблица1[Профиль / размер],'Сводный отчет'!B16,Таблица1[(fr-Хср)^2])/'Сводный отчет'!C16)</f>
        <v>1.0130382796412121E-2</v>
      </c>
      <c r="Z16" s="22">
        <f t="shared" si="6"/>
        <v>6.5741313674353929E-2</v>
      </c>
    </row>
    <row r="17" spans="2:26" ht="15.75" thickBot="1" x14ac:dyDescent="0.3">
      <c r="B17" s="8" t="s">
        <v>183</v>
      </c>
      <c r="C17" s="9">
        <f>COUNTIF(Таблица1[Профиль / размер],'Сводный отчет'!B17)</f>
        <v>88</v>
      </c>
      <c r="D17" s="9">
        <v>1.87</v>
      </c>
      <c r="E17" s="43">
        <v>1.48</v>
      </c>
      <c r="F17" s="10">
        <f>SUMIF(Таблица1[Профиль / размер],'Сводный отчет'!B17,Таблица1[Предел текучести, Н/мм²])/C17</f>
        <v>541.77272727272725</v>
      </c>
      <c r="G17" s="11">
        <f>SQRT(SUMIF(Таблица1[Профиль / размер],'Сводный отчет'!B17,Таблица1[(σт-Хср)^2])/'Сводный отчет'!C17)</f>
        <v>17.988460488429848</v>
      </c>
      <c r="H17" s="23">
        <f t="shared" si="0"/>
        <v>508.1343061593634</v>
      </c>
      <c r="I17" s="24">
        <f>SUMIF(Таблица1[Профиль / размер],'Сводный отчет'!B17,Таблица1[Временное сопротивление, Н/мм²])/C17</f>
        <v>653.05681818181813</v>
      </c>
      <c r="J17" s="25">
        <f>SQRT(SUMIF(Таблица1[Профиль / размер],'Сводный отчет'!B17,Таблица1[(σв-Хср)^2])/'Сводный отчет'!C17)</f>
        <v>18.760668452513201</v>
      </c>
      <c r="K17" s="23">
        <f t="shared" si="1"/>
        <v>617.97436817561845</v>
      </c>
      <c r="L17" s="26">
        <f>SUMIF(Таблица1[Профиль / размер],'Сводный отчет'!B17,Таблица1[σв/σт])/C17</f>
        <v>1.2057388636964301</v>
      </c>
      <c r="M17" s="25">
        <f>SQRT(SUMIF(Таблица1[Профиль / размер],'Сводный отчет'!B17,Таблица1[(σв/σт-Хср)^2])/'Сводный отчет'!C17)</f>
        <v>1.9878587715732646E-2</v>
      </c>
      <c r="N17" s="27">
        <f t="shared" si="2"/>
        <v>1.1685659046680101</v>
      </c>
      <c r="O17" s="24">
        <f>SUMIF(Таблица1[Профиль / размер],'Сводный отчет'!B17,Таблица1[Относительное удлинение, %])/C17</f>
        <v>18.152272727272734</v>
      </c>
      <c r="P17" s="25">
        <f>SQRT(SUMIF(Таблица1[Профиль / размер],'Сводный отчет'!B17,Таблица1[(δ5-Хср)^2])/'Сводный отчет'!C17)</f>
        <v>1.4127646391454716</v>
      </c>
      <c r="Q17" s="54">
        <f t="shared" si="3"/>
        <v>16.061381061337435</v>
      </c>
      <c r="R17" s="24">
        <f>SUMIF(Таблица1[Профиль / размер],'Сводный отчет'!B17,Таблица1[Относительное равномерное удлинение, %])/C17</f>
        <v>10.51136363636364</v>
      </c>
      <c r="S17" s="25">
        <f>SQRT(SUMIF(Таблица1[Профиль / размер],'Сводный отчет'!B17,Таблица1[(δр-Хср)^2])/'Сводный отчет'!C17)</f>
        <v>1.1766122225754967</v>
      </c>
      <c r="T17" s="20">
        <f t="shared" si="4"/>
        <v>8.769977546951905</v>
      </c>
      <c r="U17" s="24">
        <f>SUMIF(Таблица1[Профиль / размер],'Сводный отчет'!B17,Таблица1[Относительное удлинение при максимальной нагрузке, %])/C17</f>
        <v>10.814772727272725</v>
      </c>
      <c r="V17" s="25">
        <f>SQRT(SUMIF(Таблица1[Профиль / размер],'Сводный отчет'!B17,Таблица1[(δmax-Хср)^2])/'Сводный отчет'!C17)</f>
        <v>1.1773950226054968</v>
      </c>
      <c r="W17" s="20">
        <f t="shared" si="5"/>
        <v>9.0722280938165909</v>
      </c>
      <c r="X17" s="28">
        <f>SUMIF(Таблица1[Профиль / размер],'Сводный отчет'!B17,Таблица1[fr])/C17</f>
        <v>8.1022727272727274E-2</v>
      </c>
      <c r="Y17" s="25">
        <f>SQRT(SUMIF(Таблица1[Профиль / размер],'Сводный отчет'!B17,Таблица1[(fr-Хср)^2])/'Сводный отчет'!C17)</f>
        <v>9.6082082247033029E-3</v>
      </c>
      <c r="Z17" s="22">
        <f t="shared" si="6"/>
        <v>6.30553778925321E-2</v>
      </c>
    </row>
    <row r="18" spans="2:26" s="12" customFormat="1" ht="30" customHeight="1" thickBot="1" x14ac:dyDescent="0.3">
      <c r="B18" s="91" t="s">
        <v>2247</v>
      </c>
      <c r="C18" s="92"/>
      <c r="D18" s="92"/>
      <c r="E18" s="92"/>
      <c r="F18" s="14" t="s">
        <v>10</v>
      </c>
      <c r="G18" s="13" t="s">
        <v>10</v>
      </c>
      <c r="H18" s="29">
        <v>500</v>
      </c>
      <c r="I18" s="30" t="s">
        <v>10</v>
      </c>
      <c r="J18" s="31" t="s">
        <v>10</v>
      </c>
      <c r="K18" s="29">
        <v>600</v>
      </c>
      <c r="L18" s="30" t="s">
        <v>10</v>
      </c>
      <c r="M18" s="31" t="s">
        <v>10</v>
      </c>
      <c r="N18" s="32" t="s">
        <v>2245</v>
      </c>
      <c r="O18" s="30" t="s">
        <v>10</v>
      </c>
      <c r="P18" s="31" t="s">
        <v>10</v>
      </c>
      <c r="Q18" s="33" t="s">
        <v>2248</v>
      </c>
      <c r="R18" s="30" t="s">
        <v>10</v>
      </c>
      <c r="S18" s="31"/>
      <c r="T18" s="33">
        <v>2</v>
      </c>
      <c r="U18" s="30"/>
      <c r="V18" s="31"/>
      <c r="W18" s="33" t="s">
        <v>2249</v>
      </c>
      <c r="X18" s="30"/>
      <c r="Y18" s="31"/>
      <c r="Z18" s="34">
        <v>5.6000000000000001E-2</v>
      </c>
    </row>
    <row r="19" spans="2:26" s="12" customFormat="1" x14ac:dyDescent="0.25">
      <c r="B19" s="82" t="s">
        <v>2246</v>
      </c>
      <c r="C19" s="75"/>
      <c r="D19" s="75"/>
      <c r="E19" s="75"/>
      <c r="F19" s="76"/>
      <c r="G19" s="76"/>
      <c r="H19" s="77"/>
      <c r="I19" s="78"/>
      <c r="J19" s="78"/>
      <c r="K19" s="77"/>
      <c r="L19" s="78"/>
      <c r="M19" s="78"/>
      <c r="N19" s="79"/>
      <c r="O19" s="78"/>
      <c r="P19" s="78"/>
      <c r="Q19" s="80"/>
      <c r="R19" s="78"/>
      <c r="S19" s="78"/>
      <c r="T19" s="80"/>
      <c r="U19" s="78"/>
      <c r="V19" s="78"/>
      <c r="W19" s="80"/>
      <c r="X19" s="78"/>
      <c r="Y19" s="78"/>
      <c r="Z19" s="81"/>
    </row>
    <row r="21" spans="2:26" x14ac:dyDescent="0.25">
      <c r="F21" s="1" t="s">
        <v>2234</v>
      </c>
      <c r="T21" s="1" t="s">
        <v>2235</v>
      </c>
    </row>
  </sheetData>
  <mergeCells count="13">
    <mergeCell ref="B18:E18"/>
    <mergeCell ref="L5:N5"/>
    <mergeCell ref="O5:Q5"/>
    <mergeCell ref="R5:T5"/>
    <mergeCell ref="U5:W5"/>
    <mergeCell ref="B2:Z2"/>
    <mergeCell ref="B3:Z3"/>
    <mergeCell ref="F5:H5"/>
    <mergeCell ref="I5:K5"/>
    <mergeCell ref="D5:E5"/>
    <mergeCell ref="C5:C6"/>
    <mergeCell ref="B5:B6"/>
    <mergeCell ref="X5:Z5"/>
  </mergeCells>
  <conditionalFormatting sqref="H7:H17">
    <cfRule type="cellIs" dxfId="4" priority="5" operator="lessThan">
      <formula>500</formula>
    </cfRule>
  </conditionalFormatting>
  <conditionalFormatting sqref="K7:K17">
    <cfRule type="cellIs" dxfId="3" priority="4" operator="lessThan">
      <formula>600</formula>
    </cfRule>
  </conditionalFormatting>
  <conditionalFormatting sqref="N7:N17">
    <cfRule type="cellIs" dxfId="2" priority="3" operator="lessThan">
      <formula>1.15</formula>
    </cfRule>
  </conditionalFormatting>
  <conditionalFormatting sqref="Q7:Q17">
    <cfRule type="cellIs" dxfId="1" priority="2" operator="lessThan">
      <formula>16</formula>
    </cfRule>
  </conditionalFormatting>
  <conditionalFormatting sqref="W7:W17">
    <cfRule type="cellIs" dxfId="0" priority="1" operator="lessThan">
      <formula>7</formula>
    </cfRule>
  </conditionalFormatting>
  <pageMargins left="0.25" right="0.17" top="0.74803149606299213" bottom="0.74803149606299213" header="0.31496062992125984" footer="0.31496062992125984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Исходные данные</vt:lpstr>
      <vt:lpstr>Сводный отчет</vt:lpstr>
      <vt:lpstr>'Сводный отчет'!Область_печати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Asutpip</dc:creator>
  <cp:lastModifiedBy>САВРАСОВ ИВАН ПЕТРОВИЧ</cp:lastModifiedBy>
  <cp:lastPrinted>2021-01-15T10:55:17Z</cp:lastPrinted>
  <dcterms:created xsi:type="dcterms:W3CDTF">2021-01-13T08:56:40Z</dcterms:created>
  <dcterms:modified xsi:type="dcterms:W3CDTF">2023-03-17T10:12:48Z</dcterms:modified>
</cp:coreProperties>
</file>