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8" i="1" l="1"/>
  <c r="F87" i="1"/>
  <c r="D87" i="1" a="1"/>
  <c r="D87" i="1" s="1"/>
  <c r="A87" i="1" a="1"/>
  <c r="B87" i="1" s="1"/>
  <c r="D85" i="1"/>
  <c r="D84" i="1"/>
  <c r="B85" i="1"/>
  <c r="A85" i="1"/>
  <c r="B84" i="1"/>
  <c r="A84" i="1"/>
  <c r="F81" i="1"/>
  <c r="F62" i="1"/>
  <c r="D81" i="1"/>
  <c r="D62" i="1"/>
  <c r="B81" i="1"/>
  <c r="B62" i="1"/>
  <c r="B79" i="1"/>
  <c r="E73" i="1"/>
  <c r="E74" i="1"/>
  <c r="E75" i="1"/>
  <c r="E77" i="1"/>
  <c r="E78" i="1"/>
  <c r="E72" i="1"/>
  <c r="C73" i="1"/>
  <c r="C74" i="1"/>
  <c r="C75" i="1"/>
  <c r="C76" i="1"/>
  <c r="C77" i="1"/>
  <c r="B73" i="1"/>
  <c r="B74" i="1"/>
  <c r="B75" i="1"/>
  <c r="B76" i="1"/>
  <c r="E76" i="1" s="1"/>
  <c r="B77" i="1"/>
  <c r="B78" i="1"/>
  <c r="B72" i="1"/>
  <c r="A73" i="1"/>
  <c r="D73" i="1" s="1"/>
  <c r="A74" i="1"/>
  <c r="D74" i="1" s="1"/>
  <c r="A75" i="1"/>
  <c r="D75" i="1" s="1"/>
  <c r="A76" i="1"/>
  <c r="D76" i="1" s="1"/>
  <c r="A77" i="1"/>
  <c r="D77" i="1" s="1"/>
  <c r="A78" i="1"/>
  <c r="D78" i="1" s="1"/>
  <c r="A72" i="1"/>
  <c r="B80" i="1" s="1"/>
  <c r="D88" i="1" l="1"/>
  <c r="A87" i="1"/>
  <c r="B88" i="1"/>
  <c r="A88" i="1"/>
  <c r="E79" i="1"/>
  <c r="A79" i="1"/>
  <c r="C72" i="1"/>
  <c r="C78" i="1"/>
  <c r="D72" i="1"/>
  <c r="D79" i="1" s="1"/>
  <c r="B14" i="1"/>
  <c r="B61" i="1"/>
  <c r="A65" i="1" s="1"/>
  <c r="D54" i="1"/>
  <c r="D55" i="1"/>
  <c r="D56" i="1"/>
  <c r="D57" i="1"/>
  <c r="D58" i="1"/>
  <c r="D59" i="1"/>
  <c r="D53" i="1"/>
  <c r="A60" i="1"/>
  <c r="B65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53" i="1"/>
  <c r="B29" i="1"/>
  <c r="B30" i="1"/>
  <c r="B25" i="1"/>
  <c r="B26" i="1"/>
  <c r="B27" i="1"/>
  <c r="B28" i="1"/>
  <c r="B24" i="1"/>
  <c r="A25" i="1"/>
  <c r="A26" i="1"/>
  <c r="A27" i="1"/>
  <c r="A28" i="1"/>
  <c r="A29" i="1"/>
  <c r="A30" i="1"/>
  <c r="A24" i="1"/>
  <c r="E6" i="1"/>
  <c r="E7" i="1"/>
  <c r="E8" i="1"/>
  <c r="E9" i="1"/>
  <c r="E10" i="1"/>
  <c r="E11" i="1"/>
  <c r="E5" i="1"/>
  <c r="E12" i="1" s="1"/>
  <c r="D6" i="1"/>
  <c r="D7" i="1"/>
  <c r="D8" i="1"/>
  <c r="D9" i="1"/>
  <c r="D10" i="1"/>
  <c r="D11" i="1"/>
  <c r="D5" i="1"/>
  <c r="C6" i="1"/>
  <c r="C7" i="1"/>
  <c r="C8" i="1"/>
  <c r="C9" i="1"/>
  <c r="C10" i="1"/>
  <c r="C11" i="1"/>
  <c r="C5" i="1"/>
  <c r="C12" i="1" s="1"/>
  <c r="D18" i="1" s="1"/>
  <c r="B12" i="1"/>
  <c r="D17" i="1" s="1"/>
  <c r="A12" i="1"/>
  <c r="A18" i="1" s="1"/>
  <c r="B13" i="1"/>
  <c r="A17" i="1" s="1"/>
  <c r="A68" i="1" l="1" a="1"/>
  <c r="B68" i="1" s="1"/>
  <c r="C79" i="1"/>
  <c r="D60" i="1"/>
  <c r="B66" i="1" s="1"/>
  <c r="B60" i="1"/>
  <c r="D65" i="1" s="1"/>
  <c r="D12" i="1"/>
  <c r="B18" i="1" s="1"/>
  <c r="D14" i="1"/>
  <c r="E53" i="1"/>
  <c r="F14" i="1"/>
  <c r="C53" i="1"/>
  <c r="C60" i="1" s="1"/>
  <c r="D66" i="1" s="1"/>
  <c r="E59" i="1"/>
  <c r="E58" i="1"/>
  <c r="E57" i="1"/>
  <c r="A66" i="1"/>
  <c r="E56" i="1"/>
  <c r="B17" i="1"/>
  <c r="A20" i="1" s="1" a="1"/>
  <c r="E55" i="1"/>
  <c r="E54" i="1"/>
  <c r="E23" i="1"/>
  <c r="B69" i="1" l="1"/>
  <c r="A69" i="1"/>
  <c r="A68" i="1"/>
  <c r="D68" i="1" s="1" a="1"/>
  <c r="A20" i="1"/>
  <c r="B21" i="1"/>
  <c r="A21" i="1"/>
  <c r="B20" i="1"/>
  <c r="E60" i="1"/>
  <c r="D69" i="1" l="1"/>
  <c r="F69" i="1" s="1"/>
  <c r="D68" i="1"/>
  <c r="F68" i="1" s="1"/>
  <c r="D20" i="1" a="1"/>
  <c r="D21" i="1" l="1"/>
  <c r="D20" i="1"/>
</calcChain>
</file>

<file path=xl/sharedStrings.xml><?xml version="1.0" encoding="utf-8"?>
<sst xmlns="http://schemas.openxmlformats.org/spreadsheetml/2006/main" count="47" uniqueCount="33">
  <si>
    <t>T, град C</t>
  </si>
  <si>
    <t>W</t>
  </si>
  <si>
    <t>xi</t>
  </si>
  <si>
    <t>yi</t>
  </si>
  <si>
    <t>xiyi</t>
  </si>
  <si>
    <t>xi^2</t>
  </si>
  <si>
    <t>yi^2</t>
  </si>
  <si>
    <t>Система нормальных уравнений:</t>
  </si>
  <si>
    <t>r =</t>
  </si>
  <si>
    <t>n =</t>
  </si>
  <si>
    <t>tрасч =</t>
  </si>
  <si>
    <t>tтабл =</t>
  </si>
  <si>
    <t>b0 =</t>
  </si>
  <si>
    <t>b1 =</t>
  </si>
  <si>
    <t>1/yi</t>
  </si>
  <si>
    <t>1/xi</t>
  </si>
  <si>
    <t>r2=</t>
  </si>
  <si>
    <t>R2=</t>
  </si>
  <si>
    <t>y^=2,39555-0,0467x</t>
  </si>
  <si>
    <t>Xi=xi</t>
  </si>
  <si>
    <t>Yi=lnyi</t>
  </si>
  <si>
    <t>XiYi</t>
  </si>
  <si>
    <t>Xi^2</t>
  </si>
  <si>
    <t>Yi^2</t>
  </si>
  <si>
    <t>Система нормальных уравнений</t>
  </si>
  <si>
    <t>b=b1=</t>
  </si>
  <si>
    <t>a=e^b0=</t>
  </si>
  <si>
    <t>эксп</t>
  </si>
  <si>
    <t>Xi=lnx</t>
  </si>
  <si>
    <t>Yi=yi</t>
  </si>
  <si>
    <t>a=b0</t>
  </si>
  <si>
    <t>b=b1</t>
  </si>
  <si>
    <t>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</si>
</sst>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0.399975585192419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6" borderId="3" xfId="0" applyFill="1" applyBorder="1"/>
    <xf numFmtId="0" fontId="0" fillId="7" borderId="0" xfId="0" applyFill="1"/>
    <xf numFmtId="0" fontId="0" fillId="2" borderId="6" xfId="0" applyFill="1" applyBorder="1"/>
    <xf numFmtId="0" fontId="0" fillId="2" borderId="7" xfId="0" applyFill="1" applyBorder="1"/>
    <xf numFmtId="0" fontId="0" fillId="5" borderId="3" xfId="0" applyFill="1" applyBorder="1"/>
    <xf numFmtId="0" fontId="0" fillId="2" borderId="8" xfId="0" applyFill="1" applyBorder="1"/>
    <xf numFmtId="0" fontId="0" fillId="2" borderId="9" xfId="0" applyFill="1" applyBorder="1"/>
    <xf numFmtId="0" fontId="0" fillId="7" borderId="3" xfId="0" applyFill="1" applyBorder="1"/>
    <xf numFmtId="0" fontId="0" fillId="0" borderId="3" xfId="0" applyBorder="1"/>
    <xf numFmtId="0" fontId="0" fillId="0" borderId="10" xfId="0" applyBorder="1"/>
    <xf numFmtId="0" fontId="0" fillId="6" borderId="10" xfId="0" applyFill="1" applyBorder="1"/>
    <xf numFmtId="0" fontId="0" fillId="6" borderId="11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2" xfId="0" applyFill="1" applyBorder="1"/>
    <xf numFmtId="0" fontId="0" fillId="6" borderId="13" xfId="0" applyFill="1" applyBorder="1"/>
    <xf numFmtId="0" fontId="0" fillId="7" borderId="4" xfId="0" applyFill="1" applyBorder="1"/>
    <xf numFmtId="0" fontId="0" fillId="7" borderId="14" xfId="0" applyFill="1" applyBorder="1"/>
    <xf numFmtId="0" fontId="0" fillId="7" borderId="6" xfId="0" applyFill="1" applyBorder="1"/>
    <xf numFmtId="0" fontId="0" fillId="7" borderId="15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2" xfId="0" applyFill="1" applyBorder="1"/>
    <xf numFmtId="0" fontId="0" fillId="4" borderId="13" xfId="0" applyFill="1" applyBorder="1"/>
    <xf numFmtId="0" fontId="0" fillId="0" borderId="0" xfId="0" applyBorder="1"/>
    <xf numFmtId="0" fontId="0" fillId="8" borderId="6" xfId="0" applyFill="1" applyBorder="1"/>
    <xf numFmtId="0" fontId="0" fillId="8" borderId="15" xfId="0" applyFill="1" applyBorder="1"/>
    <xf numFmtId="0" fontId="0" fillId="0" borderId="21" xfId="0" applyBorder="1"/>
    <xf numFmtId="0" fontId="0" fillId="0" borderId="22" xfId="0" applyBorder="1"/>
    <xf numFmtId="0" fontId="0" fillId="5" borderId="22" xfId="0" applyFill="1" applyBorder="1"/>
    <xf numFmtId="0" fontId="0" fillId="5" borderId="23" xfId="0" applyFill="1" applyBorder="1"/>
    <xf numFmtId="0" fontId="0" fillId="0" borderId="25" xfId="0" applyBorder="1"/>
    <xf numFmtId="0" fontId="0" fillId="8" borderId="18" xfId="0" applyFill="1" applyBorder="1"/>
    <xf numFmtId="0" fontId="0" fillId="8" borderId="19" xfId="0" applyFill="1" applyBorder="1"/>
    <xf numFmtId="0" fontId="0" fillId="8" borderId="20" xfId="0" applyFill="1" applyBorder="1"/>
    <xf numFmtId="0" fontId="0" fillId="8" borderId="27" xfId="0" applyFill="1" applyBorder="1"/>
    <xf numFmtId="0" fontId="0" fillId="8" borderId="4" xfId="0" applyFill="1" applyBorder="1"/>
    <xf numFmtId="0" fontId="0" fillId="8" borderId="14" xfId="0" applyFill="1" applyBorder="1"/>
    <xf numFmtId="0" fontId="0" fillId="8" borderId="5" xfId="0" applyFill="1" applyBorder="1"/>
    <xf numFmtId="0" fontId="0" fillId="8" borderId="7" xfId="0" applyFill="1" applyBorder="1"/>
    <xf numFmtId="0" fontId="0" fillId="3" borderId="0" xfId="0" applyFill="1" applyBorder="1"/>
    <xf numFmtId="0" fontId="0" fillId="0" borderId="24" xfId="0" applyFill="1" applyBorder="1"/>
    <xf numFmtId="0" fontId="0" fillId="0" borderId="26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2" xfId="0" applyFill="1" applyBorder="1"/>
    <xf numFmtId="0" fontId="0" fillId="5" borderId="13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2" xfId="0" applyFill="1" applyBorder="1"/>
    <xf numFmtId="0" fontId="0" fillId="9" borderId="13" xfId="0" applyFill="1" applyBorder="1"/>
    <xf numFmtId="0" fontId="0" fillId="5" borderId="0" xfId="0" applyFill="1"/>
    <xf numFmtId="0" fontId="0" fillId="0" borderId="4" xfId="0" applyBorder="1"/>
    <xf numFmtId="0" fontId="0" fillId="0" borderId="28" xfId="0" applyBorder="1"/>
    <xf numFmtId="0" fontId="0" fillId="5" borderId="28" xfId="0" applyFill="1" applyBorder="1"/>
    <xf numFmtId="0" fontId="0" fillId="5" borderId="14" xfId="0" applyFill="1" applyBorder="1"/>
    <xf numFmtId="0" fontId="0" fillId="0" borderId="29" xfId="0" applyBorder="1"/>
    <xf numFmtId="0" fontId="0" fillId="0" borderId="30" xfId="0" applyBorder="1"/>
    <xf numFmtId="0" fontId="0" fillId="10" borderId="0" xfId="0" applyFont="1" applyFill="1"/>
    <xf numFmtId="0" fontId="2" fillId="0" borderId="0" xfId="0" applyFont="1"/>
    <xf numFmtId="0" fontId="0" fillId="7" borderId="0" xfId="0" applyFont="1" applyFill="1"/>
    <xf numFmtId="0" fontId="0" fillId="0" borderId="0" xfId="0" applyFont="1" applyFill="1"/>
    <xf numFmtId="0" fontId="0" fillId="11" borderId="0" xfId="0" applyFill="1"/>
    <xf numFmtId="0" fontId="0" fillId="1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  <color rgb="FF99663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70C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71309878077299"/>
                  <c:y val="-0.63426430363525887"/>
                </c:manualLayout>
              </c:layout>
              <c:numFmt formatCode="General" sourceLinked="0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4172940863592382"/>
                  <c:y val="-0.42098626788335275"/>
                </c:manualLayout>
              </c:layout>
              <c:numFmt formatCode="General" sourceLinked="0"/>
              <c:spPr>
                <a:solidFill>
                  <a:srgbClr val="FF00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881994277565581"/>
                  <c:y val="-0.46851398196560617"/>
                </c:manualLayout>
              </c:layout>
              <c:numFmt formatCode="General" sourceLinked="0"/>
              <c:spPr>
                <a:solidFill>
                  <a:srgbClr val="00B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1704671028800163"/>
                  <c:y val="-0.39168220605313514"/>
                </c:manualLayout>
              </c:layout>
              <c:numFmt formatCode="General" sourceLinked="0"/>
              <c:spPr>
                <a:noFill/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00FF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9793089059970928"/>
                  <c:y val="-0.37350573782051616"/>
                </c:manualLayout>
              </c:layout>
              <c:numFmt formatCode="General" sourceLinked="0"/>
              <c:spPr>
                <a:solidFill>
                  <a:srgbClr val="FF00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Sheet1!$A$5:$A$11</c:f>
              <c:numCache>
                <c:formatCode>General</c:formatCode>
                <c:ptCount val="7"/>
                <c:pt idx="0">
                  <c:v>5</c:v>
                </c:pt>
                <c:pt idx="1">
                  <c:v>9.6</c:v>
                </c:pt>
                <c:pt idx="2">
                  <c:v>16</c:v>
                </c:pt>
                <c:pt idx="3">
                  <c:v>19.600000000000001</c:v>
                </c:pt>
                <c:pt idx="4">
                  <c:v>24.4</c:v>
                </c:pt>
                <c:pt idx="5">
                  <c:v>29.8</c:v>
                </c:pt>
                <c:pt idx="6">
                  <c:v>34.4</c:v>
                </c:pt>
              </c:numCache>
            </c:numRef>
          </c:xVal>
          <c:yVal>
            <c:numRef>
              <c:f>Sheet1!$B$5:$B$11</c:f>
              <c:numCache>
                <c:formatCode>General</c:formatCode>
                <c:ptCount val="7"/>
                <c:pt idx="0">
                  <c:v>2.6</c:v>
                </c:pt>
                <c:pt idx="1">
                  <c:v>2.0099999999999998</c:v>
                </c:pt>
                <c:pt idx="2">
                  <c:v>1.34</c:v>
                </c:pt>
                <c:pt idx="3">
                  <c:v>1.08</c:v>
                </c:pt>
                <c:pt idx="4">
                  <c:v>0.94</c:v>
                </c:pt>
                <c:pt idx="5">
                  <c:v>1.06</c:v>
                </c:pt>
                <c:pt idx="6">
                  <c:v>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CD-4D1C-B7BB-8CC35F271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09423"/>
        <c:axId val="92107759"/>
      </c:scatterChart>
      <c:valAx>
        <c:axId val="9210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107759"/>
        <c:crosses val="autoZero"/>
        <c:crossBetween val="midCat"/>
      </c:valAx>
      <c:valAx>
        <c:axId val="9210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10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713291027925905"/>
                  <c:y val="0.218522413368756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Sheet1!$A$24:$A$30</c:f>
              <c:numCache>
                <c:formatCode>General</c:formatCode>
                <c:ptCount val="7"/>
                <c:pt idx="0">
                  <c:v>0.2</c:v>
                </c:pt>
                <c:pt idx="1">
                  <c:v>0.10416666666666667</c:v>
                </c:pt>
                <c:pt idx="2">
                  <c:v>6.25E-2</c:v>
                </c:pt>
                <c:pt idx="3">
                  <c:v>5.10204081632653E-2</c:v>
                </c:pt>
                <c:pt idx="4">
                  <c:v>4.0983606557377053E-2</c:v>
                </c:pt>
                <c:pt idx="5">
                  <c:v>3.3557046979865772E-2</c:v>
                </c:pt>
                <c:pt idx="6">
                  <c:v>2.9069767441860465E-2</c:v>
                </c:pt>
              </c:numCache>
            </c:numRef>
          </c:xVal>
          <c:yVal>
            <c:numRef>
              <c:f>Sheet1!$B$5:$B$11</c:f>
              <c:numCache>
                <c:formatCode>General</c:formatCode>
                <c:ptCount val="7"/>
                <c:pt idx="0">
                  <c:v>2.6</c:v>
                </c:pt>
                <c:pt idx="1">
                  <c:v>2.0099999999999998</c:v>
                </c:pt>
                <c:pt idx="2">
                  <c:v>1.34</c:v>
                </c:pt>
                <c:pt idx="3">
                  <c:v>1.08</c:v>
                </c:pt>
                <c:pt idx="4">
                  <c:v>0.94</c:v>
                </c:pt>
                <c:pt idx="5">
                  <c:v>1.06</c:v>
                </c:pt>
                <c:pt idx="6">
                  <c:v>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2C-434B-99A9-428707C0E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32287"/>
        <c:axId val="136735615"/>
      </c:scatterChart>
      <c:valAx>
        <c:axId val="136732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735615"/>
        <c:crosses val="autoZero"/>
        <c:crossBetween val="midCat"/>
      </c:valAx>
      <c:valAx>
        <c:axId val="13673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732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8009186351706035E-2"/>
                  <c:y val="0.398278652668416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Sheet1!$A$5:$A$11</c:f>
              <c:numCache>
                <c:formatCode>General</c:formatCode>
                <c:ptCount val="7"/>
                <c:pt idx="0">
                  <c:v>5</c:v>
                </c:pt>
                <c:pt idx="1">
                  <c:v>9.6</c:v>
                </c:pt>
                <c:pt idx="2">
                  <c:v>16</c:v>
                </c:pt>
                <c:pt idx="3">
                  <c:v>19.600000000000001</c:v>
                </c:pt>
                <c:pt idx="4">
                  <c:v>24.4</c:v>
                </c:pt>
                <c:pt idx="5">
                  <c:v>29.8</c:v>
                </c:pt>
                <c:pt idx="6">
                  <c:v>34.4</c:v>
                </c:pt>
              </c:numCache>
            </c:numRef>
          </c:xVal>
          <c:yVal>
            <c:numRef>
              <c:f>Sheet1!$B$24:$B$30</c:f>
              <c:numCache>
                <c:formatCode>General</c:formatCode>
                <c:ptCount val="7"/>
                <c:pt idx="0">
                  <c:v>0.38461538461538458</c:v>
                </c:pt>
                <c:pt idx="1">
                  <c:v>0.49751243781094534</c:v>
                </c:pt>
                <c:pt idx="2">
                  <c:v>0.74626865671641784</c:v>
                </c:pt>
                <c:pt idx="3">
                  <c:v>0.92592592592592582</c:v>
                </c:pt>
                <c:pt idx="4">
                  <c:v>1.0638297872340425</c:v>
                </c:pt>
                <c:pt idx="5">
                  <c:v>0.94339622641509424</c:v>
                </c:pt>
                <c:pt idx="6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7E-44F1-9D11-2638AA6E2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933391"/>
        <c:axId val="2062935055"/>
      </c:scatterChart>
      <c:valAx>
        <c:axId val="206293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2935055"/>
        <c:crosses val="autoZero"/>
        <c:crossBetween val="midCat"/>
      </c:valAx>
      <c:valAx>
        <c:axId val="206293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2933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939056223982756E-2"/>
                  <c:y val="-0.584308065922189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Sheet1!$A$53:$A$59</c:f>
              <c:numCache>
                <c:formatCode>General</c:formatCode>
                <c:ptCount val="7"/>
                <c:pt idx="0">
                  <c:v>5</c:v>
                </c:pt>
                <c:pt idx="1">
                  <c:v>9.6</c:v>
                </c:pt>
                <c:pt idx="2">
                  <c:v>16</c:v>
                </c:pt>
                <c:pt idx="3">
                  <c:v>19.600000000000001</c:v>
                </c:pt>
                <c:pt idx="4">
                  <c:v>24.4</c:v>
                </c:pt>
                <c:pt idx="5">
                  <c:v>29.8</c:v>
                </c:pt>
                <c:pt idx="6">
                  <c:v>34.4</c:v>
                </c:pt>
              </c:numCache>
            </c:numRef>
          </c:xVal>
          <c:yVal>
            <c:numRef>
              <c:f>Sheet1!$B$53:$B$59</c:f>
              <c:numCache>
                <c:formatCode>General</c:formatCode>
                <c:ptCount val="7"/>
                <c:pt idx="0">
                  <c:v>0.95551144502743635</c:v>
                </c:pt>
                <c:pt idx="1">
                  <c:v>0.69813472207098426</c:v>
                </c:pt>
                <c:pt idx="2">
                  <c:v>0.29266961396282004</c:v>
                </c:pt>
                <c:pt idx="3">
                  <c:v>7.6961041136128394E-2</c:v>
                </c:pt>
                <c:pt idx="4">
                  <c:v>-6.1875403718087529E-2</c:v>
                </c:pt>
                <c:pt idx="5">
                  <c:v>5.8268908123975824E-2</c:v>
                </c:pt>
                <c:pt idx="6">
                  <c:v>0.22314355131420976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24-410E-8740-03201FE0F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34367"/>
        <c:axId val="136733535"/>
      </c:scatterChart>
      <c:valAx>
        <c:axId val="13673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733535"/>
        <c:crosses val="autoZero"/>
        <c:crossBetween val="midCat"/>
      </c:valAx>
      <c:valAx>
        <c:axId val="13673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73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496150481189852"/>
                  <c:y val="-0.138865193934091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Sheet1!$A$72:$A$78</c:f>
              <c:numCache>
                <c:formatCode>General</c:formatCode>
                <c:ptCount val="7"/>
                <c:pt idx="0">
                  <c:v>1.6094379124341003</c:v>
                </c:pt>
                <c:pt idx="1">
                  <c:v>2.2617630984737906</c:v>
                </c:pt>
                <c:pt idx="2">
                  <c:v>2.7725887222397811</c:v>
                </c:pt>
                <c:pt idx="3">
                  <c:v>2.9755295662364718</c:v>
                </c:pt>
                <c:pt idx="4">
                  <c:v>3.1945831322991562</c:v>
                </c:pt>
                <c:pt idx="5">
                  <c:v>3.3945083935113587</c:v>
                </c:pt>
                <c:pt idx="6">
                  <c:v>3.5380565643793527</c:v>
                </c:pt>
              </c:numCache>
            </c:numRef>
          </c:xVal>
          <c:yVal>
            <c:numRef>
              <c:f>Sheet1!$B$72:$B$78</c:f>
              <c:numCache>
                <c:formatCode>General</c:formatCode>
                <c:ptCount val="7"/>
                <c:pt idx="0">
                  <c:v>2.6</c:v>
                </c:pt>
                <c:pt idx="1">
                  <c:v>2.0099999999999998</c:v>
                </c:pt>
                <c:pt idx="2">
                  <c:v>1.34</c:v>
                </c:pt>
                <c:pt idx="3">
                  <c:v>1.08</c:v>
                </c:pt>
                <c:pt idx="4">
                  <c:v>0.94</c:v>
                </c:pt>
                <c:pt idx="5">
                  <c:v>1.06</c:v>
                </c:pt>
                <c:pt idx="6">
                  <c:v>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BB-497D-AB17-E5B8C63C9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28544"/>
        <c:axId val="126631040"/>
      </c:scatterChart>
      <c:valAx>
        <c:axId val="12662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631040"/>
        <c:crosses val="autoZero"/>
        <c:crossBetween val="midCat"/>
      </c:valAx>
      <c:valAx>
        <c:axId val="12663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628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597365</xdr:colOff>
      <xdr:row>2</xdr:row>
      <xdr:rowOff>135030</xdr:rowOff>
    </xdr:from>
    <xdr:to>
      <xdr:col>22</xdr:col>
      <xdr:colOff>217386</xdr:colOff>
      <xdr:row>33</xdr:row>
      <xdr:rowOff>159034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11044</xdr:colOff>
      <xdr:row>34</xdr:row>
      <xdr:rowOff>146878</xdr:rowOff>
    </xdr:from>
    <xdr:to>
      <xdr:col>15</xdr:col>
      <xdr:colOff>331304</xdr:colOff>
      <xdr:row>49</xdr:row>
      <xdr:rowOff>73991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536511</xdr:colOff>
      <xdr:row>34</xdr:row>
      <xdr:rowOff>140737</xdr:rowOff>
    </xdr:from>
    <xdr:to>
      <xdr:col>23</xdr:col>
      <xdr:colOff>256593</xdr:colOff>
      <xdr:row>49</xdr:row>
      <xdr:rowOff>84753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</xdr:colOff>
      <xdr:row>50</xdr:row>
      <xdr:rowOff>186592</xdr:rowOff>
    </xdr:from>
    <xdr:to>
      <xdr:col>14</xdr:col>
      <xdr:colOff>332155</xdr:colOff>
      <xdr:row>65</xdr:row>
      <xdr:rowOff>106485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11205</xdr:colOff>
      <xdr:row>70</xdr:row>
      <xdr:rowOff>12327</xdr:rowOff>
    </xdr:from>
    <xdr:to>
      <xdr:col>14</xdr:col>
      <xdr:colOff>347382</xdr:colOff>
      <xdr:row>85</xdr:row>
      <xdr:rowOff>66115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B53" zoomScale="74" workbookViewId="0">
      <selection activeCell="P69" sqref="P69"/>
    </sheetView>
  </sheetViews>
  <sheetFormatPr defaultRowHeight="14.4" x14ac:dyDescent="0.3"/>
  <sheetData>
    <row r="1" spans="1:8" ht="15" thickBot="1" x14ac:dyDescent="0.35">
      <c r="A1" s="1" t="s">
        <v>0</v>
      </c>
      <c r="B1" s="2">
        <v>5</v>
      </c>
      <c r="C1" s="2">
        <v>9.6</v>
      </c>
      <c r="D1" s="2">
        <v>16</v>
      </c>
      <c r="E1" s="2">
        <v>19.600000000000001</v>
      </c>
      <c r="F1" s="2">
        <v>24.4</v>
      </c>
      <c r="G1" s="2">
        <v>29.8</v>
      </c>
      <c r="H1" s="2">
        <v>34.4</v>
      </c>
    </row>
    <row r="2" spans="1:8" ht="15" thickBot="1" x14ac:dyDescent="0.35">
      <c r="A2" s="1" t="s">
        <v>1</v>
      </c>
      <c r="B2" s="2">
        <v>2.6</v>
      </c>
      <c r="C2" s="2">
        <v>2.0099999999999998</v>
      </c>
      <c r="D2" s="2">
        <v>1.34</v>
      </c>
      <c r="E2" s="2">
        <v>1.08</v>
      </c>
      <c r="F2" s="2">
        <v>0.94</v>
      </c>
      <c r="G2" s="2">
        <v>1.06</v>
      </c>
      <c r="H2" s="2">
        <v>1.25</v>
      </c>
    </row>
    <row r="4" spans="1:8" x14ac:dyDescent="0.3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</row>
    <row r="5" spans="1:8" ht="15" thickBot="1" x14ac:dyDescent="0.35">
      <c r="A5" s="9">
        <v>5</v>
      </c>
      <c r="B5" s="10">
        <v>2.6</v>
      </c>
      <c r="C5" s="4">
        <f>A5*B5</f>
        <v>13</v>
      </c>
      <c r="D5" s="4">
        <f>A5*A5</f>
        <v>25</v>
      </c>
      <c r="E5" s="4">
        <f>B5*B5</f>
        <v>6.7600000000000007</v>
      </c>
      <c r="F5" s="4"/>
      <c r="G5" s="4"/>
      <c r="H5" s="4"/>
    </row>
    <row r="6" spans="1:8" ht="15" thickBot="1" x14ac:dyDescent="0.35">
      <c r="A6" s="3">
        <v>9.6</v>
      </c>
      <c r="B6" s="2">
        <v>2.0099999999999998</v>
      </c>
      <c r="C6" s="4">
        <f t="shared" ref="C6:C11" si="0">A6*B6</f>
        <v>19.295999999999996</v>
      </c>
      <c r="D6" s="4">
        <f t="shared" ref="D6:D11" si="1">A6*A6</f>
        <v>92.16</v>
      </c>
      <c r="E6" s="4">
        <f t="shared" ref="E6:E11" si="2">B6*B6</f>
        <v>4.0400999999999989</v>
      </c>
      <c r="F6" s="4"/>
      <c r="G6" s="4"/>
      <c r="H6" s="4"/>
    </row>
    <row r="7" spans="1:8" ht="15" thickBot="1" x14ac:dyDescent="0.35">
      <c r="A7" s="3">
        <v>16</v>
      </c>
      <c r="B7" s="2">
        <v>1.34</v>
      </c>
      <c r="C7" s="4">
        <f t="shared" si="0"/>
        <v>21.44</v>
      </c>
      <c r="D7" s="4">
        <f t="shared" si="1"/>
        <v>256</v>
      </c>
      <c r="E7" s="4">
        <f t="shared" si="2"/>
        <v>1.7956000000000003</v>
      </c>
      <c r="F7" s="4"/>
      <c r="G7" s="4"/>
      <c r="H7" s="4"/>
    </row>
    <row r="8" spans="1:8" ht="15" thickBot="1" x14ac:dyDescent="0.35">
      <c r="A8" s="3">
        <v>19.600000000000001</v>
      </c>
      <c r="B8" s="2">
        <v>1.08</v>
      </c>
      <c r="C8" s="4">
        <f t="shared" si="0"/>
        <v>21.168000000000003</v>
      </c>
      <c r="D8" s="4">
        <f t="shared" si="1"/>
        <v>384.16000000000008</v>
      </c>
      <c r="E8" s="4">
        <f t="shared" si="2"/>
        <v>1.1664000000000001</v>
      </c>
      <c r="F8" s="4"/>
      <c r="G8" s="4"/>
      <c r="H8" s="4"/>
    </row>
    <row r="9" spans="1:8" ht="15" thickBot="1" x14ac:dyDescent="0.35">
      <c r="A9" s="3">
        <v>24.4</v>
      </c>
      <c r="B9" s="2">
        <v>0.94</v>
      </c>
      <c r="C9" s="4">
        <f t="shared" si="0"/>
        <v>22.935999999999996</v>
      </c>
      <c r="D9" s="4">
        <f t="shared" si="1"/>
        <v>595.3599999999999</v>
      </c>
      <c r="E9" s="4">
        <f t="shared" si="2"/>
        <v>0.88359999999999994</v>
      </c>
      <c r="F9" s="4"/>
      <c r="G9" s="4"/>
      <c r="H9" s="4"/>
    </row>
    <row r="10" spans="1:8" ht="15" thickBot="1" x14ac:dyDescent="0.35">
      <c r="A10" s="3">
        <v>29.8</v>
      </c>
      <c r="B10" s="2">
        <v>1.06</v>
      </c>
      <c r="C10" s="4">
        <f t="shared" si="0"/>
        <v>31.588000000000001</v>
      </c>
      <c r="D10" s="4">
        <f t="shared" si="1"/>
        <v>888.04000000000008</v>
      </c>
      <c r="E10" s="4">
        <f t="shared" si="2"/>
        <v>1.1236000000000002</v>
      </c>
      <c r="F10" s="4"/>
      <c r="G10" s="4"/>
      <c r="H10" s="4"/>
    </row>
    <row r="11" spans="1:8" x14ac:dyDescent="0.3">
      <c r="A11" s="5">
        <v>34.4</v>
      </c>
      <c r="B11" s="6">
        <v>1.25</v>
      </c>
      <c r="C11" s="4">
        <f t="shared" si="0"/>
        <v>43</v>
      </c>
      <c r="D11" s="4">
        <f t="shared" si="1"/>
        <v>1183.3599999999999</v>
      </c>
      <c r="E11" s="4">
        <f t="shared" si="2"/>
        <v>1.5625</v>
      </c>
      <c r="F11" s="4"/>
      <c r="G11" s="4"/>
      <c r="H11" s="4"/>
    </row>
    <row r="12" spans="1:8" x14ac:dyDescent="0.3">
      <c r="A12" s="7">
        <f>SUM(A5:A11)</f>
        <v>138.79999999999998</v>
      </c>
      <c r="B12" s="7">
        <f>SUM(B5:B11)</f>
        <v>10.28</v>
      </c>
      <c r="C12" s="7">
        <f>SUM(C5:C11)</f>
        <v>172.428</v>
      </c>
      <c r="D12" s="7">
        <f>SUM(D5:D11)</f>
        <v>3424.08</v>
      </c>
      <c r="E12" s="7">
        <f>SUM(E5:E11)</f>
        <v>17.331800000000001</v>
      </c>
    </row>
    <row r="13" spans="1:8" x14ac:dyDescent="0.3">
      <c r="A13" s="12" t="s">
        <v>9</v>
      </c>
      <c r="B13" s="13">
        <f>COUNT(A5:A11)</f>
        <v>7</v>
      </c>
    </row>
    <row r="14" spans="1:8" x14ac:dyDescent="0.3">
      <c r="A14" s="14" t="s">
        <v>8</v>
      </c>
      <c r="B14" s="14">
        <f>CORREL(A5:A11,B5:B11)</f>
        <v>-0.81057334127278802</v>
      </c>
      <c r="C14" s="14" t="s">
        <v>10</v>
      </c>
      <c r="D14" s="14">
        <f>ABS(B14)*SQRT((B13-2)/(1-B14^2))</f>
        <v>3.0949148739919776</v>
      </c>
      <c r="E14" s="14" t="s">
        <v>11</v>
      </c>
      <c r="F14" s="14">
        <f>_xlfn.T.INV.2T(0.05,B13-2)</f>
        <v>2.570581835636315</v>
      </c>
    </row>
    <row r="16" spans="1:8" x14ac:dyDescent="0.3">
      <c r="A16" t="s">
        <v>7</v>
      </c>
    </row>
    <row r="17" spans="1:5" x14ac:dyDescent="0.3">
      <c r="A17" s="19">
        <f>B13</f>
        <v>7</v>
      </c>
      <c r="B17" s="20">
        <f>A12</f>
        <v>138.79999999999998</v>
      </c>
      <c r="D17" s="17">
        <f>B12</f>
        <v>10.28</v>
      </c>
    </row>
    <row r="18" spans="1:5" x14ac:dyDescent="0.3">
      <c r="A18" s="21">
        <f>A12</f>
        <v>138.79999999999998</v>
      </c>
      <c r="B18" s="22">
        <f>D12</f>
        <v>3424.08</v>
      </c>
      <c r="D18" s="18">
        <f>C12</f>
        <v>172.428</v>
      </c>
    </row>
    <row r="19" spans="1:5" ht="15" thickBot="1" x14ac:dyDescent="0.35"/>
    <row r="20" spans="1:5" x14ac:dyDescent="0.3">
      <c r="A20">
        <f t="array" ref="A20:B21">MINVERSE(A17:B18)</f>
        <v>0.72804436204051759</v>
      </c>
      <c r="B20">
        <v>-2.9512323734031867E-2</v>
      </c>
      <c r="C20" s="23" t="s">
        <v>12</v>
      </c>
      <c r="D20" s="24">
        <f t="array" ref="D20:D21">MMULT(A20:B21,D17:D18)</f>
        <v>2.3955450849648736</v>
      </c>
    </row>
    <row r="21" spans="1:5" ht="15" thickBot="1" x14ac:dyDescent="0.35">
      <c r="A21">
        <v>-2.9512323734031867E-2</v>
      </c>
      <c r="B21">
        <v>1.4883736753474285E-3</v>
      </c>
      <c r="C21" s="25" t="s">
        <v>13</v>
      </c>
      <c r="D21" s="26">
        <v>-4.674939189304117E-2</v>
      </c>
    </row>
    <row r="23" spans="1:5" x14ac:dyDescent="0.3">
      <c r="A23" s="27" t="s">
        <v>15</v>
      </c>
      <c r="B23" s="28" t="s">
        <v>14</v>
      </c>
      <c r="D23" t="s">
        <v>16</v>
      </c>
      <c r="E23">
        <f>B14*B14</f>
        <v>0.65702914158213166</v>
      </c>
    </row>
    <row r="24" spans="1:5" x14ac:dyDescent="0.3">
      <c r="A24" s="29">
        <f>1/A5</f>
        <v>0.2</v>
      </c>
      <c r="B24" s="30">
        <f>1/B5</f>
        <v>0.38461538461538458</v>
      </c>
      <c r="D24" t="s">
        <v>17</v>
      </c>
    </row>
    <row r="25" spans="1:5" x14ac:dyDescent="0.3">
      <c r="A25" s="29">
        <f t="shared" ref="A25:B30" si="3">1/A6</f>
        <v>0.10416666666666667</v>
      </c>
      <c r="B25" s="30">
        <f t="shared" si="3"/>
        <v>0.49751243781094534</v>
      </c>
      <c r="D25" t="s">
        <v>18</v>
      </c>
    </row>
    <row r="26" spans="1:5" x14ac:dyDescent="0.3">
      <c r="A26" s="29">
        <f t="shared" si="3"/>
        <v>6.25E-2</v>
      </c>
      <c r="B26" s="30">
        <f t="shared" si="3"/>
        <v>0.74626865671641784</v>
      </c>
    </row>
    <row r="27" spans="1:5" x14ac:dyDescent="0.3">
      <c r="A27" s="29">
        <f t="shared" si="3"/>
        <v>5.10204081632653E-2</v>
      </c>
      <c r="B27" s="30">
        <f t="shared" si="3"/>
        <v>0.92592592592592582</v>
      </c>
    </row>
    <row r="28" spans="1:5" x14ac:dyDescent="0.3">
      <c r="A28" s="29">
        <f t="shared" si="3"/>
        <v>4.0983606557377053E-2</v>
      </c>
      <c r="B28" s="30">
        <f t="shared" si="3"/>
        <v>1.0638297872340425</v>
      </c>
    </row>
    <row r="29" spans="1:5" x14ac:dyDescent="0.3">
      <c r="A29" s="29">
        <f t="shared" si="3"/>
        <v>3.3557046979865772E-2</v>
      </c>
      <c r="B29" s="30">
        <f>1/B10</f>
        <v>0.94339622641509424</v>
      </c>
    </row>
    <row r="30" spans="1:5" x14ac:dyDescent="0.3">
      <c r="A30" s="31">
        <f t="shared" si="3"/>
        <v>2.9069767441860465E-2</v>
      </c>
      <c r="B30" s="32">
        <f t="shared" ref="B30" si="4">1/B11</f>
        <v>0.8</v>
      </c>
    </row>
    <row r="51" spans="1:6" ht="15" thickBot="1" x14ac:dyDescent="0.35"/>
    <row r="52" spans="1:6" x14ac:dyDescent="0.3">
      <c r="A52" s="36" t="s">
        <v>19</v>
      </c>
      <c r="B52" s="37" t="s">
        <v>20</v>
      </c>
      <c r="C52" s="38" t="s">
        <v>21</v>
      </c>
      <c r="D52" s="38" t="s">
        <v>22</v>
      </c>
      <c r="E52" s="39" t="s">
        <v>23</v>
      </c>
    </row>
    <row r="53" spans="1:6" x14ac:dyDescent="0.3">
      <c r="A53" s="50">
        <v>5</v>
      </c>
      <c r="B53" s="15">
        <f>LN(B5)</f>
        <v>0.95551144502743635</v>
      </c>
      <c r="C53" s="15">
        <f>A53*B53</f>
        <v>4.7775572251371816</v>
      </c>
      <c r="D53" s="15">
        <f>A53*A53</f>
        <v>25</v>
      </c>
      <c r="E53" s="40">
        <f>B53*B53</f>
        <v>0.91300212157841953</v>
      </c>
    </row>
    <row r="54" spans="1:6" x14ac:dyDescent="0.3">
      <c r="A54" s="50">
        <v>9.6</v>
      </c>
      <c r="B54" s="15">
        <f t="shared" ref="B54:B59" si="5">LN(B6)</f>
        <v>0.69813472207098426</v>
      </c>
      <c r="C54" s="15">
        <f t="shared" ref="C54:C59" si="6">A54*B54</f>
        <v>6.7020933318814491</v>
      </c>
      <c r="D54" s="15">
        <f t="shared" ref="D54:D59" si="7">A54*A54</f>
        <v>92.16</v>
      </c>
      <c r="E54" s="40">
        <f t="shared" ref="E54:E59" si="8">B54*B54</f>
        <v>0.48739209016113044</v>
      </c>
    </row>
    <row r="55" spans="1:6" x14ac:dyDescent="0.3">
      <c r="A55" s="50">
        <v>16</v>
      </c>
      <c r="B55" s="15">
        <f t="shared" si="5"/>
        <v>0.29266961396282004</v>
      </c>
      <c r="C55" s="15">
        <f t="shared" si="6"/>
        <v>4.6827138234051207</v>
      </c>
      <c r="D55" s="15">
        <f t="shared" si="7"/>
        <v>256</v>
      </c>
      <c r="E55" s="40">
        <f t="shared" si="8"/>
        <v>8.5655502937146105E-2</v>
      </c>
    </row>
    <row r="56" spans="1:6" x14ac:dyDescent="0.3">
      <c r="A56" s="50">
        <v>19.600000000000001</v>
      </c>
      <c r="B56" s="15">
        <f t="shared" si="5"/>
        <v>7.6961041136128394E-2</v>
      </c>
      <c r="C56" s="15">
        <f t="shared" si="6"/>
        <v>1.5084364062681166</v>
      </c>
      <c r="D56" s="15">
        <f t="shared" si="7"/>
        <v>384.16000000000008</v>
      </c>
      <c r="E56" s="40">
        <f t="shared" si="8"/>
        <v>5.9230018527568467E-3</v>
      </c>
    </row>
    <row r="57" spans="1:6" x14ac:dyDescent="0.3">
      <c r="A57" s="50">
        <v>24.4</v>
      </c>
      <c r="B57" s="15">
        <f t="shared" si="5"/>
        <v>-6.1875403718087529E-2</v>
      </c>
      <c r="C57" s="15">
        <f t="shared" si="6"/>
        <v>-1.5097598507213357</v>
      </c>
      <c r="D57" s="15">
        <f t="shared" si="7"/>
        <v>595.3599999999999</v>
      </c>
      <c r="E57" s="40">
        <f t="shared" si="8"/>
        <v>3.8285655852763199E-3</v>
      </c>
    </row>
    <row r="58" spans="1:6" x14ac:dyDescent="0.3">
      <c r="A58" s="50">
        <v>29.8</v>
      </c>
      <c r="B58" s="15">
        <f t="shared" si="5"/>
        <v>5.8268908123975824E-2</v>
      </c>
      <c r="C58" s="15">
        <f t="shared" si="6"/>
        <v>1.7364134620944796</v>
      </c>
      <c r="D58" s="15">
        <f t="shared" si="7"/>
        <v>888.04000000000008</v>
      </c>
      <c r="E58" s="40">
        <f t="shared" si="8"/>
        <v>3.3952656539603357E-3</v>
      </c>
    </row>
    <row r="59" spans="1:6" ht="15" thickBot="1" x14ac:dyDescent="0.35">
      <c r="A59" s="51">
        <v>34.4</v>
      </c>
      <c r="B59" s="16">
        <f t="shared" si="5"/>
        <v>0.22314355131420976</v>
      </c>
      <c r="C59" s="16">
        <f t="shared" si="6"/>
        <v>7.6761381652088154</v>
      </c>
      <c r="D59" s="15">
        <f t="shared" si="7"/>
        <v>1183.3599999999999</v>
      </c>
      <c r="E59" s="40">
        <f t="shared" si="8"/>
        <v>4.9793044493117368E-2</v>
      </c>
    </row>
    <row r="60" spans="1:6" ht="15" thickBot="1" x14ac:dyDescent="0.35">
      <c r="A60" s="41">
        <f>SUM(A53:A59)</f>
        <v>138.79999999999998</v>
      </c>
      <c r="B60" s="42">
        <f>SUM(B53:B59)</f>
        <v>2.2428138779174671</v>
      </c>
      <c r="C60" s="43">
        <f>SUM(C53:C59)</f>
        <v>25.573592563273827</v>
      </c>
      <c r="D60" s="44">
        <f>SUM(D53:D59)</f>
        <v>3424.08</v>
      </c>
      <c r="E60" s="43">
        <f>SUM(E53:E59)</f>
        <v>1.5489895922618071</v>
      </c>
    </row>
    <row r="61" spans="1:6" x14ac:dyDescent="0.3">
      <c r="A61" s="49" t="s">
        <v>9</v>
      </c>
      <c r="B61" s="49">
        <f>COUNT(A53:A59)</f>
        <v>7</v>
      </c>
      <c r="C61" s="33"/>
    </row>
    <row r="62" spans="1:6" x14ac:dyDescent="0.3">
      <c r="A62" s="8" t="s">
        <v>8</v>
      </c>
      <c r="B62" s="8">
        <f>CORREL(A53:A59,B53:B59)</f>
        <v>-0.80008489025287199</v>
      </c>
      <c r="C62" s="8" t="s">
        <v>10</v>
      </c>
      <c r="D62" s="8">
        <f>ABS(B62)*SQRT((B61-2)/(1-B62^2))</f>
        <v>2.9823030167952873</v>
      </c>
      <c r="E62" s="8" t="s">
        <v>11</v>
      </c>
      <c r="F62" s="8">
        <f>_xlfn.T.INV.2T(0.05,B61-2)</f>
        <v>2.570581835636315</v>
      </c>
    </row>
    <row r="64" spans="1:6" ht="15" thickBot="1" x14ac:dyDescent="0.35">
      <c r="A64" t="s">
        <v>24</v>
      </c>
    </row>
    <row r="65" spans="1:8" x14ac:dyDescent="0.3">
      <c r="A65" s="45">
        <f>B61</f>
        <v>7</v>
      </c>
      <c r="B65" s="46">
        <f>A60</f>
        <v>138.79999999999998</v>
      </c>
      <c r="D65" s="47">
        <f>B60</f>
        <v>2.2428138779174671</v>
      </c>
    </row>
    <row r="66" spans="1:8" ht="15" thickBot="1" x14ac:dyDescent="0.35">
      <c r="A66" s="34">
        <f>A60</f>
        <v>138.79999999999998</v>
      </c>
      <c r="B66" s="35">
        <f>D60</f>
        <v>3424.08</v>
      </c>
      <c r="D66" s="48">
        <f>C60</f>
        <v>25.573592563273827</v>
      </c>
    </row>
    <row r="68" spans="1:8" x14ac:dyDescent="0.3">
      <c r="A68">
        <f t="array" ref="A68:B69">MINVERSE(A65:B66)</f>
        <v>0.72804436204051759</v>
      </c>
      <c r="B68">
        <v>-2.9512323734031867E-2</v>
      </c>
      <c r="C68" s="52" t="s">
        <v>12</v>
      </c>
      <c r="D68" s="53">
        <f t="array" ref="D68:D69">MMULT(A68:B69,D65:D66)</f>
        <v>0.87813185615447453</v>
      </c>
      <c r="E68" s="56" t="s">
        <v>26</v>
      </c>
      <c r="F68" s="57">
        <f>EXP(D68)</f>
        <v>2.4064000033234572</v>
      </c>
      <c r="H68" t="s">
        <v>27</v>
      </c>
    </row>
    <row r="69" spans="1:8" x14ac:dyDescent="0.3">
      <c r="A69">
        <v>-2.9512323734031867E-2</v>
      </c>
      <c r="B69">
        <v>1.4883736753474285E-3</v>
      </c>
      <c r="C69" s="54" t="s">
        <v>13</v>
      </c>
      <c r="D69" s="55">
        <v>-2.8127587285042187E-2</v>
      </c>
      <c r="E69" s="58" t="s">
        <v>25</v>
      </c>
      <c r="F69" s="59">
        <f>D69</f>
        <v>-2.8127587285042187E-2</v>
      </c>
    </row>
    <row r="70" spans="1:8" ht="15" thickBot="1" x14ac:dyDescent="0.35"/>
    <row r="71" spans="1:8" x14ac:dyDescent="0.3">
      <c r="A71" s="61" t="s">
        <v>28</v>
      </c>
      <c r="B71" s="62" t="s">
        <v>29</v>
      </c>
      <c r="C71" s="63" t="s">
        <v>21</v>
      </c>
      <c r="D71" s="63" t="s">
        <v>22</v>
      </c>
      <c r="E71" s="64" t="s">
        <v>23</v>
      </c>
    </row>
    <row r="72" spans="1:8" x14ac:dyDescent="0.3">
      <c r="A72" s="65">
        <f>LN(A5)</f>
        <v>1.6094379124341003</v>
      </c>
      <c r="B72" s="33">
        <f>B5</f>
        <v>2.6</v>
      </c>
      <c r="C72" s="33">
        <f>A72*B72</f>
        <v>4.1845385723286608</v>
      </c>
      <c r="D72" s="33">
        <f>A72*A72</f>
        <v>2.5902903939802346</v>
      </c>
      <c r="E72" s="66">
        <f>B72*B72</f>
        <v>6.7600000000000007</v>
      </c>
    </row>
    <row r="73" spans="1:8" x14ac:dyDescent="0.3">
      <c r="A73" s="65">
        <f t="shared" ref="A73:A78" si="9">LN(A6)</f>
        <v>2.2617630984737906</v>
      </c>
      <c r="B73" s="33">
        <f t="shared" ref="B73:B78" si="10">B6</f>
        <v>2.0099999999999998</v>
      </c>
      <c r="C73" s="33">
        <f t="shared" ref="C73:C78" si="11">A73*B73</f>
        <v>4.546143827932319</v>
      </c>
      <c r="D73" s="33">
        <f t="shared" ref="D73:D78" si="12">A73*A73</f>
        <v>5.1155723136177622</v>
      </c>
      <c r="E73" s="66">
        <f t="shared" ref="E73:E78" si="13">B73*B73</f>
        <v>4.0400999999999989</v>
      </c>
    </row>
    <row r="74" spans="1:8" x14ac:dyDescent="0.3">
      <c r="A74" s="65">
        <f t="shared" si="9"/>
        <v>2.7725887222397811</v>
      </c>
      <c r="B74" s="33">
        <f t="shared" si="10"/>
        <v>1.34</v>
      </c>
      <c r="C74" s="33">
        <f t="shared" si="11"/>
        <v>3.7152688878013072</v>
      </c>
      <c r="D74" s="33">
        <f t="shared" si="12"/>
        <v>7.6872482226912222</v>
      </c>
      <c r="E74" s="66">
        <f t="shared" si="13"/>
        <v>1.7956000000000003</v>
      </c>
    </row>
    <row r="75" spans="1:8" x14ac:dyDescent="0.3">
      <c r="A75" s="65">
        <f t="shared" si="9"/>
        <v>2.9755295662364718</v>
      </c>
      <c r="B75" s="33">
        <f t="shared" si="10"/>
        <v>1.08</v>
      </c>
      <c r="C75" s="33">
        <f t="shared" si="11"/>
        <v>3.2135719315353897</v>
      </c>
      <c r="D75" s="33">
        <f t="shared" si="12"/>
        <v>8.853776199547406</v>
      </c>
      <c r="E75" s="66">
        <f t="shared" si="13"/>
        <v>1.1664000000000001</v>
      </c>
    </row>
    <row r="76" spans="1:8" x14ac:dyDescent="0.3">
      <c r="A76" s="65">
        <f t="shared" si="9"/>
        <v>3.1945831322991562</v>
      </c>
      <c r="B76" s="33">
        <f t="shared" si="10"/>
        <v>0.94</v>
      </c>
      <c r="C76" s="33">
        <f t="shared" si="11"/>
        <v>3.0029081443612067</v>
      </c>
      <c r="D76" s="33">
        <f t="shared" si="12"/>
        <v>10.205361389170289</v>
      </c>
      <c r="E76" s="66">
        <f t="shared" si="13"/>
        <v>0.88359999999999994</v>
      </c>
    </row>
    <row r="77" spans="1:8" x14ac:dyDescent="0.3">
      <c r="A77" s="65">
        <f t="shared" si="9"/>
        <v>3.3945083935113587</v>
      </c>
      <c r="B77" s="33">
        <f t="shared" si="10"/>
        <v>1.06</v>
      </c>
      <c r="C77" s="33">
        <f t="shared" si="11"/>
        <v>3.5981788971220405</v>
      </c>
      <c r="D77" s="33">
        <f t="shared" si="12"/>
        <v>11.522687233619065</v>
      </c>
      <c r="E77" s="66">
        <f t="shared" si="13"/>
        <v>1.1236000000000002</v>
      </c>
    </row>
    <row r="78" spans="1:8" x14ac:dyDescent="0.3">
      <c r="A78" s="65">
        <f t="shared" si="9"/>
        <v>3.5380565643793527</v>
      </c>
      <c r="B78" s="33">
        <f t="shared" si="10"/>
        <v>1.25</v>
      </c>
      <c r="C78" s="33">
        <f t="shared" si="11"/>
        <v>4.4225707054741905</v>
      </c>
      <c r="D78" s="33">
        <f t="shared" si="12"/>
        <v>12.517844252747828</v>
      </c>
      <c r="E78" s="66">
        <f t="shared" si="13"/>
        <v>1.5625</v>
      </c>
    </row>
    <row r="79" spans="1:8" x14ac:dyDescent="0.3">
      <c r="A79" s="67">
        <f>SUM(A72:A78)</f>
        <v>19.746467389574015</v>
      </c>
      <c r="B79" s="67">
        <f>SUM(B72:B78)</f>
        <v>10.28</v>
      </c>
      <c r="C79" s="67">
        <f>SUM(C72:C78)</f>
        <v>26.68318096655511</v>
      </c>
      <c r="D79" s="67">
        <f>SUM(D72:D78)</f>
        <v>58.49278000537381</v>
      </c>
      <c r="E79" s="67">
        <f>SUM(E72:E78)</f>
        <v>17.331800000000001</v>
      </c>
    </row>
    <row r="80" spans="1:8" x14ac:dyDescent="0.3">
      <c r="A80" s="68" t="s">
        <v>9</v>
      </c>
      <c r="B80" s="68">
        <f>COUNT(A72:A78)</f>
        <v>7</v>
      </c>
    </row>
    <row r="81" spans="1:8" x14ac:dyDescent="0.3">
      <c r="A81" s="69" t="s">
        <v>8</v>
      </c>
      <c r="B81" s="69">
        <f>CORREL(A72:A78,B72:B78)</f>
        <v>-0.92753921631289971</v>
      </c>
      <c r="C81" s="69"/>
      <c r="D81" s="69">
        <f>ABS(B81)*SQRT((B80-2)/(1-B81^2))</f>
        <v>5.5496316470689768</v>
      </c>
      <c r="E81" s="69"/>
      <c r="F81" s="8">
        <f>_xlfn.T.INV.2T(0.05,B80-2)</f>
        <v>2.570581835636315</v>
      </c>
    </row>
    <row r="82" spans="1:8" x14ac:dyDescent="0.3">
      <c r="F82" s="70"/>
    </row>
    <row r="83" spans="1:8" x14ac:dyDescent="0.3">
      <c r="A83" t="s">
        <v>24</v>
      </c>
    </row>
    <row r="84" spans="1:8" x14ac:dyDescent="0.3">
      <c r="A84" s="72">
        <f>B80</f>
        <v>7</v>
      </c>
      <c r="B84" s="72">
        <f>A79</f>
        <v>19.746467389574015</v>
      </c>
      <c r="D84" s="72">
        <f>B79</f>
        <v>10.28</v>
      </c>
    </row>
    <row r="85" spans="1:8" x14ac:dyDescent="0.3">
      <c r="A85" s="72">
        <f>A79</f>
        <v>19.746467389574015</v>
      </c>
      <c r="B85" s="72">
        <f>D79</f>
        <v>58.49278000537381</v>
      </c>
      <c r="D85" s="72">
        <f>C79</f>
        <v>26.68318096655511</v>
      </c>
    </row>
    <row r="87" spans="1:8" x14ac:dyDescent="0.3">
      <c r="A87">
        <f t="array" ref="A87:B88">MINVERSE(A84:B85)</f>
        <v>2.9955610545384048</v>
      </c>
      <c r="B87">
        <v>-1.0112658121478615</v>
      </c>
      <c r="C87" s="60" t="s">
        <v>12</v>
      </c>
      <c r="D87" s="60">
        <f t="array" ref="D87:D88">MMULT(A84:B85,D84:D85)</f>
        <v>598.85856280618259</v>
      </c>
      <c r="E87" s="71" t="s">
        <v>30</v>
      </c>
      <c r="F87" s="71">
        <f>D87</f>
        <v>598.85856280618259</v>
      </c>
    </row>
    <row r="88" spans="1:8" x14ac:dyDescent="0.3">
      <c r="A88">
        <v>-1.0112658121478617</v>
      </c>
      <c r="B88">
        <v>0.35848744716599873</v>
      </c>
      <c r="C88" s="60" t="s">
        <v>13</v>
      </c>
      <c r="D88" s="60">
        <v>1763.7671188851066</v>
      </c>
      <c r="E88" s="71" t="s">
        <v>31</v>
      </c>
      <c r="F88" s="71">
        <f>D88</f>
        <v>1763.7671188851066</v>
      </c>
      <c r="H88" t="s">
        <v>32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2022-12-09T19:41:41Z</dcterms:modified>
</cp:coreProperties>
</file>