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diaz\Documents\Camilo\"/>
    </mc:Choice>
  </mc:AlternateContent>
  <xr:revisionPtr revIDLastSave="0" documentId="8_{618CCE28-38BE-4EBB-AA38-0904017353D0}" xr6:coauthVersionLast="47" xr6:coauthVersionMax="47" xr10:uidLastSave="{00000000-0000-0000-0000-000000000000}"/>
  <bookViews>
    <workbookView xWindow="-110" yWindow="-110" windowWidth="19420" windowHeight="10420" xr2:uid="{D3B60C63-5415-4F3A-9182-3F99E22D4A07}"/>
  </bookViews>
  <sheets>
    <sheet name="COMPRAS" sheetId="1" r:id="rId1"/>
    <sheet name="PRODUCTOS EN TIENDA" sheetId="4" r:id="rId2"/>
    <sheet name="VENTAS" sheetId="5" r:id="rId3"/>
    <sheet name="Inventario" sheetId="6" r:id="rId4"/>
  </sheets>
  <definedNames>
    <definedName name="_xlnm._FilterDatabase" localSheetId="2" hidden="1">VENTAS!$B$6:$H$156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5" i="4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28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7" i="5"/>
  <c r="E12" i="5" l="1"/>
  <c r="E15" i="5"/>
  <c r="E20" i="5"/>
  <c r="E23" i="5"/>
  <c r="E28" i="5"/>
  <c r="E31" i="5"/>
  <c r="E36" i="5"/>
  <c r="E39" i="5"/>
  <c r="E44" i="5"/>
  <c r="E47" i="5"/>
  <c r="E52" i="5"/>
  <c r="E55" i="5"/>
  <c r="E60" i="5"/>
  <c r="E63" i="5"/>
  <c r="E68" i="5"/>
  <c r="E71" i="5"/>
  <c r="E76" i="5"/>
  <c r="E79" i="5"/>
  <c r="E84" i="5"/>
  <c r="E87" i="5"/>
  <c r="E92" i="5"/>
  <c r="E95" i="5"/>
  <c r="E100" i="5"/>
  <c r="E103" i="5"/>
  <c r="E108" i="5"/>
  <c r="E111" i="5"/>
  <c r="E116" i="5"/>
  <c r="E119" i="5"/>
  <c r="E124" i="5"/>
  <c r="E127" i="5"/>
  <c r="E132" i="5"/>
  <c r="E135" i="5"/>
  <c r="E140" i="5"/>
  <c r="E143" i="5"/>
  <c r="E148" i="5"/>
  <c r="E151" i="5"/>
  <c r="E156" i="5"/>
  <c r="E8" i="5"/>
  <c r="E9" i="5"/>
  <c r="E10" i="5"/>
  <c r="E11" i="5"/>
  <c r="E13" i="5"/>
  <c r="E14" i="5"/>
  <c r="E16" i="5"/>
  <c r="E17" i="5"/>
  <c r="E18" i="5"/>
  <c r="E19" i="5"/>
  <c r="E21" i="5"/>
  <c r="E22" i="5"/>
  <c r="E24" i="5"/>
  <c r="E25" i="5"/>
  <c r="E26" i="5"/>
  <c r="E27" i="5"/>
  <c r="E29" i="5"/>
  <c r="E30" i="5"/>
  <c r="E32" i="5"/>
  <c r="E33" i="5"/>
  <c r="E34" i="5"/>
  <c r="E35" i="5"/>
  <c r="E37" i="5"/>
  <c r="E38" i="5"/>
  <c r="E40" i="5"/>
  <c r="E41" i="5"/>
  <c r="E42" i="5"/>
  <c r="E43" i="5"/>
  <c r="E45" i="5"/>
  <c r="E46" i="5"/>
  <c r="E48" i="5"/>
  <c r="E49" i="5"/>
  <c r="E50" i="5"/>
  <c r="E51" i="5"/>
  <c r="E53" i="5"/>
  <c r="E54" i="5"/>
  <c r="E56" i="5"/>
  <c r="E57" i="5"/>
  <c r="E58" i="5"/>
  <c r="E59" i="5"/>
  <c r="E61" i="5"/>
  <c r="E62" i="5"/>
  <c r="E64" i="5"/>
  <c r="E65" i="5"/>
  <c r="E66" i="5"/>
  <c r="E67" i="5"/>
  <c r="E69" i="5"/>
  <c r="E70" i="5"/>
  <c r="E72" i="5"/>
  <c r="E73" i="5"/>
  <c r="E74" i="5"/>
  <c r="E75" i="5"/>
  <c r="E77" i="5"/>
  <c r="E78" i="5"/>
  <c r="E80" i="5"/>
  <c r="E81" i="5"/>
  <c r="E82" i="5"/>
  <c r="E83" i="5"/>
  <c r="E85" i="5"/>
  <c r="E86" i="5"/>
  <c r="E88" i="5"/>
  <c r="E89" i="5"/>
  <c r="E90" i="5"/>
  <c r="E91" i="5"/>
  <c r="E93" i="5"/>
  <c r="E94" i="5"/>
  <c r="E96" i="5"/>
  <c r="E97" i="5"/>
  <c r="E98" i="5"/>
  <c r="E99" i="5"/>
  <c r="E101" i="5"/>
  <c r="E102" i="5"/>
  <c r="E104" i="5"/>
  <c r="E105" i="5"/>
  <c r="E106" i="5"/>
  <c r="E107" i="5"/>
  <c r="E109" i="5"/>
  <c r="E110" i="5"/>
  <c r="E113" i="5"/>
  <c r="E114" i="5"/>
  <c r="E115" i="5"/>
  <c r="E117" i="5"/>
  <c r="E118" i="5"/>
  <c r="E120" i="5"/>
  <c r="E121" i="5"/>
  <c r="E122" i="5"/>
  <c r="E123" i="5"/>
  <c r="E125" i="5"/>
  <c r="E126" i="5"/>
  <c r="E128" i="5"/>
  <c r="E129" i="5"/>
  <c r="E130" i="5"/>
  <c r="E131" i="5"/>
  <c r="E133" i="5"/>
  <c r="E134" i="5"/>
  <c r="E136" i="5"/>
  <c r="E137" i="5"/>
  <c r="E138" i="5"/>
  <c r="E139" i="5"/>
  <c r="E141" i="5"/>
  <c r="E142" i="5"/>
  <c r="E144" i="5"/>
  <c r="E145" i="5"/>
  <c r="E146" i="5"/>
  <c r="E147" i="5"/>
  <c r="E149" i="5"/>
  <c r="E150" i="5"/>
  <c r="E152" i="5"/>
  <c r="E153" i="5"/>
  <c r="E154" i="5"/>
  <c r="E155" i="5"/>
  <c r="E7" i="5"/>
  <c r="F123" i="5"/>
  <c r="F139" i="5"/>
  <c r="F147" i="5"/>
  <c r="G21" i="1"/>
  <c r="G20" i="1"/>
  <c r="G19" i="1"/>
  <c r="G18" i="1"/>
  <c r="G17" i="1"/>
  <c r="F17" i="5"/>
  <c r="F8" i="5"/>
  <c r="F9" i="5"/>
  <c r="F10" i="5"/>
  <c r="F18" i="5"/>
  <c r="F11" i="5"/>
  <c r="F13" i="5"/>
  <c r="F12" i="5"/>
  <c r="F19" i="5"/>
  <c r="F20" i="5"/>
  <c r="F21" i="5"/>
  <c r="F14" i="5"/>
  <c r="F15" i="5"/>
  <c r="F16" i="5"/>
  <c r="F7" i="5"/>
  <c r="C2" i="1"/>
  <c r="G8" i="1"/>
  <c r="G9" i="1"/>
  <c r="G10" i="1"/>
  <c r="G11" i="1"/>
  <c r="G12" i="1"/>
  <c r="G13" i="1"/>
  <c r="G14" i="1"/>
  <c r="G15" i="1"/>
  <c r="G16" i="1"/>
  <c r="G7" i="1"/>
  <c r="F151" i="5" l="1"/>
  <c r="G151" i="5" s="1"/>
  <c r="F155" i="5"/>
  <c r="G155" i="5" s="1"/>
  <c r="F152" i="5"/>
  <c r="F144" i="5"/>
  <c r="F136" i="5"/>
  <c r="G136" i="5" s="1"/>
  <c r="F128" i="5"/>
  <c r="G128" i="5" s="1"/>
  <c r="F120" i="5"/>
  <c r="G120" i="5" s="1"/>
  <c r="F112" i="5"/>
  <c r="G112" i="5" s="1"/>
  <c r="F104" i="5"/>
  <c r="G104" i="5" s="1"/>
  <c r="F96" i="5"/>
  <c r="G96" i="5" s="1"/>
  <c r="F88" i="5"/>
  <c r="G88" i="5" s="1"/>
  <c r="F80" i="5"/>
  <c r="G80" i="5" s="1"/>
  <c r="F72" i="5"/>
  <c r="G72" i="5" s="1"/>
  <c r="F64" i="5"/>
  <c r="G64" i="5" s="1"/>
  <c r="F56" i="5"/>
  <c r="G56" i="5" s="1"/>
  <c r="F48" i="5"/>
  <c r="G48" i="5" s="1"/>
  <c r="F40" i="5"/>
  <c r="G40" i="5" s="1"/>
  <c r="F32" i="5"/>
  <c r="G32" i="5" s="1"/>
  <c r="F24" i="5"/>
  <c r="F143" i="5"/>
  <c r="G143" i="5" s="1"/>
  <c r="F135" i="5"/>
  <c r="G135" i="5" s="1"/>
  <c r="F127" i="5"/>
  <c r="G127" i="5" s="1"/>
  <c r="F119" i="5"/>
  <c r="G119" i="5" s="1"/>
  <c r="F111" i="5"/>
  <c r="G111" i="5" s="1"/>
  <c r="F103" i="5"/>
  <c r="G103" i="5" s="1"/>
  <c r="F95" i="5"/>
  <c r="G95" i="5" s="1"/>
  <c r="F87" i="5"/>
  <c r="G87" i="5" s="1"/>
  <c r="F79" i="5"/>
  <c r="F71" i="5"/>
  <c r="G71" i="5" s="1"/>
  <c r="F63" i="5"/>
  <c r="G63" i="5" s="1"/>
  <c r="F55" i="5"/>
  <c r="G55" i="5" s="1"/>
  <c r="F47" i="5"/>
  <c r="G47" i="5" s="1"/>
  <c r="F39" i="5"/>
  <c r="G39" i="5" s="1"/>
  <c r="F31" i="5"/>
  <c r="G31" i="5" s="1"/>
  <c r="F23" i="5"/>
  <c r="G23" i="5" s="1"/>
  <c r="F150" i="5"/>
  <c r="F142" i="5"/>
  <c r="G142" i="5" s="1"/>
  <c r="F134" i="5"/>
  <c r="G134" i="5" s="1"/>
  <c r="F126" i="5"/>
  <c r="G126" i="5" s="1"/>
  <c r="F118" i="5"/>
  <c r="G118" i="5" s="1"/>
  <c r="F110" i="5"/>
  <c r="G110" i="5" s="1"/>
  <c r="F102" i="5"/>
  <c r="G102" i="5" s="1"/>
  <c r="F94" i="5"/>
  <c r="G94" i="5" s="1"/>
  <c r="F86" i="5"/>
  <c r="G86" i="5" s="1"/>
  <c r="F78" i="5"/>
  <c r="G78" i="5" s="1"/>
  <c r="F70" i="5"/>
  <c r="G70" i="5" s="1"/>
  <c r="F62" i="5"/>
  <c r="G62" i="5" s="1"/>
  <c r="F54" i="5"/>
  <c r="G54" i="5" s="1"/>
  <c r="F46" i="5"/>
  <c r="F38" i="5"/>
  <c r="G38" i="5" s="1"/>
  <c r="F30" i="5"/>
  <c r="G30" i="5" s="1"/>
  <c r="F22" i="5"/>
  <c r="F149" i="5"/>
  <c r="F141" i="5"/>
  <c r="F133" i="5"/>
  <c r="G133" i="5" s="1"/>
  <c r="F125" i="5"/>
  <c r="G125" i="5" s="1"/>
  <c r="F117" i="5"/>
  <c r="G117" i="5" s="1"/>
  <c r="F109" i="5"/>
  <c r="G109" i="5" s="1"/>
  <c r="F101" i="5"/>
  <c r="G101" i="5" s="1"/>
  <c r="F93" i="5"/>
  <c r="F85" i="5"/>
  <c r="G85" i="5" s="1"/>
  <c r="F77" i="5"/>
  <c r="G77" i="5" s="1"/>
  <c r="F69" i="5"/>
  <c r="G69" i="5" s="1"/>
  <c r="F61" i="5"/>
  <c r="G61" i="5" s="1"/>
  <c r="F53" i="5"/>
  <c r="G53" i="5" s="1"/>
  <c r="F45" i="5"/>
  <c r="G45" i="5" s="1"/>
  <c r="F37" i="5"/>
  <c r="G37" i="5" s="1"/>
  <c r="F29" i="5"/>
  <c r="F156" i="5"/>
  <c r="G156" i="5" s="1"/>
  <c r="F148" i="5"/>
  <c r="G148" i="5" s="1"/>
  <c r="F140" i="5"/>
  <c r="G140" i="5" s="1"/>
  <c r="F132" i="5"/>
  <c r="G132" i="5" s="1"/>
  <c r="F124" i="5"/>
  <c r="G124" i="5" s="1"/>
  <c r="F116" i="5"/>
  <c r="G116" i="5" s="1"/>
  <c r="F108" i="5"/>
  <c r="G108" i="5" s="1"/>
  <c r="F100" i="5"/>
  <c r="F92" i="5"/>
  <c r="G92" i="5" s="1"/>
  <c r="F84" i="5"/>
  <c r="G84" i="5" s="1"/>
  <c r="F76" i="5"/>
  <c r="G76" i="5" s="1"/>
  <c r="F68" i="5"/>
  <c r="G68" i="5" s="1"/>
  <c r="F60" i="5"/>
  <c r="F52" i="5"/>
  <c r="G52" i="5" s="1"/>
  <c r="F44" i="5"/>
  <c r="G44" i="5" s="1"/>
  <c r="F36" i="5"/>
  <c r="F28" i="5"/>
  <c r="G28" i="5" s="1"/>
  <c r="F131" i="5"/>
  <c r="G131" i="5" s="1"/>
  <c r="F115" i="5"/>
  <c r="G115" i="5" s="1"/>
  <c r="F107" i="5"/>
  <c r="G107" i="5" s="1"/>
  <c r="F99" i="5"/>
  <c r="G99" i="5" s="1"/>
  <c r="F91" i="5"/>
  <c r="G91" i="5" s="1"/>
  <c r="F83" i="5"/>
  <c r="G83" i="5" s="1"/>
  <c r="F75" i="5"/>
  <c r="G75" i="5" s="1"/>
  <c r="F67" i="5"/>
  <c r="F59" i="5"/>
  <c r="G59" i="5" s="1"/>
  <c r="F51" i="5"/>
  <c r="G51" i="5" s="1"/>
  <c r="F43" i="5"/>
  <c r="G43" i="5" s="1"/>
  <c r="F35" i="5"/>
  <c r="G35" i="5" s="1"/>
  <c r="F27" i="5"/>
  <c r="F154" i="5"/>
  <c r="G154" i="5" s="1"/>
  <c r="F146" i="5"/>
  <c r="F138" i="5"/>
  <c r="G138" i="5" s="1"/>
  <c r="F130" i="5"/>
  <c r="G130" i="5" s="1"/>
  <c r="F122" i="5"/>
  <c r="G122" i="5" s="1"/>
  <c r="F114" i="5"/>
  <c r="G114" i="5" s="1"/>
  <c r="F106" i="5"/>
  <c r="G106" i="5" s="1"/>
  <c r="F98" i="5"/>
  <c r="G98" i="5" s="1"/>
  <c r="F90" i="5"/>
  <c r="G90" i="5" s="1"/>
  <c r="F82" i="5"/>
  <c r="F74" i="5"/>
  <c r="G74" i="5" s="1"/>
  <c r="F66" i="5"/>
  <c r="G66" i="5" s="1"/>
  <c r="F58" i="5"/>
  <c r="G58" i="5" s="1"/>
  <c r="F50" i="5"/>
  <c r="G50" i="5" s="1"/>
  <c r="F42" i="5"/>
  <c r="G42" i="5" s="1"/>
  <c r="F34" i="5"/>
  <c r="G34" i="5" s="1"/>
  <c r="F26" i="5"/>
  <c r="G26" i="5" s="1"/>
  <c r="F153" i="5"/>
  <c r="F145" i="5"/>
  <c r="G145" i="5" s="1"/>
  <c r="F137" i="5"/>
  <c r="G137" i="5" s="1"/>
  <c r="F129" i="5"/>
  <c r="G129" i="5" s="1"/>
  <c r="F121" i="5"/>
  <c r="G121" i="5" s="1"/>
  <c r="F113" i="5"/>
  <c r="G113" i="5" s="1"/>
  <c r="F105" i="5"/>
  <c r="G105" i="5" s="1"/>
  <c r="F97" i="5"/>
  <c r="G97" i="5" s="1"/>
  <c r="F89" i="5"/>
  <c r="G89" i="5" s="1"/>
  <c r="F81" i="5"/>
  <c r="G81" i="5" s="1"/>
  <c r="F73" i="5"/>
  <c r="G73" i="5" s="1"/>
  <c r="F65" i="5"/>
  <c r="G65" i="5" s="1"/>
  <c r="F57" i="5"/>
  <c r="G57" i="5" s="1"/>
  <c r="F49" i="5"/>
  <c r="G49" i="5" s="1"/>
  <c r="F41" i="5"/>
  <c r="G41" i="5" s="1"/>
  <c r="F33" i="5"/>
  <c r="G33" i="5" s="1"/>
  <c r="F25" i="5"/>
  <c r="G25" i="5" s="1"/>
  <c r="G149" i="5"/>
  <c r="G141" i="5"/>
  <c r="G93" i="5"/>
  <c r="G29" i="5"/>
  <c r="G100" i="5"/>
  <c r="G60" i="5"/>
  <c r="G36" i="5"/>
  <c r="G123" i="5"/>
  <c r="G146" i="5"/>
  <c r="G82" i="5"/>
  <c r="G139" i="5"/>
  <c r="G67" i="5"/>
  <c r="G147" i="5"/>
  <c r="G152" i="5"/>
  <c r="G144" i="5"/>
  <c r="G24" i="5"/>
  <c r="G27" i="5"/>
  <c r="G79" i="5"/>
  <c r="G150" i="5"/>
  <c r="G46" i="5"/>
  <c r="G22" i="5"/>
  <c r="G153" i="5"/>
  <c r="G12" i="5"/>
  <c r="H151" i="5"/>
  <c r="H143" i="5"/>
  <c r="H135" i="5"/>
  <c r="H127" i="5"/>
  <c r="H103" i="5"/>
  <c r="H47" i="5"/>
  <c r="H150" i="5"/>
  <c r="H142" i="5"/>
  <c r="H134" i="5"/>
  <c r="H126" i="5"/>
  <c r="H118" i="5"/>
  <c r="H110" i="5"/>
  <c r="H102" i="5"/>
  <c r="H94" i="5"/>
  <c r="H86" i="5"/>
  <c r="H78" i="5"/>
  <c r="H70" i="5"/>
  <c r="H62" i="5"/>
  <c r="H54" i="5"/>
  <c r="H46" i="5"/>
  <c r="H38" i="5"/>
  <c r="H30" i="5"/>
  <c r="H22" i="5"/>
  <c r="H14" i="5"/>
  <c r="P3" i="6" s="1"/>
  <c r="H87" i="5"/>
  <c r="H23" i="5"/>
  <c r="H149" i="5"/>
  <c r="H141" i="5"/>
  <c r="H133" i="5"/>
  <c r="H125" i="5"/>
  <c r="H117" i="5"/>
  <c r="H109" i="5"/>
  <c r="H101" i="5"/>
  <c r="J9" i="6" s="1"/>
  <c r="H93" i="5"/>
  <c r="H85" i="5"/>
  <c r="H77" i="5"/>
  <c r="H69" i="5"/>
  <c r="H61" i="5"/>
  <c r="H53" i="5"/>
  <c r="H45" i="5"/>
  <c r="H37" i="5"/>
  <c r="D5" i="6" s="1"/>
  <c r="H29" i="5"/>
  <c r="P4" i="6" s="1"/>
  <c r="H21" i="5"/>
  <c r="O3" i="6" s="1"/>
  <c r="H13" i="5"/>
  <c r="K3" i="6" s="1"/>
  <c r="H119" i="5"/>
  <c r="H63" i="5"/>
  <c r="H31" i="5"/>
  <c r="H156" i="5"/>
  <c r="H148" i="5"/>
  <c r="K12" i="6" s="1"/>
  <c r="H140" i="5"/>
  <c r="H132" i="5"/>
  <c r="H124" i="5"/>
  <c r="H116" i="5"/>
  <c r="H108" i="5"/>
  <c r="H100" i="5"/>
  <c r="H92" i="5"/>
  <c r="H84" i="5"/>
  <c r="G8" i="6" s="1"/>
  <c r="H76" i="5"/>
  <c r="H68" i="5"/>
  <c r="H60" i="5"/>
  <c r="H52" i="5"/>
  <c r="H44" i="5"/>
  <c r="H36" i="5"/>
  <c r="H28" i="5"/>
  <c r="K4" i="6" s="1"/>
  <c r="H20" i="5"/>
  <c r="N3" i="6" s="1"/>
  <c r="H12" i="5"/>
  <c r="L3" i="6" s="1"/>
  <c r="H111" i="5"/>
  <c r="H71" i="5"/>
  <c r="H15" i="5"/>
  <c r="Q3" i="6" s="1"/>
  <c r="H155" i="5"/>
  <c r="H147" i="5"/>
  <c r="H139" i="5"/>
  <c r="M11" i="6" s="1"/>
  <c r="H131" i="5"/>
  <c r="J11" i="6" s="1"/>
  <c r="H123" i="5"/>
  <c r="H115" i="5"/>
  <c r="H107" i="5"/>
  <c r="H99" i="5"/>
  <c r="H91" i="5"/>
  <c r="H83" i="5"/>
  <c r="H75" i="5"/>
  <c r="Q7" i="6" s="1"/>
  <c r="H67" i="5"/>
  <c r="D7" i="6" s="1"/>
  <c r="H59" i="5"/>
  <c r="H51" i="5"/>
  <c r="O5" i="6" s="1"/>
  <c r="H43" i="5"/>
  <c r="H35" i="5"/>
  <c r="H27" i="5"/>
  <c r="H19" i="5"/>
  <c r="M3" i="6" s="1"/>
  <c r="H11" i="5"/>
  <c r="J3" i="6" s="1"/>
  <c r="H95" i="5"/>
  <c r="H55" i="5"/>
  <c r="H154" i="5"/>
  <c r="H146" i="5"/>
  <c r="H138" i="5"/>
  <c r="H130" i="5"/>
  <c r="H122" i="5"/>
  <c r="H114" i="5"/>
  <c r="H106" i="5"/>
  <c r="R9" i="6" s="1"/>
  <c r="H98" i="5"/>
  <c r="H90" i="5"/>
  <c r="H82" i="5"/>
  <c r="H74" i="5"/>
  <c r="P7" i="6" s="1"/>
  <c r="H66" i="5"/>
  <c r="H58" i="5"/>
  <c r="K6" i="6" s="1"/>
  <c r="H50" i="5"/>
  <c r="H42" i="5"/>
  <c r="L5" i="6" s="1"/>
  <c r="H34" i="5"/>
  <c r="M4" i="6" s="1"/>
  <c r="H26" i="5"/>
  <c r="J4" i="6" s="1"/>
  <c r="H18" i="5"/>
  <c r="I3" i="6" s="1"/>
  <c r="H10" i="5"/>
  <c r="H3" i="6" s="1"/>
  <c r="H153" i="5"/>
  <c r="H145" i="5"/>
  <c r="H137" i="5"/>
  <c r="H129" i="5"/>
  <c r="H121" i="5"/>
  <c r="H113" i="5"/>
  <c r="H105" i="5"/>
  <c r="H97" i="5"/>
  <c r="H89" i="5"/>
  <c r="P8" i="6" s="1"/>
  <c r="H81" i="5"/>
  <c r="H73" i="5"/>
  <c r="K7" i="6" s="1"/>
  <c r="H65" i="5"/>
  <c r="N6" i="6" s="1"/>
  <c r="H57" i="5"/>
  <c r="H49" i="5"/>
  <c r="M5" i="6" s="1"/>
  <c r="H41" i="5"/>
  <c r="H33" i="5"/>
  <c r="I4" i="6" s="1"/>
  <c r="H25" i="5"/>
  <c r="H4" i="6" s="1"/>
  <c r="H17" i="5"/>
  <c r="E3" i="6" s="1"/>
  <c r="H9" i="5"/>
  <c r="G3" i="6" s="1"/>
  <c r="H79" i="5"/>
  <c r="M7" i="6" s="1"/>
  <c r="H39" i="5"/>
  <c r="H152" i="5"/>
  <c r="H144" i="5"/>
  <c r="H136" i="5"/>
  <c r="R11" i="6" s="1"/>
  <c r="H128" i="5"/>
  <c r="H120" i="5"/>
  <c r="Q10" i="6" s="1"/>
  <c r="H112" i="5"/>
  <c r="H104" i="5"/>
  <c r="P9" i="6" s="1"/>
  <c r="H96" i="5"/>
  <c r="O8" i="6" s="1"/>
  <c r="H88" i="5"/>
  <c r="H80" i="5"/>
  <c r="H72" i="5"/>
  <c r="L7" i="6" s="1"/>
  <c r="H64" i="5"/>
  <c r="M6" i="6" s="1"/>
  <c r="H56" i="5"/>
  <c r="J6" i="6" s="1"/>
  <c r="H48" i="5"/>
  <c r="I5" i="6" s="1"/>
  <c r="H40" i="5"/>
  <c r="H5" i="6" s="1"/>
  <c r="H32" i="5"/>
  <c r="E4" i="6" s="1"/>
  <c r="H24" i="5"/>
  <c r="G4" i="6" s="1"/>
  <c r="H16" i="5"/>
  <c r="R3" i="6" s="1"/>
  <c r="H8" i="5"/>
  <c r="F3" i="6" s="1"/>
  <c r="H7" i="5"/>
  <c r="G11" i="5"/>
  <c r="G21" i="5"/>
  <c r="G18" i="5"/>
  <c r="G20" i="5"/>
  <c r="G8" i="5"/>
  <c r="G19" i="5"/>
  <c r="G17" i="5"/>
  <c r="G15" i="5"/>
  <c r="G10" i="5"/>
  <c r="G14" i="5"/>
  <c r="G13" i="5"/>
  <c r="G16" i="5"/>
  <c r="G9" i="5"/>
  <c r="G7" i="5"/>
  <c r="I12" i="6" l="1"/>
  <c r="G11" i="6"/>
  <c r="N8" i="6"/>
  <c r="L8" i="6"/>
  <c r="H7" i="6"/>
  <c r="P11" i="6"/>
  <c r="O6" i="6"/>
  <c r="P5" i="6"/>
  <c r="I11" i="6"/>
  <c r="O7" i="6"/>
  <c r="P10" i="6"/>
  <c r="G12" i="6"/>
  <c r="J5" i="6"/>
  <c r="Q9" i="6"/>
  <c r="J12" i="6"/>
  <c r="K5" i="6"/>
  <c r="K8" i="6"/>
  <c r="E12" i="6"/>
  <c r="Q8" i="6"/>
  <c r="M12" i="6"/>
  <c r="O9" i="6"/>
  <c r="P12" i="6"/>
  <c r="G5" i="6"/>
  <c r="L6" i="6"/>
  <c r="P6" i="6"/>
  <c r="D10" i="6"/>
  <c r="E11" i="6"/>
  <c r="N5" i="6"/>
  <c r="G10" i="6"/>
  <c r="E8" i="6"/>
  <c r="O12" i="6"/>
  <c r="Q5" i="6"/>
  <c r="M9" i="6"/>
  <c r="I7" i="6"/>
  <c r="D12" i="6"/>
  <c r="R12" i="6"/>
  <c r="H12" i="6"/>
  <c r="E10" i="6"/>
  <c r="F8" i="6"/>
  <c r="L12" i="6"/>
  <c r="O4" i="6"/>
  <c r="H9" i="6"/>
  <c r="R4" i="6"/>
  <c r="F6" i="6"/>
  <c r="L10" i="6"/>
  <c r="D4" i="6"/>
  <c r="J8" i="6"/>
  <c r="Q12" i="6"/>
  <c r="F11" i="6"/>
  <c r="H11" i="6"/>
  <c r="L4" i="6"/>
  <c r="R8" i="6"/>
  <c r="N12" i="6"/>
  <c r="I9" i="6"/>
  <c r="I6" i="6"/>
  <c r="R6" i="6"/>
  <c r="N10" i="6"/>
  <c r="Q4" i="6"/>
  <c r="M8" i="6"/>
  <c r="E5" i="6"/>
  <c r="D9" i="6"/>
  <c r="N4" i="6"/>
  <c r="G9" i="6"/>
  <c r="D6" i="6"/>
  <c r="J10" i="6"/>
  <c r="G7" i="6"/>
  <c r="K11" i="6"/>
  <c r="F5" i="6"/>
  <c r="L9" i="6"/>
  <c r="K9" i="6"/>
  <c r="N7" i="6"/>
  <c r="D8" i="6"/>
  <c r="E9" i="6"/>
  <c r="J7" i="6"/>
  <c r="Q6" i="6"/>
  <c r="M10" i="6"/>
  <c r="E7" i="6"/>
  <c r="O11" i="6"/>
  <c r="R5" i="6"/>
  <c r="N9" i="6"/>
  <c r="D11" i="6"/>
  <c r="F10" i="6"/>
  <c r="H10" i="6"/>
  <c r="F7" i="6"/>
  <c r="L11" i="6"/>
  <c r="H8" i="6"/>
  <c r="G6" i="6"/>
  <c r="K10" i="6"/>
  <c r="Q11" i="6"/>
  <c r="R10" i="6"/>
  <c r="F9" i="6"/>
  <c r="H6" i="6"/>
  <c r="I10" i="6"/>
  <c r="R7" i="6"/>
  <c r="N11" i="6"/>
  <c r="I8" i="6"/>
  <c r="F4" i="6"/>
  <c r="E6" i="6"/>
  <c r="O10" i="6"/>
  <c r="F12" i="6"/>
  <c r="D3" i="6"/>
  <c r="C2" i="5"/>
  <c r="H2" i="5" s="1"/>
</calcChain>
</file>

<file path=xl/sharedStrings.xml><?xml version="1.0" encoding="utf-8"?>
<sst xmlns="http://schemas.openxmlformats.org/spreadsheetml/2006/main" count="219" uniqueCount="30">
  <si>
    <t xml:space="preserve">COMPRAS </t>
  </si>
  <si>
    <t>Pan</t>
  </si>
  <si>
    <t>Producto</t>
  </si>
  <si>
    <t>Cantidad</t>
  </si>
  <si>
    <t>Leche</t>
  </si>
  <si>
    <t>Jugo Hit</t>
  </si>
  <si>
    <t>Coca Cola</t>
  </si>
  <si>
    <t>Solomito</t>
  </si>
  <si>
    <t>Solomo</t>
  </si>
  <si>
    <t>Salmon</t>
  </si>
  <si>
    <t>Papitas Fritas</t>
  </si>
  <si>
    <t>Huevos (x12)</t>
  </si>
  <si>
    <t>Jugo Naranja</t>
  </si>
  <si>
    <t>Fecha</t>
  </si>
  <si>
    <t>Lista</t>
  </si>
  <si>
    <t>Comida Perros</t>
  </si>
  <si>
    <t>Comida Gatos</t>
  </si>
  <si>
    <t>Chicles</t>
  </si>
  <si>
    <t>Cervezas</t>
  </si>
  <si>
    <t>Vinos</t>
  </si>
  <si>
    <t>#</t>
  </si>
  <si>
    <t>Precio Venta</t>
  </si>
  <si>
    <t>Valor Unidad</t>
  </si>
  <si>
    <t>Valor total</t>
  </si>
  <si>
    <t>Compra total</t>
  </si>
  <si>
    <t>VENTAS</t>
  </si>
  <si>
    <t>Venta total</t>
  </si>
  <si>
    <t>Inventario</t>
  </si>
  <si>
    <t>Ganancia Bruta</t>
  </si>
  <si>
    <t>Margen De Ganancia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</si>
</sst>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\ * #,##0_-;\-&quot;$&quot;\ * #,##0_-;_-&quot;$&quot;\ * &quot;-&quot;??_-;_-@_-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2" fillId="0" borderId="0" xfId="0" applyFont="1"/>
    <xf numFmtId="14" fontId="0" fillId="0" borderId="0" xfId="0" applyNumberFormat="1"/>
    <xf numFmtId="44" fontId="0" fillId="0" borderId="0" xfId="2" applyFont="1"/>
    <xf numFmtId="164" fontId="0" fillId="0" borderId="0" xfId="2" applyNumberFormat="1" applyFont="1"/>
    <xf numFmtId="0" fontId="2" fillId="0" borderId="0" xfId="0" applyFont="1" applyAlignment="1">
      <alignment horizontal="center"/>
    </xf>
    <xf numFmtId="0" fontId="0" fillId="0" borderId="0" xfId="0" applyBorder="1"/>
    <xf numFmtId="164" fontId="0" fillId="0" borderId="0" xfId="2" applyNumberFormat="1" applyFont="1" applyBorder="1"/>
    <xf numFmtId="43" fontId="2" fillId="0" borderId="2" xfId="1" applyFont="1" applyFill="1" applyBorder="1" applyAlignment="1">
      <alignment horizontal="center"/>
    </xf>
    <xf numFmtId="43" fontId="2" fillId="0" borderId="3" xfId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43" fontId="2" fillId="0" borderId="0" xfId="1" applyFont="1" applyFill="1" applyBorder="1" applyAlignment="1">
      <alignment horizontal="center"/>
    </xf>
    <xf numFmtId="43" fontId="2" fillId="0" borderId="2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0" fontId="2" fillId="3" borderId="0" xfId="0" applyFont="1" applyFill="1"/>
    <xf numFmtId="43" fontId="2" fillId="3" borderId="0" xfId="0" applyNumberFormat="1" applyFont="1" applyFill="1"/>
    <xf numFmtId="43" fontId="2" fillId="2" borderId="1" xfId="1" applyFont="1" applyFill="1" applyBorder="1" applyAlignment="1">
      <alignment horizontal="center"/>
    </xf>
    <xf numFmtId="43" fontId="2" fillId="2" borderId="2" xfId="1" applyFont="1" applyFill="1" applyBorder="1" applyAlignment="1">
      <alignment horizontal="center"/>
    </xf>
    <xf numFmtId="43" fontId="2" fillId="2" borderId="3" xfId="1" applyFont="1" applyFill="1" applyBorder="1" applyAlignment="1">
      <alignment horizontal="center"/>
    </xf>
    <xf numFmtId="0" fontId="3" fillId="3" borderId="0" xfId="0" applyFont="1" applyFill="1"/>
    <xf numFmtId="14" fontId="4" fillId="0" borderId="0" xfId="0" applyNumberFormat="1" applyFont="1"/>
    <xf numFmtId="0" fontId="4" fillId="0" borderId="0" xfId="0" applyFont="1"/>
    <xf numFmtId="44" fontId="2" fillId="0" borderId="0" xfId="2" applyFont="1"/>
    <xf numFmtId="9" fontId="2" fillId="3" borderId="0" xfId="0" applyNumberFormat="1" applyFont="1" applyFill="1"/>
    <xf numFmtId="0" fontId="0" fillId="0" borderId="0" xfId="0" applyFill="1" applyBorder="1"/>
  </cellXfs>
  <cellStyles count="3">
    <cellStyle name="Millares" xfId="1" builtinId="3"/>
    <cellStyle name="Moneda" xfId="2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CE628-5C60-43AF-818A-82CC8C462070}">
  <dimension ref="B2:G23"/>
  <sheetViews>
    <sheetView showGridLines="0" tabSelected="1" workbookViewId="0">
      <pane ySplit="6" topLeftCell="A13" activePane="bottomLeft" state="frozen"/>
      <selection pane="bottomLeft" activeCell="G23" sqref="G23"/>
    </sheetView>
  </sheetViews>
  <sheetFormatPr baseColWidth="10" defaultRowHeight="14.5" x14ac:dyDescent="0.35"/>
  <cols>
    <col min="2" max="2" width="11.90625" bestFit="1" customWidth="1"/>
    <col min="3" max="3" width="19.1796875" customWidth="1"/>
    <col min="4" max="4" width="27" customWidth="1"/>
    <col min="5" max="5" width="19.453125" customWidth="1"/>
    <col min="6" max="6" width="21.08984375" customWidth="1"/>
    <col min="7" max="7" width="14.08984375" bestFit="1" customWidth="1"/>
  </cols>
  <sheetData>
    <row r="2" spans="2:7" x14ac:dyDescent="0.35">
      <c r="B2" s="19" t="s">
        <v>24</v>
      </c>
      <c r="C2" s="20">
        <f>+SUM(G7:G1048576)</f>
        <v>6261900</v>
      </c>
    </row>
    <row r="4" spans="2:7" ht="15" thickBot="1" x14ac:dyDescent="0.4"/>
    <row r="5" spans="2:7" ht="15" thickBot="1" x14ac:dyDescent="0.4">
      <c r="B5" s="21" t="s">
        <v>0</v>
      </c>
      <c r="C5" s="22"/>
      <c r="D5" s="22"/>
      <c r="E5" s="22"/>
      <c r="F5" s="22"/>
      <c r="G5" s="23"/>
    </row>
    <row r="6" spans="2:7" s="1" customFormat="1" ht="15" thickBot="1" x14ac:dyDescent="0.4">
      <c r="B6" s="12" t="s">
        <v>20</v>
      </c>
      <c r="C6" s="13" t="s">
        <v>13</v>
      </c>
      <c r="D6" s="10" t="s">
        <v>2</v>
      </c>
      <c r="E6" s="10" t="s">
        <v>3</v>
      </c>
      <c r="F6" s="10" t="s">
        <v>22</v>
      </c>
      <c r="G6" s="11" t="s">
        <v>23</v>
      </c>
    </row>
    <row r="7" spans="2:7" x14ac:dyDescent="0.35">
      <c r="B7" s="8">
        <v>1</v>
      </c>
      <c r="C7" s="14">
        <v>44562</v>
      </c>
      <c r="D7" s="8" t="s">
        <v>1</v>
      </c>
      <c r="E7" s="8">
        <v>150</v>
      </c>
      <c r="F7" s="9">
        <v>1300</v>
      </c>
      <c r="G7" s="9">
        <f>+E7*F7</f>
        <v>195000</v>
      </c>
    </row>
    <row r="8" spans="2:7" x14ac:dyDescent="0.35">
      <c r="B8" s="8">
        <v>2</v>
      </c>
      <c r="C8" s="14">
        <v>44562</v>
      </c>
      <c r="D8" s="8" t="s">
        <v>5</v>
      </c>
      <c r="E8" s="8">
        <v>300</v>
      </c>
      <c r="F8" s="9">
        <v>1300</v>
      </c>
      <c r="G8" s="9">
        <f t="shared" ref="G8:G23" si="0">+E8*F8</f>
        <v>390000</v>
      </c>
    </row>
    <row r="9" spans="2:7" x14ac:dyDescent="0.35">
      <c r="B9" s="8">
        <v>3</v>
      </c>
      <c r="C9" s="14">
        <v>44562</v>
      </c>
      <c r="D9" s="8" t="s">
        <v>6</v>
      </c>
      <c r="E9" s="8">
        <v>80</v>
      </c>
      <c r="F9" s="9">
        <v>1800</v>
      </c>
      <c r="G9" s="9">
        <f t="shared" si="0"/>
        <v>144000</v>
      </c>
    </row>
    <row r="10" spans="2:7" x14ac:dyDescent="0.35">
      <c r="B10" s="8">
        <v>4</v>
      </c>
      <c r="C10" s="14">
        <v>44562</v>
      </c>
      <c r="D10" s="8" t="s">
        <v>7</v>
      </c>
      <c r="E10" s="8">
        <v>30</v>
      </c>
      <c r="F10" s="9">
        <v>8000</v>
      </c>
      <c r="G10" s="9">
        <f t="shared" si="0"/>
        <v>240000</v>
      </c>
    </row>
    <row r="11" spans="2:7" x14ac:dyDescent="0.35">
      <c r="B11" s="8">
        <v>5</v>
      </c>
      <c r="C11" s="14">
        <v>44562</v>
      </c>
      <c r="D11" s="8" t="s">
        <v>9</v>
      </c>
      <c r="E11" s="8">
        <v>25</v>
      </c>
      <c r="F11" s="9">
        <v>9300</v>
      </c>
      <c r="G11" s="9">
        <f t="shared" si="0"/>
        <v>232500</v>
      </c>
    </row>
    <row r="12" spans="2:7" x14ac:dyDescent="0.35">
      <c r="B12" s="8">
        <v>6</v>
      </c>
      <c r="C12" s="14">
        <v>44562</v>
      </c>
      <c r="D12" s="8" t="s">
        <v>11</v>
      </c>
      <c r="E12" s="8">
        <v>320</v>
      </c>
      <c r="F12" s="9">
        <v>6000</v>
      </c>
      <c r="G12" s="9">
        <f t="shared" si="0"/>
        <v>1920000</v>
      </c>
    </row>
    <row r="13" spans="2:7" x14ac:dyDescent="0.35">
      <c r="B13" s="8">
        <v>7</v>
      </c>
      <c r="C13" s="14">
        <v>44562</v>
      </c>
      <c r="D13" s="8" t="s">
        <v>10</v>
      </c>
      <c r="E13" s="8">
        <v>60</v>
      </c>
      <c r="F13" s="9">
        <v>5200</v>
      </c>
      <c r="G13" s="9">
        <f t="shared" si="0"/>
        <v>312000</v>
      </c>
    </row>
    <row r="14" spans="2:7" x14ac:dyDescent="0.35">
      <c r="B14" s="8">
        <v>8</v>
      </c>
      <c r="C14" s="14">
        <v>44562</v>
      </c>
      <c r="D14" s="8" t="s">
        <v>17</v>
      </c>
      <c r="E14" s="8">
        <v>450</v>
      </c>
      <c r="F14" s="9">
        <v>140</v>
      </c>
      <c r="G14" s="9">
        <f t="shared" si="0"/>
        <v>63000</v>
      </c>
    </row>
    <row r="15" spans="2:7" x14ac:dyDescent="0.35">
      <c r="B15" s="8">
        <v>9</v>
      </c>
      <c r="C15" s="14">
        <v>44562</v>
      </c>
      <c r="D15" s="8" t="s">
        <v>18</v>
      </c>
      <c r="E15" s="8">
        <v>180</v>
      </c>
      <c r="F15" s="9">
        <v>800</v>
      </c>
      <c r="G15" s="9">
        <f t="shared" si="0"/>
        <v>144000</v>
      </c>
    </row>
    <row r="16" spans="2:7" x14ac:dyDescent="0.35">
      <c r="B16" s="8">
        <v>10</v>
      </c>
      <c r="C16" s="14">
        <v>44562</v>
      </c>
      <c r="D16" s="8" t="s">
        <v>19</v>
      </c>
      <c r="E16" s="8">
        <v>12</v>
      </c>
      <c r="F16" s="9">
        <v>23000</v>
      </c>
      <c r="G16" s="9">
        <f t="shared" si="0"/>
        <v>276000</v>
      </c>
    </row>
    <row r="17" spans="2:7" x14ac:dyDescent="0.35">
      <c r="B17" s="8">
        <v>11</v>
      </c>
      <c r="C17" s="14">
        <v>44562</v>
      </c>
      <c r="D17" s="8" t="s">
        <v>4</v>
      </c>
      <c r="E17" s="8">
        <v>130</v>
      </c>
      <c r="F17" s="9">
        <v>1200</v>
      </c>
      <c r="G17" s="9">
        <f t="shared" si="0"/>
        <v>156000</v>
      </c>
    </row>
    <row r="18" spans="2:7" x14ac:dyDescent="0.35">
      <c r="B18" s="8">
        <v>12</v>
      </c>
      <c r="C18" s="14">
        <v>44562</v>
      </c>
      <c r="D18" s="8" t="s">
        <v>8</v>
      </c>
      <c r="E18" s="8">
        <v>45</v>
      </c>
      <c r="F18" s="9">
        <v>9800</v>
      </c>
      <c r="G18" s="9">
        <f t="shared" si="0"/>
        <v>441000</v>
      </c>
    </row>
    <row r="19" spans="2:7" x14ac:dyDescent="0.35">
      <c r="B19" s="8">
        <v>13</v>
      </c>
      <c r="C19" s="14">
        <v>44562</v>
      </c>
      <c r="D19" s="8" t="s">
        <v>12</v>
      </c>
      <c r="E19" s="8">
        <v>320</v>
      </c>
      <c r="F19" s="9">
        <v>1350</v>
      </c>
      <c r="G19" s="9">
        <f t="shared" si="0"/>
        <v>432000</v>
      </c>
    </row>
    <row r="20" spans="2:7" x14ac:dyDescent="0.35">
      <c r="B20" s="8">
        <v>14</v>
      </c>
      <c r="C20" s="14">
        <v>44562</v>
      </c>
      <c r="D20" s="8" t="s">
        <v>15</v>
      </c>
      <c r="E20" s="8">
        <v>53</v>
      </c>
      <c r="F20" s="9">
        <v>9500</v>
      </c>
      <c r="G20" s="9">
        <f t="shared" si="0"/>
        <v>503500</v>
      </c>
    </row>
    <row r="21" spans="2:7" x14ac:dyDescent="0.35">
      <c r="B21" s="8">
        <v>15</v>
      </c>
      <c r="C21" s="14">
        <v>44562</v>
      </c>
      <c r="D21" s="8" t="s">
        <v>16</v>
      </c>
      <c r="E21" s="8">
        <v>47</v>
      </c>
      <c r="F21" s="9">
        <v>8700</v>
      </c>
      <c r="G21" s="9">
        <f t="shared" si="0"/>
        <v>408900</v>
      </c>
    </row>
    <row r="22" spans="2:7" x14ac:dyDescent="0.35">
      <c r="D22" s="8" t="s">
        <v>19</v>
      </c>
      <c r="E22" s="29">
        <v>10</v>
      </c>
      <c r="F22" s="9">
        <v>23000</v>
      </c>
      <c r="G22" s="9">
        <f t="shared" si="0"/>
        <v>230000</v>
      </c>
    </row>
    <row r="23" spans="2:7" x14ac:dyDescent="0.35">
      <c r="D23" s="8" t="s">
        <v>16</v>
      </c>
      <c r="E23" s="29">
        <v>20</v>
      </c>
      <c r="F23" s="9">
        <v>8700</v>
      </c>
      <c r="G23" s="9">
        <f t="shared" si="0"/>
        <v>174000</v>
      </c>
    </row>
  </sheetData>
  <mergeCells count="1">
    <mergeCell ref="B5:G5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63FD5B5-198F-4533-A0F4-75DB5A8E1745}">
          <x14:formula1>
            <xm:f>'PRODUCTOS EN TIENDA'!$D$4:$D$19</xm:f>
          </x14:formula1>
          <xm:sqref>D7:D23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57CA0-5AAA-4A01-8CAB-4D0C97018EE9}">
  <dimension ref="C2:I19"/>
  <sheetViews>
    <sheetView showGridLines="0" workbookViewId="0">
      <selection activeCell="D13" sqref="D13:E13"/>
    </sheetView>
  </sheetViews>
  <sheetFormatPr baseColWidth="10" defaultRowHeight="14.5" x14ac:dyDescent="0.35"/>
  <cols>
    <col min="4" max="4" width="21" customWidth="1"/>
    <col min="5" max="5" width="16.08984375" customWidth="1"/>
    <col min="8" max="8" width="19.54296875" customWidth="1"/>
  </cols>
  <sheetData>
    <row r="2" spans="3:9" x14ac:dyDescent="0.35">
      <c r="H2" s="19" t="s">
        <v>29</v>
      </c>
      <c r="I2" s="28">
        <v>0.35</v>
      </c>
    </row>
    <row r="3" spans="3:9" x14ac:dyDescent="0.35">
      <c r="D3" s="3" t="s">
        <v>14</v>
      </c>
      <c r="E3" s="7" t="s">
        <v>21</v>
      </c>
    </row>
    <row r="4" spans="3:9" x14ac:dyDescent="0.35">
      <c r="D4" s="3"/>
    </row>
    <row r="5" spans="3:9" x14ac:dyDescent="0.35">
      <c r="C5">
        <v>1</v>
      </c>
      <c r="D5" t="s">
        <v>1</v>
      </c>
      <c r="E5" s="5">
        <f>+IFERROR(VLOOKUP($D5,COMPRAS!$D$7:$F$400000,3,FALSE)*(1+$I$2),0)</f>
        <v>1755.0000000000002</v>
      </c>
    </row>
    <row r="6" spans="3:9" x14ac:dyDescent="0.35">
      <c r="C6">
        <v>2</v>
      </c>
      <c r="D6" t="s">
        <v>4</v>
      </c>
      <c r="E6" s="5">
        <f>+IFERROR(VLOOKUP($D6,COMPRAS!$D$7:$F$400000,3,FALSE)*(1+$I$2),0)</f>
        <v>1620</v>
      </c>
    </row>
    <row r="7" spans="3:9" x14ac:dyDescent="0.35">
      <c r="C7">
        <v>3</v>
      </c>
      <c r="D7" t="s">
        <v>5</v>
      </c>
      <c r="E7" s="5">
        <f>+IFERROR(VLOOKUP($D7,COMPRAS!$D$7:$F$400000,3,FALSE)*(1+$I$2),0)</f>
        <v>1755.0000000000002</v>
      </c>
    </row>
    <row r="8" spans="3:9" x14ac:dyDescent="0.35">
      <c r="C8">
        <v>4</v>
      </c>
      <c r="D8" t="s">
        <v>6</v>
      </c>
      <c r="E8" s="5">
        <f>+IFERROR(VLOOKUP($D8,COMPRAS!$D$7:$F$400000,3,FALSE)*(1+$I$2),0)</f>
        <v>2430</v>
      </c>
    </row>
    <row r="9" spans="3:9" x14ac:dyDescent="0.35">
      <c r="C9">
        <v>5</v>
      </c>
      <c r="D9" t="s">
        <v>7</v>
      </c>
      <c r="E9" s="5">
        <f>+IFERROR(VLOOKUP($D9,COMPRAS!$D$7:$F$400000,3,FALSE)*(1+$I$2),0)</f>
        <v>10800</v>
      </c>
    </row>
    <row r="10" spans="3:9" x14ac:dyDescent="0.35">
      <c r="C10">
        <v>6</v>
      </c>
      <c r="D10" t="s">
        <v>8</v>
      </c>
      <c r="E10" s="5">
        <f>+IFERROR(VLOOKUP($D10,COMPRAS!$D$7:$F$400000,3,FALSE)*(1+$I$2),0)</f>
        <v>13230</v>
      </c>
    </row>
    <row r="11" spans="3:9" x14ac:dyDescent="0.35">
      <c r="C11">
        <v>7</v>
      </c>
      <c r="D11" t="s">
        <v>9</v>
      </c>
      <c r="E11" s="5">
        <f>+IFERROR(VLOOKUP($D11,COMPRAS!$D$7:$F$400000,3,FALSE)*(1+$I$2),0)</f>
        <v>12555</v>
      </c>
    </row>
    <row r="12" spans="3:9" x14ac:dyDescent="0.35">
      <c r="C12">
        <v>8</v>
      </c>
      <c r="D12" t="s">
        <v>10</v>
      </c>
      <c r="E12" s="5">
        <f>+IFERROR(VLOOKUP($D12,COMPRAS!$D$7:$F$400000,3,FALSE)*(1+$I$2),0)</f>
        <v>7020.0000000000009</v>
      </c>
    </row>
    <row r="13" spans="3:9" x14ac:dyDescent="0.35">
      <c r="C13">
        <v>9</v>
      </c>
      <c r="D13" t="s">
        <v>11</v>
      </c>
      <c r="E13" s="5">
        <f>+IFERROR(VLOOKUP($D13,COMPRAS!$D$7:$F$400000,3,FALSE)*(1+$I$2),0)</f>
        <v>8100.0000000000009</v>
      </c>
    </row>
    <row r="14" spans="3:9" x14ac:dyDescent="0.35">
      <c r="C14">
        <v>10</v>
      </c>
      <c r="D14" t="s">
        <v>12</v>
      </c>
      <c r="E14" s="5">
        <f>+IFERROR(VLOOKUP($D14,COMPRAS!$D$7:$F$400000,3,FALSE)*(1+$I$2),0)</f>
        <v>1822.5000000000002</v>
      </c>
    </row>
    <row r="15" spans="3:9" x14ac:dyDescent="0.35">
      <c r="C15">
        <v>11</v>
      </c>
      <c r="D15" t="s">
        <v>15</v>
      </c>
      <c r="E15" s="5">
        <f>+IFERROR(VLOOKUP($D15,COMPRAS!$D$7:$F$400000,3,FALSE)*(1+$I$2),0)</f>
        <v>12825</v>
      </c>
    </row>
    <row r="16" spans="3:9" x14ac:dyDescent="0.35">
      <c r="C16">
        <v>12</v>
      </c>
      <c r="D16" t="s">
        <v>16</v>
      </c>
      <c r="E16" s="5">
        <f>+IFERROR(VLOOKUP($D16,COMPRAS!$D$7:$F$400000,3,FALSE)*(1+$I$2),0)</f>
        <v>11745</v>
      </c>
    </row>
    <row r="17" spans="3:5" x14ac:dyDescent="0.35">
      <c r="C17">
        <v>13</v>
      </c>
      <c r="D17" t="s">
        <v>17</v>
      </c>
      <c r="E17" s="5">
        <f>+IFERROR(VLOOKUP($D17,COMPRAS!$D$7:$F$400000,3,FALSE)*(1+$I$2),0)</f>
        <v>189</v>
      </c>
    </row>
    <row r="18" spans="3:5" x14ac:dyDescent="0.35">
      <c r="C18">
        <v>14</v>
      </c>
      <c r="D18" t="s">
        <v>18</v>
      </c>
      <c r="E18" s="5">
        <f>+IFERROR(VLOOKUP($D18,COMPRAS!$D$7:$F$400000,3,FALSE)*(1+$I$2),0)</f>
        <v>1080</v>
      </c>
    </row>
    <row r="19" spans="3:5" x14ac:dyDescent="0.35">
      <c r="C19">
        <v>15</v>
      </c>
      <c r="D19" t="s">
        <v>19</v>
      </c>
      <c r="E19" s="5">
        <f>+IFERROR(VLOOKUP($D19,COMPRAS!$D$7:$F$400000,3,FALSE)*(1+$I$2),0)</f>
        <v>31050.000000000004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ED3EB-640B-4837-8D14-E93F8E16E085}">
  <dimension ref="B2:P156"/>
  <sheetViews>
    <sheetView showGridLines="0" workbookViewId="0">
      <pane ySplit="6" topLeftCell="A7" activePane="bottomLeft" state="frozen"/>
      <selection pane="bottomLeft" activeCell="G67" sqref="G67"/>
    </sheetView>
  </sheetViews>
  <sheetFormatPr baseColWidth="10" defaultRowHeight="14.5" x14ac:dyDescent="0.35"/>
  <cols>
    <col min="2" max="2" width="14.54296875" customWidth="1"/>
    <col min="3" max="3" width="17.6328125" customWidth="1"/>
    <col min="4" max="4" width="27" customWidth="1"/>
    <col min="5" max="5" width="19.453125" style="17" customWidth="1"/>
    <col min="6" max="6" width="21.08984375" customWidth="1"/>
    <col min="7" max="7" width="14.08984375" bestFit="1" customWidth="1"/>
    <col min="8" max="14" width="18.1796875" customWidth="1"/>
  </cols>
  <sheetData>
    <row r="2" spans="2:16" x14ac:dyDescent="0.35">
      <c r="B2" s="19" t="s">
        <v>26</v>
      </c>
      <c r="C2" s="20">
        <f>+SUM(G7:G1048576)</f>
        <v>6256764</v>
      </c>
      <c r="G2" s="3" t="s">
        <v>28</v>
      </c>
      <c r="H2" s="27">
        <f>+C2-COMPRAS!C2</f>
        <v>-5136</v>
      </c>
    </row>
    <row r="4" spans="2:16" ht="15" thickBot="1" x14ac:dyDescent="0.4"/>
    <row r="5" spans="2:16" ht="15" thickBot="1" x14ac:dyDescent="0.4">
      <c r="B5" s="21" t="s">
        <v>25</v>
      </c>
      <c r="C5" s="22"/>
      <c r="D5" s="22"/>
      <c r="E5" s="22"/>
      <c r="F5" s="22"/>
      <c r="G5" s="22"/>
      <c r="H5" s="23"/>
    </row>
    <row r="6" spans="2:16" s="1" customFormat="1" ht="15" thickBot="1" x14ac:dyDescent="0.4">
      <c r="B6" s="12" t="s">
        <v>20</v>
      </c>
      <c r="C6" s="13" t="s">
        <v>13</v>
      </c>
      <c r="D6" s="10" t="s">
        <v>2</v>
      </c>
      <c r="E6" s="16" t="s">
        <v>3</v>
      </c>
      <c r="F6" s="10" t="s">
        <v>22</v>
      </c>
      <c r="G6" s="10" t="s">
        <v>23</v>
      </c>
      <c r="H6" s="11" t="s">
        <v>27</v>
      </c>
      <c r="I6" s="15"/>
      <c r="J6" s="15"/>
      <c r="K6" s="15"/>
      <c r="L6" s="15"/>
      <c r="M6" s="15"/>
      <c r="N6" s="15"/>
    </row>
    <row r="7" spans="2:16" x14ac:dyDescent="0.35">
      <c r="B7" s="2">
        <v>1</v>
      </c>
      <c r="C7" s="4">
        <v>44562</v>
      </c>
      <c r="D7" t="s">
        <v>1</v>
      </c>
      <c r="E7" s="17">
        <f>+ROUND(VLOOKUP(D7,COMPRAS!$D$7:$E$210000,2,FALSE)*P7,0)</f>
        <v>14</v>
      </c>
      <c r="F7" s="6">
        <f>+IFERROR(VLOOKUP(D7,'PRODUCTOS EN TIENDA'!D:E,2,FALSE),0)</f>
        <v>1755.0000000000002</v>
      </c>
      <c r="G7" s="6">
        <f>+E7*F7</f>
        <v>24570.000000000004</v>
      </c>
      <c r="H7" s="2">
        <f ca="1">+SUMIF(COMPRAS!$D$7:$G$210000,$D7,COMPRAS!$E$7:$E$210000)-SUMIF($D$7:$E7,$D7,$E$7:E7)</f>
        <v>136</v>
      </c>
      <c r="I7" s="2"/>
      <c r="J7" s="2"/>
      <c r="K7" s="2"/>
      <c r="L7" s="2"/>
      <c r="M7" s="2"/>
      <c r="N7" s="2"/>
      <c r="O7">
        <v>0.4444244098658191</v>
      </c>
      <c r="P7" s="18">
        <f>+IF(AND(O7&gt;0.15,O7&lt;0.3),0.05,IF(AND(O7&gt;0.31,O7&lt;0.6),0.09,IF(AND(O7&gt;0.61,O7&lt;0.9),0.07,O7)))</f>
        <v>0.09</v>
      </c>
    </row>
    <row r="8" spans="2:16" x14ac:dyDescent="0.35">
      <c r="B8" s="2">
        <v>2</v>
      </c>
      <c r="C8" s="4">
        <v>44562</v>
      </c>
      <c r="D8" t="s">
        <v>5</v>
      </c>
      <c r="E8" s="17">
        <f>+ROUND(VLOOKUP(D8,COMPRAS!$D$7:$E$210000,2,FALSE)*P8,0)</f>
        <v>21</v>
      </c>
      <c r="F8" s="6">
        <f>+IFERROR(VLOOKUP(D8,'PRODUCTOS EN TIENDA'!D:E,2,FALSE),0)</f>
        <v>1755.0000000000002</v>
      </c>
      <c r="G8" s="6">
        <f t="shared" ref="G8:G16" si="0">+E8*F8</f>
        <v>36855.000000000007</v>
      </c>
      <c r="H8" s="2">
        <f ca="1">+SUMIF(COMPRAS!$D$7:$G$210000,$D8,COMPRAS!$E$7:$E$210000)-SUMIF($D$7:$E8,$D8,$E$7:E8)</f>
        <v>279</v>
      </c>
      <c r="I8" s="2"/>
      <c r="J8" s="2"/>
      <c r="K8" s="2"/>
      <c r="L8" s="2"/>
      <c r="M8" s="2"/>
      <c r="N8" s="2"/>
      <c r="O8">
        <v>0.6706436499361359</v>
      </c>
      <c r="P8" s="18">
        <f t="shared" ref="P8:P27" si="1">+IF(AND(O8&gt;0.15,O8&lt;0.3),0.05,IF(AND(O8&gt;0.31,O8&lt;0.6),0.09,IF(AND(O8&gt;0.61,O8&lt;0.9),0.07,O8)))</f>
        <v>7.0000000000000007E-2</v>
      </c>
    </row>
    <row r="9" spans="2:16" x14ac:dyDescent="0.35">
      <c r="B9" s="2">
        <v>3</v>
      </c>
      <c r="C9" s="4">
        <v>44562</v>
      </c>
      <c r="D9" t="s">
        <v>6</v>
      </c>
      <c r="E9" s="17">
        <f>+ROUND(VLOOKUP(D9,COMPRAS!$D$7:$E$210000,2,FALSE)*P9,0)</f>
        <v>6</v>
      </c>
      <c r="F9" s="6">
        <f>+IFERROR(VLOOKUP(D9,'PRODUCTOS EN TIENDA'!D:E,2,FALSE),0)</f>
        <v>2430</v>
      </c>
      <c r="G9" s="6">
        <f t="shared" si="0"/>
        <v>14580</v>
      </c>
      <c r="H9" s="2">
        <f ca="1">+SUMIF(COMPRAS!$D$7:$G$210000,$D9,COMPRAS!$E$7:$E$210000)-SUMIF($D$7:$E9,$D9,$E$7:E9)</f>
        <v>74</v>
      </c>
      <c r="I9" s="2"/>
      <c r="J9" s="2"/>
      <c r="K9" s="2"/>
      <c r="L9" s="2"/>
      <c r="M9" s="2"/>
      <c r="N9" s="2"/>
      <c r="O9">
        <v>7.0728311959361911E-2</v>
      </c>
      <c r="P9" s="18">
        <f t="shared" si="1"/>
        <v>7.0728311959361911E-2</v>
      </c>
    </row>
    <row r="10" spans="2:16" x14ac:dyDescent="0.35">
      <c r="B10" s="2">
        <v>4</v>
      </c>
      <c r="C10" s="4">
        <v>44562</v>
      </c>
      <c r="D10" t="s">
        <v>7</v>
      </c>
      <c r="E10" s="17">
        <f>+ROUND(VLOOKUP(D10,COMPRAS!$D$7:$E$210000,2,FALSE)*P10,0)</f>
        <v>2</v>
      </c>
      <c r="F10" s="6">
        <f>+IFERROR(VLOOKUP(D10,'PRODUCTOS EN TIENDA'!D:E,2,FALSE),0)</f>
        <v>10800</v>
      </c>
      <c r="G10" s="6">
        <f t="shared" si="0"/>
        <v>21600</v>
      </c>
      <c r="H10" s="2">
        <f ca="1">+SUMIF(COMPRAS!$D$7:$G$210000,$D10,COMPRAS!$E$7:$E$210000)-SUMIF($D$7:$E10,$D10,$E$7:E10)</f>
        <v>28</v>
      </c>
      <c r="I10" s="2"/>
      <c r="J10" s="2"/>
      <c r="K10" s="2"/>
      <c r="L10" s="2"/>
      <c r="M10" s="2"/>
      <c r="N10" s="2"/>
      <c r="O10">
        <v>0.20848073678469925</v>
      </c>
      <c r="P10" s="18">
        <f t="shared" si="1"/>
        <v>0.05</v>
      </c>
    </row>
    <row r="11" spans="2:16" x14ac:dyDescent="0.35">
      <c r="B11" s="2">
        <v>5</v>
      </c>
      <c r="C11" s="4">
        <v>44562</v>
      </c>
      <c r="D11" t="s">
        <v>9</v>
      </c>
      <c r="E11" s="17">
        <f>+ROUND(VLOOKUP(D11,COMPRAS!$D$7:$E$210000,2,FALSE)*P11,0)</f>
        <v>1</v>
      </c>
      <c r="F11" s="6">
        <f>+IFERROR(VLOOKUP(D11,'PRODUCTOS EN TIENDA'!D:E,2,FALSE),0)</f>
        <v>12555</v>
      </c>
      <c r="G11" s="6">
        <f t="shared" si="0"/>
        <v>12555</v>
      </c>
      <c r="H11" s="2">
        <f ca="1">+SUMIF(COMPRAS!$D$7:$G$210000,$D11,COMPRAS!$E$7:$E$210000)-SUMIF($D$7:$E11,$D11,$E$7:E11)</f>
        <v>24</v>
      </c>
      <c r="I11" s="2"/>
      <c r="J11" s="2"/>
      <c r="K11" s="2"/>
      <c r="L11" s="2"/>
      <c r="M11" s="2"/>
      <c r="N11" s="2"/>
      <c r="O11">
        <v>5.196338743066109E-2</v>
      </c>
      <c r="P11" s="18">
        <f t="shared" si="1"/>
        <v>5.196338743066109E-2</v>
      </c>
    </row>
    <row r="12" spans="2:16" x14ac:dyDescent="0.35">
      <c r="B12" s="2">
        <v>6</v>
      </c>
      <c r="C12" s="4">
        <v>44562</v>
      </c>
      <c r="D12" t="s">
        <v>11</v>
      </c>
      <c r="E12" s="17">
        <f>+ROUND(VLOOKUP(D12,COMPRAS!$D$7:$E$210000,2,FALSE)*P12,0)</f>
        <v>29</v>
      </c>
      <c r="F12" s="6">
        <f>+IFERROR(VLOOKUP(D12,'PRODUCTOS EN TIENDA'!D:E,2,FALSE),0)</f>
        <v>8100.0000000000009</v>
      </c>
      <c r="G12" s="6">
        <f t="shared" si="0"/>
        <v>234900.00000000003</v>
      </c>
      <c r="H12" s="2">
        <f ca="1">+SUMIF(COMPRAS!$D$7:$G$210000,$D12,COMPRAS!$E$7:$E$210000)-SUMIF($D$7:$E12,$D12,$E$7:E12)</f>
        <v>291</v>
      </c>
      <c r="I12" s="2"/>
      <c r="J12" s="2"/>
      <c r="K12" s="2"/>
      <c r="L12" s="2"/>
      <c r="M12" s="2"/>
      <c r="N12" s="2"/>
      <c r="O12">
        <v>0.58732450186884855</v>
      </c>
      <c r="P12" s="18">
        <f t="shared" si="1"/>
        <v>0.09</v>
      </c>
    </row>
    <row r="13" spans="2:16" x14ac:dyDescent="0.35">
      <c r="B13" s="2">
        <v>7</v>
      </c>
      <c r="C13" s="4">
        <v>44562</v>
      </c>
      <c r="D13" t="s">
        <v>10</v>
      </c>
      <c r="E13" s="17">
        <f>+ROUND(VLOOKUP(D13,COMPRAS!$D$7:$E$210000,2,FALSE)*P13,0)</f>
        <v>4</v>
      </c>
      <c r="F13" s="6">
        <f>+IFERROR(VLOOKUP(D13,'PRODUCTOS EN TIENDA'!D:E,2,FALSE),0)</f>
        <v>7020.0000000000009</v>
      </c>
      <c r="G13" s="6">
        <f t="shared" si="0"/>
        <v>28080.000000000004</v>
      </c>
      <c r="H13" s="2">
        <f ca="1">+SUMIF(COMPRAS!$D$7:$G$210000,$D13,COMPRAS!$E$7:$E$210000)-SUMIF($D$7:$E13,$D13,$E$7:E13)</f>
        <v>56</v>
      </c>
      <c r="I13" s="2"/>
      <c r="J13" s="2"/>
      <c r="K13" s="2"/>
      <c r="L13" s="2"/>
      <c r="M13" s="2"/>
      <c r="N13" s="2"/>
      <c r="O13">
        <v>0.84617320916623118</v>
      </c>
      <c r="P13" s="18">
        <f t="shared" si="1"/>
        <v>7.0000000000000007E-2</v>
      </c>
    </row>
    <row r="14" spans="2:16" x14ac:dyDescent="0.35">
      <c r="B14" s="2">
        <v>8</v>
      </c>
      <c r="C14" s="4">
        <v>44562</v>
      </c>
      <c r="D14" t="s">
        <v>17</v>
      </c>
      <c r="E14" s="17">
        <f>+ROUND(VLOOKUP(D14,COMPRAS!$D$7:$E$210000,2,FALSE)*P14,0)</f>
        <v>32</v>
      </c>
      <c r="F14" s="6">
        <f>+IFERROR(VLOOKUP(D14,'PRODUCTOS EN TIENDA'!D:E,2,FALSE),0)</f>
        <v>189</v>
      </c>
      <c r="G14" s="6">
        <f t="shared" si="0"/>
        <v>6048</v>
      </c>
      <c r="H14" s="2">
        <f ca="1">+SUMIF(COMPRAS!$D$7:$G$210000,$D14,COMPRAS!$E$7:$E$210000)-SUMIF($D$7:$E14,$D14,$E$7:E14)</f>
        <v>418</v>
      </c>
      <c r="I14" s="2"/>
      <c r="J14" s="2"/>
      <c r="K14" s="2"/>
      <c r="L14" s="2"/>
      <c r="M14" s="2"/>
      <c r="N14" s="2"/>
      <c r="O14">
        <v>0.8138149330153619</v>
      </c>
      <c r="P14" s="18">
        <f t="shared" si="1"/>
        <v>7.0000000000000007E-2</v>
      </c>
    </row>
    <row r="15" spans="2:16" x14ac:dyDescent="0.35">
      <c r="B15" s="2">
        <v>9</v>
      </c>
      <c r="C15" s="4">
        <v>44562</v>
      </c>
      <c r="D15" t="s">
        <v>18</v>
      </c>
      <c r="E15" s="17">
        <f>+ROUND(VLOOKUP(D15,COMPRAS!$D$7:$E$210000,2,FALSE)*P15,0)</f>
        <v>13</v>
      </c>
      <c r="F15" s="6">
        <f>+IFERROR(VLOOKUP(D15,'PRODUCTOS EN TIENDA'!D:E,2,FALSE),0)</f>
        <v>1080</v>
      </c>
      <c r="G15" s="6">
        <f t="shared" si="0"/>
        <v>14040</v>
      </c>
      <c r="H15" s="2">
        <f ca="1">+SUMIF(COMPRAS!$D$7:$G$210000,$D15,COMPRAS!$E$7:$E$210000)-SUMIF($D$7:$E15,$D15,$E$7:E15)</f>
        <v>167</v>
      </c>
      <c r="I15" s="2"/>
      <c r="J15" s="2"/>
      <c r="K15" s="2"/>
      <c r="L15" s="2"/>
      <c r="M15" s="2"/>
      <c r="N15" s="2"/>
      <c r="O15">
        <v>0.72414358883795638</v>
      </c>
      <c r="P15" s="18">
        <f t="shared" si="1"/>
        <v>7.0000000000000007E-2</v>
      </c>
    </row>
    <row r="16" spans="2:16" x14ac:dyDescent="0.35">
      <c r="B16" s="2">
        <v>10</v>
      </c>
      <c r="C16" s="4">
        <v>44562</v>
      </c>
      <c r="D16" t="s">
        <v>19</v>
      </c>
      <c r="E16" s="17">
        <f>+ROUND(VLOOKUP(D16,COMPRAS!$D$7:$E$210000,2,FALSE)*P16,0)</f>
        <v>1</v>
      </c>
      <c r="F16" s="6">
        <f>+IFERROR(VLOOKUP(D16,'PRODUCTOS EN TIENDA'!D:E,2,FALSE),0)</f>
        <v>31050.000000000004</v>
      </c>
      <c r="G16" s="6">
        <f t="shared" si="0"/>
        <v>31050.000000000004</v>
      </c>
      <c r="H16" s="2">
        <f ca="1">+SUMIF(COMPRAS!$D$7:$G$210000,$D16,COMPRAS!$E$7:$E$210000)-SUMIF($D$7:$E16,$D16,$E$7:E16)</f>
        <v>21</v>
      </c>
      <c r="I16" s="2"/>
      <c r="J16" s="2"/>
      <c r="K16" s="2"/>
      <c r="L16" s="2"/>
      <c r="M16" s="2"/>
      <c r="N16" s="2"/>
      <c r="O16">
        <v>0.41556496748461369</v>
      </c>
      <c r="P16" s="18">
        <f t="shared" si="1"/>
        <v>0.09</v>
      </c>
    </row>
    <row r="17" spans="2:16" x14ac:dyDescent="0.35">
      <c r="B17" s="2">
        <v>11</v>
      </c>
      <c r="C17" s="4">
        <v>44562</v>
      </c>
      <c r="D17" t="s">
        <v>4</v>
      </c>
      <c r="E17" s="17">
        <f>+ROUND(VLOOKUP(D17,COMPRAS!$D$7:$E$210000,2,FALSE)*P17,0)</f>
        <v>12</v>
      </c>
      <c r="F17" s="6">
        <f>+IFERROR(VLOOKUP(D17,'PRODUCTOS EN TIENDA'!D:E,2,FALSE),0)</f>
        <v>1620</v>
      </c>
      <c r="G17" s="6">
        <f t="shared" ref="G17:G80" si="2">+E17*F17</f>
        <v>19440</v>
      </c>
      <c r="H17" s="2">
        <f ca="1">+SUMIF(COMPRAS!$D$7:$G$210000,$D17,COMPRAS!$E$7:$E$210000)-SUMIF($D$7:$E17,$D17,$E$7:E17)</f>
        <v>118</v>
      </c>
      <c r="I17" s="2"/>
      <c r="J17" s="2"/>
      <c r="K17" s="2"/>
      <c r="L17" s="2"/>
      <c r="M17" s="2"/>
      <c r="N17" s="2"/>
      <c r="O17">
        <v>0.52453407590644452</v>
      </c>
      <c r="P17" s="18">
        <f t="shared" si="1"/>
        <v>0.09</v>
      </c>
    </row>
    <row r="18" spans="2:16" x14ac:dyDescent="0.35">
      <c r="B18" s="2">
        <v>12</v>
      </c>
      <c r="C18" s="4">
        <v>44562</v>
      </c>
      <c r="D18" t="s">
        <v>8</v>
      </c>
      <c r="E18" s="17">
        <f>+ROUND(VLOOKUP(D18,COMPRAS!$D$7:$E$210000,2,FALSE)*P18,0)</f>
        <v>1</v>
      </c>
      <c r="F18" s="6">
        <f>+IFERROR(VLOOKUP(D18,'PRODUCTOS EN TIENDA'!D:E,2,FALSE),0)</f>
        <v>13230</v>
      </c>
      <c r="G18" s="6">
        <f t="shared" si="2"/>
        <v>13230</v>
      </c>
      <c r="H18" s="2">
        <f ca="1">+SUMIF(COMPRAS!$D$7:$G$210000,$D18,COMPRAS!$E$7:$E$210000)-SUMIF($D$7:$E18,$D18,$E$7:E18)</f>
        <v>44</v>
      </c>
      <c r="I18" s="2"/>
      <c r="J18" s="2"/>
      <c r="K18" s="2"/>
      <c r="L18" s="2"/>
      <c r="M18" s="2"/>
      <c r="N18" s="2"/>
      <c r="O18">
        <v>2.2155968326103448E-2</v>
      </c>
      <c r="P18" s="18">
        <f t="shared" si="1"/>
        <v>2.2155968326103448E-2</v>
      </c>
    </row>
    <row r="19" spans="2:16" x14ac:dyDescent="0.35">
      <c r="B19" s="2">
        <v>13</v>
      </c>
      <c r="C19" s="4">
        <v>44562</v>
      </c>
      <c r="D19" t="s">
        <v>12</v>
      </c>
      <c r="E19" s="17">
        <f>+ROUND(VLOOKUP(D19,COMPRAS!$D$7:$E$210000,2,FALSE)*P19,0)</f>
        <v>22</v>
      </c>
      <c r="F19" s="6">
        <f>+IFERROR(VLOOKUP(D19,'PRODUCTOS EN TIENDA'!D:E,2,FALSE),0)</f>
        <v>1822.5000000000002</v>
      </c>
      <c r="G19" s="6">
        <f t="shared" si="2"/>
        <v>40095.000000000007</v>
      </c>
      <c r="H19" s="2">
        <f ca="1">+SUMIF(COMPRAS!$D$7:$G$210000,$D19,COMPRAS!$E$7:$E$210000)-SUMIF($D$7:$E19,$D19,$E$7:E19)</f>
        <v>298</v>
      </c>
      <c r="I19" s="2"/>
      <c r="J19" s="2"/>
      <c r="K19" s="2"/>
      <c r="L19" s="2"/>
      <c r="M19" s="2"/>
      <c r="N19" s="2"/>
      <c r="O19">
        <v>0.63006087609097594</v>
      </c>
      <c r="P19" s="18">
        <f t="shared" si="1"/>
        <v>7.0000000000000007E-2</v>
      </c>
    </row>
    <row r="20" spans="2:16" x14ac:dyDescent="0.35">
      <c r="B20" s="2">
        <v>14</v>
      </c>
      <c r="C20" s="4">
        <v>44562</v>
      </c>
      <c r="D20" t="s">
        <v>15</v>
      </c>
      <c r="E20" s="17">
        <f>+ROUND(VLOOKUP(D20,COMPRAS!$D$7:$E$210000,2,FALSE)*P20,0)</f>
        <v>5</v>
      </c>
      <c r="F20" s="6">
        <f>+IFERROR(VLOOKUP(D20,'PRODUCTOS EN TIENDA'!D:E,2,FALSE),0)</f>
        <v>12825</v>
      </c>
      <c r="G20" s="6">
        <f t="shared" si="2"/>
        <v>64125</v>
      </c>
      <c r="H20" s="2">
        <f ca="1">+SUMIF(COMPRAS!$D$7:$G$210000,$D20,COMPRAS!$E$7:$E$210000)-SUMIF($D$7:$E20,$D20,$E$7:E20)</f>
        <v>48</v>
      </c>
      <c r="I20" s="2"/>
      <c r="J20" s="2"/>
      <c r="K20" s="2"/>
      <c r="L20" s="2"/>
      <c r="M20" s="2"/>
      <c r="N20" s="2"/>
      <c r="O20">
        <v>0.52663017414498192</v>
      </c>
      <c r="P20" s="18">
        <f t="shared" si="1"/>
        <v>0.09</v>
      </c>
    </row>
    <row r="21" spans="2:16" x14ac:dyDescent="0.35">
      <c r="B21" s="2">
        <v>15</v>
      </c>
      <c r="C21" s="4">
        <v>44562</v>
      </c>
      <c r="D21" t="s">
        <v>16</v>
      </c>
      <c r="E21" s="17">
        <f>+ROUND(VLOOKUP(D21,COMPRAS!$D$7:$E$210000,2,FALSE)*P21,0)</f>
        <v>3</v>
      </c>
      <c r="F21" s="6">
        <f>+IFERROR(VLOOKUP(D21,'PRODUCTOS EN TIENDA'!D:E,2,FALSE),0)</f>
        <v>11745</v>
      </c>
      <c r="G21" s="6">
        <f t="shared" si="2"/>
        <v>35235</v>
      </c>
      <c r="H21" s="2">
        <f ca="1">+SUMIF(COMPRAS!$D$7:$G$210000,$D21,COMPRAS!$E$7:$E$210000)-SUMIF($D$7:$E21,$D21,$E$7:E21)</f>
        <v>64</v>
      </c>
      <c r="I21" s="2"/>
      <c r="J21" s="2"/>
      <c r="K21" s="2"/>
      <c r="L21" s="2"/>
      <c r="M21" s="2"/>
      <c r="N21" s="2"/>
      <c r="O21">
        <v>0.64645576234636404</v>
      </c>
      <c r="P21" s="18">
        <f t="shared" si="1"/>
        <v>7.0000000000000007E-2</v>
      </c>
    </row>
    <row r="22" spans="2:16" x14ac:dyDescent="0.35">
      <c r="B22" s="2">
        <v>16</v>
      </c>
      <c r="C22" s="4">
        <v>44563</v>
      </c>
      <c r="D22" t="s">
        <v>1</v>
      </c>
      <c r="E22" s="17">
        <f>+ROUND(VLOOKUP(D22,COMPRAS!$D$7:$E$210000,2,FALSE)*P22,0)</f>
        <v>8</v>
      </c>
      <c r="F22" s="6">
        <f>+IFERROR(VLOOKUP(D22,'PRODUCTOS EN TIENDA'!D:E,2,FALSE),0)</f>
        <v>1755.0000000000002</v>
      </c>
      <c r="G22" s="6">
        <f t="shared" si="2"/>
        <v>14040.000000000002</v>
      </c>
      <c r="H22" s="2">
        <f ca="1">+SUMIF(COMPRAS!$D$7:$G$210000,$D22,COMPRAS!$E$7:$E$210000)-SUMIF($D$7:$E22,$D22,$E$7:E22)</f>
        <v>128</v>
      </c>
      <c r="I22" s="2"/>
      <c r="J22" s="2"/>
      <c r="K22" s="2"/>
      <c r="L22" s="2"/>
      <c r="M22" s="2"/>
      <c r="N22" s="2"/>
      <c r="O22">
        <v>0.23052685274202234</v>
      </c>
      <c r="P22" s="18">
        <f t="shared" si="1"/>
        <v>0.05</v>
      </c>
    </row>
    <row r="23" spans="2:16" x14ac:dyDescent="0.35">
      <c r="B23" s="2">
        <v>17</v>
      </c>
      <c r="C23" s="4">
        <v>44563</v>
      </c>
      <c r="D23" t="s">
        <v>5</v>
      </c>
      <c r="E23" s="17">
        <f>+ROUND(VLOOKUP(D23,COMPRAS!$D$7:$E$210000,2,FALSE)*P23,0)</f>
        <v>2</v>
      </c>
      <c r="F23" s="6">
        <f>+IFERROR(VLOOKUP(D23,'PRODUCTOS EN TIENDA'!D:E,2,FALSE),0)</f>
        <v>1755.0000000000002</v>
      </c>
      <c r="G23" s="6">
        <f t="shared" si="2"/>
        <v>3510.0000000000005</v>
      </c>
      <c r="H23" s="2">
        <f ca="1">+SUMIF(COMPRAS!$D$7:$G$210000,$D23,COMPRAS!$E$7:$E$210000)-SUMIF($D$7:$E23,$D23,$E$7:E23)</f>
        <v>277</v>
      </c>
      <c r="I23" s="2"/>
      <c r="J23" s="2"/>
      <c r="K23" s="2"/>
      <c r="L23" s="2"/>
      <c r="M23" s="2"/>
      <c r="N23" s="2"/>
      <c r="O23">
        <v>6.8524357737228536E-3</v>
      </c>
      <c r="P23" s="18">
        <f t="shared" si="1"/>
        <v>6.8524357737228536E-3</v>
      </c>
    </row>
    <row r="24" spans="2:16" x14ac:dyDescent="0.35">
      <c r="B24" s="2">
        <v>18</v>
      </c>
      <c r="C24" s="4">
        <v>44563</v>
      </c>
      <c r="D24" t="s">
        <v>6</v>
      </c>
      <c r="E24" s="17">
        <f>+ROUND(VLOOKUP(D24,COMPRAS!$D$7:$E$210000,2,FALSE)*P24,0)</f>
        <v>6</v>
      </c>
      <c r="F24" s="6">
        <f>+IFERROR(VLOOKUP(D24,'PRODUCTOS EN TIENDA'!D:E,2,FALSE),0)</f>
        <v>2430</v>
      </c>
      <c r="G24" s="6">
        <f t="shared" si="2"/>
        <v>14580</v>
      </c>
      <c r="H24" s="2">
        <f ca="1">+SUMIF(COMPRAS!$D$7:$G$210000,$D24,COMPRAS!$E$7:$E$210000)-SUMIF($D$7:$E24,$D24,$E$7:E24)</f>
        <v>68</v>
      </c>
      <c r="I24" s="2"/>
      <c r="J24" s="2"/>
      <c r="K24" s="2"/>
      <c r="L24" s="2"/>
      <c r="M24" s="2"/>
      <c r="N24" s="2"/>
      <c r="O24">
        <v>0.83549627528068693</v>
      </c>
      <c r="P24" s="18">
        <f t="shared" si="1"/>
        <v>7.0000000000000007E-2</v>
      </c>
    </row>
    <row r="25" spans="2:16" x14ac:dyDescent="0.35">
      <c r="B25" s="2">
        <v>19</v>
      </c>
      <c r="C25" s="4">
        <v>44563</v>
      </c>
      <c r="D25" t="s">
        <v>7</v>
      </c>
      <c r="E25" s="17">
        <f>+ROUND(VLOOKUP(D25,COMPRAS!$D$7:$E$210000,2,FALSE)*P25,0)</f>
        <v>2</v>
      </c>
      <c r="F25" s="6">
        <f>+IFERROR(VLOOKUP(D25,'PRODUCTOS EN TIENDA'!D:E,2,FALSE),0)</f>
        <v>10800</v>
      </c>
      <c r="G25" s="6">
        <f t="shared" si="2"/>
        <v>21600</v>
      </c>
      <c r="H25" s="2">
        <f ca="1">+SUMIF(COMPRAS!$D$7:$G$210000,$D25,COMPRAS!$E$7:$E$210000)-SUMIF($D$7:$E25,$D25,$E$7:E25)</f>
        <v>26</v>
      </c>
      <c r="I25" s="2"/>
      <c r="J25" s="2"/>
      <c r="K25" s="2"/>
      <c r="L25" s="2"/>
      <c r="M25" s="2"/>
      <c r="N25" s="2"/>
      <c r="O25">
        <v>0.62525498506269861</v>
      </c>
      <c r="P25" s="18">
        <f t="shared" si="1"/>
        <v>7.0000000000000007E-2</v>
      </c>
    </row>
    <row r="26" spans="2:16" x14ac:dyDescent="0.35">
      <c r="B26" s="2">
        <v>20</v>
      </c>
      <c r="C26" s="4">
        <v>44563</v>
      </c>
      <c r="D26" t="s">
        <v>9</v>
      </c>
      <c r="E26" s="17">
        <f>+ROUND(VLOOKUP(D26,COMPRAS!$D$7:$E$210000,2,FALSE)*P26,0)</f>
        <v>2</v>
      </c>
      <c r="F26" s="6">
        <f>+IFERROR(VLOOKUP(D26,'PRODUCTOS EN TIENDA'!D:E,2,FALSE),0)</f>
        <v>12555</v>
      </c>
      <c r="G26" s="6">
        <f t="shared" si="2"/>
        <v>25110</v>
      </c>
      <c r="H26" s="2">
        <f ca="1">+SUMIF(COMPRAS!$D$7:$G$210000,$D26,COMPRAS!$E$7:$E$210000)-SUMIF($D$7:$E26,$D26,$E$7:E26)</f>
        <v>22</v>
      </c>
      <c r="I26" s="2"/>
      <c r="J26" s="2"/>
      <c r="K26" s="2"/>
      <c r="L26" s="2"/>
      <c r="M26" s="2"/>
      <c r="N26" s="2"/>
      <c r="O26">
        <v>0.4490791296467197</v>
      </c>
      <c r="P26" s="18">
        <f t="shared" si="1"/>
        <v>0.09</v>
      </c>
    </row>
    <row r="27" spans="2:16" x14ac:dyDescent="0.35">
      <c r="B27" s="2">
        <v>21</v>
      </c>
      <c r="C27" s="4">
        <v>44563</v>
      </c>
      <c r="D27" t="s">
        <v>11</v>
      </c>
      <c r="E27" s="17">
        <f>+ROUND(VLOOKUP(D27,COMPRAS!$D$7:$E$210000,2,FALSE)*P27,0)</f>
        <v>29</v>
      </c>
      <c r="F27" s="6">
        <f>+IFERROR(VLOOKUP(D27,'PRODUCTOS EN TIENDA'!D:E,2,FALSE),0)</f>
        <v>8100.0000000000009</v>
      </c>
      <c r="G27" s="6">
        <f t="shared" si="2"/>
        <v>234900.00000000003</v>
      </c>
      <c r="H27" s="2">
        <f ca="1">+SUMIF(COMPRAS!$D$7:$G$210000,$D27,COMPRAS!$E$7:$E$210000)-SUMIF($D$7:$E27,$D27,$E$7:E27)</f>
        <v>262</v>
      </c>
      <c r="I27" s="2"/>
      <c r="J27" s="2"/>
      <c r="K27" s="2"/>
      <c r="L27" s="2"/>
      <c r="M27" s="2"/>
      <c r="N27" s="2"/>
      <c r="O27">
        <v>0.44729638942005245</v>
      </c>
      <c r="P27" s="18">
        <f t="shared" si="1"/>
        <v>0.09</v>
      </c>
    </row>
    <row r="28" spans="2:16" x14ac:dyDescent="0.35">
      <c r="B28" s="2">
        <v>22</v>
      </c>
      <c r="C28" s="4">
        <v>44563</v>
      </c>
      <c r="D28" t="s">
        <v>10</v>
      </c>
      <c r="E28" s="17">
        <f>+ROUND(VLOOKUP(D28,COMPRAS!$D$7:$E$210000,2,FALSE)*P28,0)</f>
        <v>6</v>
      </c>
      <c r="F28" s="6">
        <f>+IFERROR(VLOOKUP(D28,'PRODUCTOS EN TIENDA'!D:E,2,FALSE),0)</f>
        <v>7020.0000000000009</v>
      </c>
      <c r="G28" s="6">
        <f t="shared" si="2"/>
        <v>42120.000000000007</v>
      </c>
      <c r="H28" s="2">
        <f ca="1">+SUMIF(COMPRAS!$D$7:$G$210000,$D28,COMPRAS!$E$7:$E$210000)-SUMIF($D$7:$E28,$D28,$E$7:E28)</f>
        <v>50</v>
      </c>
      <c r="I28" s="2"/>
      <c r="J28" s="2"/>
      <c r="K28" s="2"/>
      <c r="L28" s="2"/>
      <c r="M28" s="2"/>
      <c r="N28" s="2"/>
      <c r="O28">
        <v>0.95004300694041555</v>
      </c>
      <c r="P28" s="18">
        <f>+IF(AND(O28&gt;0.15,O28&lt;0.3),0.05,IF(AND(O28&gt;0.31,O28&lt;0.6),0.09,IF(AND(O28&gt;0.61,O28&lt;0.9),0.07,IF(O28&gt;0.9,0.093,O28))))</f>
        <v>9.2999999999999999E-2</v>
      </c>
    </row>
    <row r="29" spans="2:16" x14ac:dyDescent="0.35">
      <c r="B29" s="2">
        <v>23</v>
      </c>
      <c r="C29" s="4">
        <v>44563</v>
      </c>
      <c r="D29" t="s">
        <v>17</v>
      </c>
      <c r="E29" s="17">
        <f>+ROUND(VLOOKUP(D29,COMPRAS!$D$7:$E$210000,2,FALSE)*P29,0)</f>
        <v>56</v>
      </c>
      <c r="F29" s="6">
        <f>+IFERROR(VLOOKUP(D29,'PRODUCTOS EN TIENDA'!D:E,2,FALSE),0)</f>
        <v>189</v>
      </c>
      <c r="G29" s="6">
        <f t="shared" si="2"/>
        <v>10584</v>
      </c>
      <c r="H29" s="2">
        <f ca="1">+SUMIF(COMPRAS!$D$7:$G$210000,$D29,COMPRAS!$E$7:$E$210000)-SUMIF($D$7:$E29,$D29,$E$7:E29)</f>
        <v>362</v>
      </c>
      <c r="I29" s="2"/>
      <c r="J29" s="2"/>
      <c r="K29" s="2"/>
      <c r="L29" s="2"/>
      <c r="M29" s="2"/>
      <c r="N29" s="2"/>
      <c r="O29">
        <v>0.12358721268026185</v>
      </c>
      <c r="P29" s="18">
        <f t="shared" ref="P29:P92" si="3">+IF(AND(O29&gt;0.15,O29&lt;0.3),0.05,IF(AND(O29&gt;0.31,O29&lt;0.6),0.09,IF(AND(O29&gt;0.61,O29&lt;0.9),0.07,IF(O29&gt;0.9,0.093,O29))))</f>
        <v>0.12358721268026185</v>
      </c>
    </row>
    <row r="30" spans="2:16" x14ac:dyDescent="0.35">
      <c r="B30" s="2">
        <v>24</v>
      </c>
      <c r="C30" s="4">
        <v>44563</v>
      </c>
      <c r="D30" t="s">
        <v>18</v>
      </c>
      <c r="E30" s="17">
        <f>+ROUND(VLOOKUP(D30,COMPRAS!$D$7:$E$210000,2,FALSE)*P30,0)</f>
        <v>9</v>
      </c>
      <c r="F30" s="6">
        <f>+IFERROR(VLOOKUP(D30,'PRODUCTOS EN TIENDA'!D:E,2,FALSE),0)</f>
        <v>1080</v>
      </c>
      <c r="G30" s="6">
        <f t="shared" si="2"/>
        <v>9720</v>
      </c>
      <c r="H30" s="2">
        <f ca="1">+SUMIF(COMPRAS!$D$7:$G$210000,$D30,COMPRAS!$E$7:$E$210000)-SUMIF($D$7:$E30,$D30,$E$7:E30)</f>
        <v>158</v>
      </c>
      <c r="I30" s="2"/>
      <c r="J30" s="2"/>
      <c r="K30" s="2"/>
      <c r="L30" s="2"/>
      <c r="M30" s="2"/>
      <c r="N30" s="2"/>
      <c r="O30">
        <v>4.8110144570371327E-2</v>
      </c>
      <c r="P30" s="18">
        <f t="shared" si="3"/>
        <v>4.8110144570371327E-2</v>
      </c>
    </row>
    <row r="31" spans="2:16" x14ac:dyDescent="0.35">
      <c r="B31" s="2">
        <v>25</v>
      </c>
      <c r="C31" s="4">
        <v>44563</v>
      </c>
      <c r="D31" t="s">
        <v>19</v>
      </c>
      <c r="E31" s="17">
        <f>+ROUND(VLOOKUP(D31,COMPRAS!$D$7:$E$210000,2,FALSE)*P31,0)</f>
        <v>1</v>
      </c>
      <c r="F31" s="6">
        <f>+IFERROR(VLOOKUP(D31,'PRODUCTOS EN TIENDA'!D:E,2,FALSE),0)</f>
        <v>31050.000000000004</v>
      </c>
      <c r="G31" s="6">
        <f t="shared" si="2"/>
        <v>31050.000000000004</v>
      </c>
      <c r="H31" s="2">
        <f ca="1">+SUMIF(COMPRAS!$D$7:$G$210000,$D31,COMPRAS!$E$7:$E$210000)-SUMIF($D$7:$E31,$D31,$E$7:E31)</f>
        <v>20</v>
      </c>
      <c r="I31" s="2"/>
      <c r="J31" s="2"/>
      <c r="K31" s="2"/>
      <c r="L31" s="2"/>
      <c r="M31" s="2"/>
      <c r="N31" s="2"/>
      <c r="O31">
        <v>9.3889231951293728E-2</v>
      </c>
      <c r="P31" s="18">
        <f t="shared" si="3"/>
        <v>9.3889231951293728E-2</v>
      </c>
    </row>
    <row r="32" spans="2:16" x14ac:dyDescent="0.35">
      <c r="B32" s="2">
        <v>26</v>
      </c>
      <c r="C32" s="4">
        <v>44563</v>
      </c>
      <c r="D32" t="s">
        <v>4</v>
      </c>
      <c r="E32" s="17">
        <f>+ROUND(VLOOKUP(D32,COMPRAS!$D$7:$E$210000,2,FALSE)*P32,0)</f>
        <v>9</v>
      </c>
      <c r="F32" s="6">
        <f>+IFERROR(VLOOKUP(D32,'PRODUCTOS EN TIENDA'!D:E,2,FALSE),0)</f>
        <v>1620</v>
      </c>
      <c r="G32" s="6">
        <f t="shared" si="2"/>
        <v>14580</v>
      </c>
      <c r="H32" s="2">
        <f ca="1">+SUMIF(COMPRAS!$D$7:$G$210000,$D32,COMPRAS!$E$7:$E$210000)-SUMIF($D$7:$E32,$D32,$E$7:E32)</f>
        <v>109</v>
      </c>
      <c r="I32" s="2"/>
      <c r="J32" s="2"/>
      <c r="K32" s="2"/>
      <c r="L32" s="2"/>
      <c r="M32" s="2"/>
      <c r="N32" s="2"/>
      <c r="O32">
        <v>0.73228156561648794</v>
      </c>
      <c r="P32" s="18">
        <f t="shared" si="3"/>
        <v>7.0000000000000007E-2</v>
      </c>
    </row>
    <row r="33" spans="2:16" x14ac:dyDescent="0.35">
      <c r="B33" s="2">
        <v>27</v>
      </c>
      <c r="C33" s="4">
        <v>44563</v>
      </c>
      <c r="D33" t="s">
        <v>8</v>
      </c>
      <c r="E33" s="17">
        <f>+ROUND(VLOOKUP(D33,COMPRAS!$D$7:$E$210000,2,FALSE)*P33,0)</f>
        <v>6</v>
      </c>
      <c r="F33" s="6">
        <f>+IFERROR(VLOOKUP(D33,'PRODUCTOS EN TIENDA'!D:E,2,FALSE),0)</f>
        <v>13230</v>
      </c>
      <c r="G33" s="6">
        <f t="shared" si="2"/>
        <v>79380</v>
      </c>
      <c r="H33" s="2">
        <f ca="1">+SUMIF(COMPRAS!$D$7:$G$210000,$D33,COMPRAS!$E$7:$E$210000)-SUMIF($D$7:$E33,$D33,$E$7:E33)</f>
        <v>38</v>
      </c>
      <c r="I33" s="2"/>
      <c r="J33" s="2"/>
      <c r="K33" s="2"/>
      <c r="L33" s="2"/>
      <c r="M33" s="2"/>
      <c r="N33" s="2"/>
      <c r="O33">
        <v>0.13702824381588063</v>
      </c>
      <c r="P33" s="18">
        <f t="shared" si="3"/>
        <v>0.13702824381588063</v>
      </c>
    </row>
    <row r="34" spans="2:16" x14ac:dyDescent="0.35">
      <c r="B34" s="2">
        <v>28</v>
      </c>
      <c r="C34" s="4">
        <v>44563</v>
      </c>
      <c r="D34" t="s">
        <v>12</v>
      </c>
      <c r="E34" s="17">
        <f>+ROUND(VLOOKUP(D34,COMPRAS!$D$7:$E$210000,2,FALSE)*P34,0)</f>
        <v>29</v>
      </c>
      <c r="F34" s="6">
        <f>+IFERROR(VLOOKUP(D34,'PRODUCTOS EN TIENDA'!D:E,2,FALSE),0)</f>
        <v>1822.5000000000002</v>
      </c>
      <c r="G34" s="6">
        <f t="shared" si="2"/>
        <v>52852.500000000007</v>
      </c>
      <c r="H34" s="2">
        <f ca="1">+SUMIF(COMPRAS!$D$7:$G$210000,$D34,COMPRAS!$E$7:$E$210000)-SUMIF($D$7:$E34,$D34,$E$7:E34)</f>
        <v>269</v>
      </c>
      <c r="I34" s="2"/>
      <c r="J34" s="2"/>
      <c r="K34" s="2"/>
      <c r="L34" s="2"/>
      <c r="M34" s="2"/>
      <c r="N34" s="2"/>
      <c r="O34">
        <v>0.31893936121604527</v>
      </c>
      <c r="P34" s="18">
        <f t="shared" si="3"/>
        <v>0.09</v>
      </c>
    </row>
    <row r="35" spans="2:16" x14ac:dyDescent="0.35">
      <c r="B35" s="2">
        <v>29</v>
      </c>
      <c r="C35" s="4">
        <v>44563</v>
      </c>
      <c r="D35" t="s">
        <v>15</v>
      </c>
      <c r="E35" s="17">
        <f>+ROUND(VLOOKUP(D35,COMPRAS!$D$7:$E$210000,2,FALSE)*P35,0)</f>
        <v>3</v>
      </c>
      <c r="F35" s="6">
        <f>+IFERROR(VLOOKUP(D35,'PRODUCTOS EN TIENDA'!D:E,2,FALSE),0)</f>
        <v>12825</v>
      </c>
      <c r="G35" s="6">
        <f t="shared" si="2"/>
        <v>38475</v>
      </c>
      <c r="H35" s="2">
        <f ca="1">+SUMIF(COMPRAS!$D$7:$G$210000,$D35,COMPRAS!$E$7:$E$210000)-SUMIF($D$7:$E35,$D35,$E$7:E35)</f>
        <v>45</v>
      </c>
      <c r="I35" s="2"/>
      <c r="J35" s="2"/>
      <c r="K35" s="2"/>
      <c r="L35" s="2"/>
      <c r="M35" s="2"/>
      <c r="N35" s="2"/>
      <c r="O35">
        <v>0.19848631432967179</v>
      </c>
      <c r="P35" s="18">
        <f t="shared" si="3"/>
        <v>0.05</v>
      </c>
    </row>
    <row r="36" spans="2:16" x14ac:dyDescent="0.35">
      <c r="B36" s="2">
        <v>30</v>
      </c>
      <c r="C36" s="4">
        <v>44563</v>
      </c>
      <c r="D36" t="s">
        <v>16</v>
      </c>
      <c r="E36" s="17">
        <f>+ROUND(VLOOKUP(D36,COMPRAS!$D$7:$E$210000,2,FALSE)*P36,0)</f>
        <v>4</v>
      </c>
      <c r="F36" s="6">
        <f>+IFERROR(VLOOKUP(D36,'PRODUCTOS EN TIENDA'!D:E,2,FALSE),0)</f>
        <v>11745</v>
      </c>
      <c r="G36" s="6">
        <f t="shared" si="2"/>
        <v>46980</v>
      </c>
      <c r="H36" s="2">
        <f ca="1">+SUMIF(COMPRAS!$D$7:$G$210000,$D36,COMPRAS!$E$7:$E$210000)-SUMIF($D$7:$E36,$D36,$E$7:E36)</f>
        <v>60</v>
      </c>
      <c r="I36" s="2"/>
      <c r="J36" s="2"/>
      <c r="K36" s="2"/>
      <c r="L36" s="2"/>
      <c r="M36" s="2"/>
      <c r="N36" s="2"/>
      <c r="O36">
        <v>0.93098825868670465</v>
      </c>
      <c r="P36" s="18">
        <f t="shared" si="3"/>
        <v>9.2999999999999999E-2</v>
      </c>
    </row>
    <row r="37" spans="2:16" x14ac:dyDescent="0.35">
      <c r="B37" s="2">
        <v>31</v>
      </c>
      <c r="C37" s="4">
        <v>44564</v>
      </c>
      <c r="D37" t="s">
        <v>1</v>
      </c>
      <c r="E37" s="17">
        <f>+ROUND(VLOOKUP(D37,COMPRAS!$D$7:$E$210000,2,FALSE)*P37,0)</f>
        <v>14</v>
      </c>
      <c r="F37" s="6">
        <f>+IFERROR(VLOOKUP(D37,'PRODUCTOS EN TIENDA'!D:E,2,FALSE),0)</f>
        <v>1755.0000000000002</v>
      </c>
      <c r="G37" s="6">
        <f t="shared" si="2"/>
        <v>24570.000000000004</v>
      </c>
      <c r="H37" s="2">
        <f ca="1">+SUMIF(COMPRAS!$D$7:$G$210000,$D37,COMPRAS!$E$7:$E$210000)-SUMIF($D$7:$E37,$D37,$E$7:E37)</f>
        <v>114</v>
      </c>
      <c r="I37" s="2"/>
      <c r="J37" s="2"/>
      <c r="K37" s="2"/>
      <c r="L37" s="2"/>
      <c r="M37" s="2"/>
      <c r="N37" s="2"/>
      <c r="O37">
        <v>0.52488888365259512</v>
      </c>
      <c r="P37" s="18">
        <f t="shared" si="3"/>
        <v>0.09</v>
      </c>
    </row>
    <row r="38" spans="2:16" x14ac:dyDescent="0.35">
      <c r="B38" s="2">
        <v>32</v>
      </c>
      <c r="C38" s="4">
        <v>44564</v>
      </c>
      <c r="D38" t="s">
        <v>5</v>
      </c>
      <c r="E38" s="17">
        <f>+ROUND(VLOOKUP(D38,COMPRAS!$D$7:$E$210000,2,FALSE)*P38,0)</f>
        <v>21</v>
      </c>
      <c r="F38" s="6">
        <f>+IFERROR(VLOOKUP(D38,'PRODUCTOS EN TIENDA'!D:E,2,FALSE),0)</f>
        <v>1755.0000000000002</v>
      </c>
      <c r="G38" s="6">
        <f t="shared" si="2"/>
        <v>36855.000000000007</v>
      </c>
      <c r="H38" s="2">
        <f ca="1">+SUMIF(COMPRAS!$D$7:$G$210000,$D38,COMPRAS!$E$7:$E$210000)-SUMIF($D$7:$E38,$D38,$E$7:E38)</f>
        <v>256</v>
      </c>
      <c r="I38" s="2"/>
      <c r="J38" s="2"/>
      <c r="K38" s="2"/>
      <c r="L38" s="2"/>
      <c r="M38" s="2"/>
      <c r="N38" s="2"/>
      <c r="O38">
        <v>0.76592966947238339</v>
      </c>
      <c r="P38" s="18">
        <f t="shared" si="3"/>
        <v>7.0000000000000007E-2</v>
      </c>
    </row>
    <row r="39" spans="2:16" x14ac:dyDescent="0.35">
      <c r="B39" s="2">
        <v>33</v>
      </c>
      <c r="C39" s="4">
        <v>44564</v>
      </c>
      <c r="D39" t="s">
        <v>6</v>
      </c>
      <c r="E39" s="17">
        <f>+ROUND(VLOOKUP(D39,COMPRAS!$D$7:$E$210000,2,FALSE)*P39,0)</f>
        <v>11</v>
      </c>
      <c r="F39" s="6">
        <f>+IFERROR(VLOOKUP(D39,'PRODUCTOS EN TIENDA'!D:E,2,FALSE),0)</f>
        <v>2430</v>
      </c>
      <c r="G39" s="6">
        <f t="shared" si="2"/>
        <v>26730</v>
      </c>
      <c r="H39" s="2">
        <f ca="1">+SUMIF(COMPRAS!$D$7:$G$210000,$D39,COMPRAS!$E$7:$E$210000)-SUMIF($D$7:$E39,$D39,$E$7:E39)</f>
        <v>57</v>
      </c>
      <c r="I39" s="2"/>
      <c r="J39" s="2"/>
      <c r="K39" s="2"/>
      <c r="L39" s="2"/>
      <c r="M39" s="2"/>
      <c r="N39" s="2"/>
      <c r="O39">
        <v>0.13738573331665205</v>
      </c>
      <c r="P39" s="18">
        <f t="shared" si="3"/>
        <v>0.13738573331665205</v>
      </c>
    </row>
    <row r="40" spans="2:16" x14ac:dyDescent="0.35">
      <c r="B40" s="2">
        <v>34</v>
      </c>
      <c r="C40" s="4">
        <v>44564</v>
      </c>
      <c r="D40" t="s">
        <v>7</v>
      </c>
      <c r="E40" s="17">
        <f>+ROUND(VLOOKUP(D40,COMPRAS!$D$7:$E$210000,2,FALSE)*P40,0)</f>
        <v>2</v>
      </c>
      <c r="F40" s="6">
        <f>+IFERROR(VLOOKUP(D40,'PRODUCTOS EN TIENDA'!D:E,2,FALSE),0)</f>
        <v>10800</v>
      </c>
      <c r="G40" s="6">
        <f t="shared" si="2"/>
        <v>21600</v>
      </c>
      <c r="H40" s="2">
        <f ca="1">+SUMIF(COMPRAS!$D$7:$G$210000,$D40,COMPRAS!$E$7:$E$210000)-SUMIF($D$7:$E40,$D40,$E$7:E40)</f>
        <v>24</v>
      </c>
      <c r="I40" s="2"/>
      <c r="J40" s="2"/>
      <c r="K40" s="2"/>
      <c r="L40" s="2"/>
      <c r="M40" s="2"/>
      <c r="N40" s="2"/>
      <c r="O40">
        <v>0.78103391808377343</v>
      </c>
      <c r="P40" s="18">
        <f t="shared" si="3"/>
        <v>7.0000000000000007E-2</v>
      </c>
    </row>
    <row r="41" spans="2:16" x14ac:dyDescent="0.35">
      <c r="B41" s="2">
        <v>35</v>
      </c>
      <c r="C41" s="4">
        <v>44564</v>
      </c>
      <c r="D41" t="s">
        <v>9</v>
      </c>
      <c r="E41" s="17">
        <f>+ROUND(VLOOKUP(D41,COMPRAS!$D$7:$E$210000,2,FALSE)*P41,0)</f>
        <v>1</v>
      </c>
      <c r="F41" s="6">
        <f>+IFERROR(VLOOKUP(D41,'PRODUCTOS EN TIENDA'!D:E,2,FALSE),0)</f>
        <v>12555</v>
      </c>
      <c r="G41" s="6">
        <f t="shared" si="2"/>
        <v>12555</v>
      </c>
      <c r="H41" s="2">
        <f ca="1">+SUMIF(COMPRAS!$D$7:$G$210000,$D41,COMPRAS!$E$7:$E$210000)-SUMIF($D$7:$E41,$D41,$E$7:E41)</f>
        <v>21</v>
      </c>
      <c r="I41" s="2"/>
      <c r="J41" s="2"/>
      <c r="K41" s="2"/>
      <c r="L41" s="2"/>
      <c r="M41" s="2"/>
      <c r="N41" s="2"/>
      <c r="O41">
        <v>2.7443509176511172E-2</v>
      </c>
      <c r="P41" s="18">
        <f t="shared" si="3"/>
        <v>2.7443509176511172E-2</v>
      </c>
    </row>
    <row r="42" spans="2:16" x14ac:dyDescent="0.35">
      <c r="B42" s="2">
        <v>36</v>
      </c>
      <c r="C42" s="4">
        <v>44564</v>
      </c>
      <c r="D42" t="s">
        <v>11</v>
      </c>
      <c r="E42" s="17">
        <f>+ROUND(VLOOKUP(D42,COMPRAS!$D$7:$E$210000,2,FALSE)*P42,0)</f>
        <v>16</v>
      </c>
      <c r="F42" s="6">
        <f>+IFERROR(VLOOKUP(D42,'PRODUCTOS EN TIENDA'!D:E,2,FALSE),0)</f>
        <v>8100.0000000000009</v>
      </c>
      <c r="G42" s="6">
        <f t="shared" si="2"/>
        <v>129600.00000000001</v>
      </c>
      <c r="H42" s="2">
        <f ca="1">+SUMIF(COMPRAS!$D$7:$G$210000,$D42,COMPRAS!$E$7:$E$210000)-SUMIF($D$7:$E42,$D42,$E$7:E42)</f>
        <v>246</v>
      </c>
      <c r="I42" s="2"/>
      <c r="J42" s="2"/>
      <c r="K42" s="2"/>
      <c r="L42" s="2"/>
      <c r="M42" s="2"/>
      <c r="N42" s="2"/>
      <c r="O42">
        <v>0.29691148769313191</v>
      </c>
      <c r="P42" s="18">
        <f t="shared" si="3"/>
        <v>0.05</v>
      </c>
    </row>
    <row r="43" spans="2:16" x14ac:dyDescent="0.35">
      <c r="B43" s="2">
        <v>37</v>
      </c>
      <c r="C43" s="4">
        <v>44564</v>
      </c>
      <c r="D43" t="s">
        <v>10</v>
      </c>
      <c r="E43" s="17">
        <f>+ROUND(VLOOKUP(D43,COMPRAS!$D$7:$E$210000,2,FALSE)*P43,0)</f>
        <v>4</v>
      </c>
      <c r="F43" s="6">
        <f>+IFERROR(VLOOKUP(D43,'PRODUCTOS EN TIENDA'!D:E,2,FALSE),0)</f>
        <v>7020.0000000000009</v>
      </c>
      <c r="G43" s="6">
        <f t="shared" si="2"/>
        <v>28080.000000000004</v>
      </c>
      <c r="H43" s="2">
        <f ca="1">+SUMIF(COMPRAS!$D$7:$G$210000,$D43,COMPRAS!$E$7:$E$210000)-SUMIF($D$7:$E43,$D43,$E$7:E43)</f>
        <v>46</v>
      </c>
      <c r="I43" s="2"/>
      <c r="J43" s="2"/>
      <c r="K43" s="2"/>
      <c r="L43" s="2"/>
      <c r="M43" s="2"/>
      <c r="N43" s="2"/>
      <c r="O43">
        <v>0.71724827094219679</v>
      </c>
      <c r="P43" s="18">
        <f t="shared" si="3"/>
        <v>7.0000000000000007E-2</v>
      </c>
    </row>
    <row r="44" spans="2:16" x14ac:dyDescent="0.35">
      <c r="B44" s="2">
        <v>38</v>
      </c>
      <c r="C44" s="4">
        <v>44564</v>
      </c>
      <c r="D44" t="s">
        <v>17</v>
      </c>
      <c r="E44" s="17">
        <f>+ROUND(VLOOKUP(D44,COMPRAS!$D$7:$E$210000,2,FALSE)*P44,0)</f>
        <v>23</v>
      </c>
      <c r="F44" s="6">
        <f>+IFERROR(VLOOKUP(D44,'PRODUCTOS EN TIENDA'!D:E,2,FALSE),0)</f>
        <v>189</v>
      </c>
      <c r="G44" s="6">
        <f t="shared" si="2"/>
        <v>4347</v>
      </c>
      <c r="H44" s="2">
        <f ca="1">+SUMIF(COMPRAS!$D$7:$G$210000,$D44,COMPRAS!$E$7:$E$210000)-SUMIF($D$7:$E44,$D44,$E$7:E44)</f>
        <v>339</v>
      </c>
      <c r="I44" s="2"/>
      <c r="J44" s="2"/>
      <c r="K44" s="2"/>
      <c r="L44" s="2"/>
      <c r="M44" s="2"/>
      <c r="N44" s="2"/>
      <c r="O44">
        <v>0.27443337652762789</v>
      </c>
      <c r="P44" s="18">
        <f t="shared" si="3"/>
        <v>0.05</v>
      </c>
    </row>
    <row r="45" spans="2:16" x14ac:dyDescent="0.35">
      <c r="B45" s="2">
        <v>39</v>
      </c>
      <c r="C45" s="4">
        <v>44564</v>
      </c>
      <c r="D45" t="s">
        <v>18</v>
      </c>
      <c r="E45" s="17">
        <f>+ROUND(VLOOKUP(D45,COMPRAS!$D$7:$E$210000,2,FALSE)*P45,0)</f>
        <v>13</v>
      </c>
      <c r="F45" s="6">
        <f>+IFERROR(VLOOKUP(D45,'PRODUCTOS EN TIENDA'!D:E,2,FALSE),0)</f>
        <v>1080</v>
      </c>
      <c r="G45" s="6">
        <f t="shared" si="2"/>
        <v>14040</v>
      </c>
      <c r="H45" s="2">
        <f ca="1">+SUMIF(COMPRAS!$D$7:$G$210000,$D45,COMPRAS!$E$7:$E$210000)-SUMIF($D$7:$E45,$D45,$E$7:E45)</f>
        <v>145</v>
      </c>
      <c r="I45" s="2"/>
      <c r="J45" s="2"/>
      <c r="K45" s="2"/>
      <c r="L45" s="2"/>
      <c r="M45" s="2"/>
      <c r="N45" s="2"/>
      <c r="O45">
        <v>0.69733437836452283</v>
      </c>
      <c r="P45" s="18">
        <f t="shared" si="3"/>
        <v>7.0000000000000007E-2</v>
      </c>
    </row>
    <row r="46" spans="2:16" x14ac:dyDescent="0.35">
      <c r="B46" s="2">
        <v>40</v>
      </c>
      <c r="C46" s="4">
        <v>44564</v>
      </c>
      <c r="D46" t="s">
        <v>19</v>
      </c>
      <c r="E46" s="17">
        <f>+ROUND(VLOOKUP(D46,COMPRAS!$D$7:$E$210000,2,FALSE)*P46,0)</f>
        <v>1</v>
      </c>
      <c r="F46" s="6">
        <f>+IFERROR(VLOOKUP(D46,'PRODUCTOS EN TIENDA'!D:E,2,FALSE),0)</f>
        <v>31050.000000000004</v>
      </c>
      <c r="G46" s="6">
        <f t="shared" si="2"/>
        <v>31050.000000000004</v>
      </c>
      <c r="H46" s="2">
        <f ca="1">+SUMIF(COMPRAS!$D$7:$G$210000,$D46,COMPRAS!$E$7:$E$210000)-SUMIF($D$7:$E46,$D46,$E$7:E46)</f>
        <v>19</v>
      </c>
      <c r="I46" s="2"/>
      <c r="J46" s="2"/>
      <c r="K46" s="2"/>
      <c r="L46" s="2"/>
      <c r="M46" s="2"/>
      <c r="N46" s="2"/>
      <c r="O46">
        <v>0.44794222785729421</v>
      </c>
      <c r="P46" s="18">
        <f t="shared" si="3"/>
        <v>0.09</v>
      </c>
    </row>
    <row r="47" spans="2:16" x14ac:dyDescent="0.35">
      <c r="B47" s="2">
        <v>41</v>
      </c>
      <c r="C47" s="4">
        <v>44564</v>
      </c>
      <c r="D47" t="s">
        <v>4</v>
      </c>
      <c r="E47" s="17">
        <f>+ROUND(VLOOKUP(D47,COMPRAS!$D$7:$E$210000,2,FALSE)*P47,0)</f>
        <v>12</v>
      </c>
      <c r="F47" s="6">
        <f>+IFERROR(VLOOKUP(D47,'PRODUCTOS EN TIENDA'!D:E,2,FALSE),0)</f>
        <v>1620</v>
      </c>
      <c r="G47" s="6">
        <f t="shared" si="2"/>
        <v>19440</v>
      </c>
      <c r="H47" s="2">
        <f ca="1">+SUMIF(COMPRAS!$D$7:$G$210000,$D47,COMPRAS!$E$7:$E$210000)-SUMIF($D$7:$E47,$D47,$E$7:E47)</f>
        <v>97</v>
      </c>
      <c r="I47" s="2"/>
      <c r="J47" s="2"/>
      <c r="K47" s="2"/>
      <c r="L47" s="2"/>
      <c r="M47" s="2"/>
      <c r="N47" s="2"/>
      <c r="O47">
        <v>0.58396563392332446</v>
      </c>
      <c r="P47" s="18">
        <f t="shared" si="3"/>
        <v>0.09</v>
      </c>
    </row>
    <row r="48" spans="2:16" x14ac:dyDescent="0.35">
      <c r="B48" s="2">
        <v>42</v>
      </c>
      <c r="C48" s="4">
        <v>44564</v>
      </c>
      <c r="D48" t="s">
        <v>8</v>
      </c>
      <c r="E48" s="17">
        <f>+ROUND(VLOOKUP(D48,COMPRAS!$D$7:$E$210000,2,FALSE)*P48,0)</f>
        <v>4</v>
      </c>
      <c r="F48" s="6">
        <f>+IFERROR(VLOOKUP(D48,'PRODUCTOS EN TIENDA'!D:E,2,FALSE),0)</f>
        <v>13230</v>
      </c>
      <c r="G48" s="6">
        <f t="shared" si="2"/>
        <v>52920</v>
      </c>
      <c r="H48" s="2">
        <f ca="1">+SUMIF(COMPRAS!$D$7:$G$210000,$D48,COMPRAS!$E$7:$E$210000)-SUMIF($D$7:$E48,$D48,$E$7:E48)</f>
        <v>34</v>
      </c>
      <c r="I48" s="2"/>
      <c r="J48" s="2"/>
      <c r="K48" s="2"/>
      <c r="L48" s="2"/>
      <c r="M48" s="2"/>
      <c r="N48" s="2"/>
      <c r="O48">
        <v>0.57306944199036081</v>
      </c>
      <c r="P48" s="18">
        <f t="shared" si="3"/>
        <v>0.09</v>
      </c>
    </row>
    <row r="49" spans="2:16" x14ac:dyDescent="0.35">
      <c r="B49" s="2">
        <v>43</v>
      </c>
      <c r="C49" s="4">
        <v>44564</v>
      </c>
      <c r="D49" t="s">
        <v>12</v>
      </c>
      <c r="E49" s="17">
        <f>+ROUND(VLOOKUP(D49,COMPRAS!$D$7:$E$210000,2,FALSE)*P49,0)</f>
        <v>29</v>
      </c>
      <c r="F49" s="6">
        <f>+IFERROR(VLOOKUP(D49,'PRODUCTOS EN TIENDA'!D:E,2,FALSE),0)</f>
        <v>1822.5000000000002</v>
      </c>
      <c r="G49" s="6">
        <f t="shared" si="2"/>
        <v>52852.500000000007</v>
      </c>
      <c r="H49" s="2">
        <f ca="1">+SUMIF(COMPRAS!$D$7:$G$210000,$D49,COMPRAS!$E$7:$E$210000)-SUMIF($D$7:$E49,$D49,$E$7:E49)</f>
        <v>240</v>
      </c>
      <c r="I49" s="2"/>
      <c r="J49" s="2"/>
      <c r="K49" s="2"/>
      <c r="L49" s="2"/>
      <c r="M49" s="2"/>
      <c r="N49" s="2"/>
      <c r="O49">
        <v>0.4529018298844204</v>
      </c>
      <c r="P49" s="18">
        <f t="shared" si="3"/>
        <v>0.09</v>
      </c>
    </row>
    <row r="50" spans="2:16" x14ac:dyDescent="0.35">
      <c r="B50" s="2">
        <v>44</v>
      </c>
      <c r="C50" s="4">
        <v>44564</v>
      </c>
      <c r="D50" t="s">
        <v>15</v>
      </c>
      <c r="E50" s="17">
        <f>+ROUND(VLOOKUP(D50,COMPRAS!$D$7:$E$210000,2,FALSE)*P50,0)</f>
        <v>5</v>
      </c>
      <c r="F50" s="6">
        <f>+IFERROR(VLOOKUP(D50,'PRODUCTOS EN TIENDA'!D:E,2,FALSE),0)</f>
        <v>12825</v>
      </c>
      <c r="G50" s="6">
        <f t="shared" si="2"/>
        <v>64125</v>
      </c>
      <c r="H50" s="2">
        <f ca="1">+SUMIF(COMPRAS!$D$7:$G$210000,$D50,COMPRAS!$E$7:$E$210000)-SUMIF($D$7:$E50,$D50,$E$7:E50)</f>
        <v>40</v>
      </c>
      <c r="I50" s="2"/>
      <c r="J50" s="2"/>
      <c r="K50" s="2"/>
      <c r="L50" s="2"/>
      <c r="M50" s="2"/>
      <c r="N50" s="2"/>
      <c r="O50">
        <v>0.37546455728715877</v>
      </c>
      <c r="P50" s="18">
        <f t="shared" si="3"/>
        <v>0.09</v>
      </c>
    </row>
    <row r="51" spans="2:16" x14ac:dyDescent="0.35">
      <c r="B51" s="2">
        <v>45</v>
      </c>
      <c r="C51" s="4">
        <v>44564</v>
      </c>
      <c r="D51" t="s">
        <v>16</v>
      </c>
      <c r="E51" s="17">
        <f>+ROUND(VLOOKUP(D51,COMPRAS!$D$7:$E$210000,2,FALSE)*P51,0)</f>
        <v>4</v>
      </c>
      <c r="F51" s="6">
        <f>+IFERROR(VLOOKUP(D51,'PRODUCTOS EN TIENDA'!D:E,2,FALSE),0)</f>
        <v>11745</v>
      </c>
      <c r="G51" s="6">
        <f t="shared" si="2"/>
        <v>46980</v>
      </c>
      <c r="H51" s="2">
        <f ca="1">+SUMIF(COMPRAS!$D$7:$G$210000,$D51,COMPRAS!$E$7:$E$210000)-SUMIF($D$7:$E51,$D51,$E$7:E51)</f>
        <v>56</v>
      </c>
      <c r="I51" s="2"/>
      <c r="J51" s="2"/>
      <c r="K51" s="2"/>
      <c r="L51" s="2"/>
      <c r="M51" s="2"/>
      <c r="N51" s="2"/>
      <c r="O51">
        <v>0.4772248685016548</v>
      </c>
      <c r="P51" s="18">
        <f t="shared" si="3"/>
        <v>0.09</v>
      </c>
    </row>
    <row r="52" spans="2:16" x14ac:dyDescent="0.35">
      <c r="B52" s="2">
        <v>46</v>
      </c>
      <c r="C52" s="4">
        <v>44565</v>
      </c>
      <c r="D52" t="s">
        <v>1</v>
      </c>
      <c r="E52" s="17">
        <f>+ROUND(VLOOKUP(D52,COMPRAS!$D$7:$E$210000,2,FALSE)*P52,0)</f>
        <v>11</v>
      </c>
      <c r="F52" s="6">
        <f>+IFERROR(VLOOKUP(D52,'PRODUCTOS EN TIENDA'!D:E,2,FALSE),0)</f>
        <v>1755.0000000000002</v>
      </c>
      <c r="G52" s="6">
        <f t="shared" si="2"/>
        <v>19305.000000000004</v>
      </c>
      <c r="H52" s="2">
        <f ca="1">+SUMIF(COMPRAS!$D$7:$G$210000,$D52,COMPRAS!$E$7:$E$210000)-SUMIF($D$7:$E52,$D52,$E$7:E52)</f>
        <v>103</v>
      </c>
      <c r="I52" s="2"/>
      <c r="J52" s="2"/>
      <c r="K52" s="2"/>
      <c r="L52" s="2"/>
      <c r="M52" s="2"/>
      <c r="N52" s="2"/>
      <c r="O52">
        <v>0.7231275184084397</v>
      </c>
      <c r="P52" s="18">
        <f t="shared" si="3"/>
        <v>7.0000000000000007E-2</v>
      </c>
    </row>
    <row r="53" spans="2:16" x14ac:dyDescent="0.35">
      <c r="B53" s="2">
        <v>47</v>
      </c>
      <c r="C53" s="4">
        <v>44565</v>
      </c>
      <c r="D53" t="s">
        <v>5</v>
      </c>
      <c r="E53" s="17">
        <f>+ROUND(VLOOKUP(D53,COMPRAS!$D$7:$E$210000,2,FALSE)*P53,0)</f>
        <v>27</v>
      </c>
      <c r="F53" s="6">
        <f>+IFERROR(VLOOKUP(D53,'PRODUCTOS EN TIENDA'!D:E,2,FALSE),0)</f>
        <v>1755.0000000000002</v>
      </c>
      <c r="G53" s="6">
        <f t="shared" si="2"/>
        <v>47385.000000000007</v>
      </c>
      <c r="H53" s="2">
        <f ca="1">+SUMIF(COMPRAS!$D$7:$G$210000,$D53,COMPRAS!$E$7:$E$210000)-SUMIF($D$7:$E53,$D53,$E$7:E53)</f>
        <v>229</v>
      </c>
      <c r="I53" s="2"/>
      <c r="J53" s="2"/>
      <c r="K53" s="2"/>
      <c r="L53" s="2"/>
      <c r="M53" s="2"/>
      <c r="N53" s="2"/>
      <c r="O53">
        <v>0.3589834743220065</v>
      </c>
      <c r="P53" s="18">
        <f t="shared" si="3"/>
        <v>0.09</v>
      </c>
    </row>
    <row r="54" spans="2:16" x14ac:dyDescent="0.35">
      <c r="B54" s="2">
        <v>48</v>
      </c>
      <c r="C54" s="4">
        <v>44565</v>
      </c>
      <c r="D54" t="s">
        <v>6</v>
      </c>
      <c r="E54" s="17">
        <f>+ROUND(VLOOKUP(D54,COMPRAS!$D$7:$E$210000,2,FALSE)*P54,0)</f>
        <v>4</v>
      </c>
      <c r="F54" s="6">
        <f>+IFERROR(VLOOKUP(D54,'PRODUCTOS EN TIENDA'!D:E,2,FALSE),0)</f>
        <v>2430</v>
      </c>
      <c r="G54" s="6">
        <f t="shared" si="2"/>
        <v>9720</v>
      </c>
      <c r="H54" s="2">
        <f ca="1">+SUMIF(COMPRAS!$D$7:$G$210000,$D54,COMPRAS!$E$7:$E$210000)-SUMIF($D$7:$E54,$D54,$E$7:E54)</f>
        <v>53</v>
      </c>
      <c r="I54" s="2"/>
      <c r="J54" s="2"/>
      <c r="K54" s="2"/>
      <c r="L54" s="2"/>
      <c r="M54" s="2"/>
      <c r="N54" s="2"/>
      <c r="O54">
        <v>0.19514033723064672</v>
      </c>
      <c r="P54" s="18">
        <f t="shared" si="3"/>
        <v>0.05</v>
      </c>
    </row>
    <row r="55" spans="2:16" x14ac:dyDescent="0.35">
      <c r="B55" s="2">
        <v>49</v>
      </c>
      <c r="C55" s="4">
        <v>44565</v>
      </c>
      <c r="D55" t="s">
        <v>7</v>
      </c>
      <c r="E55" s="17">
        <f>+ROUND(VLOOKUP(D55,COMPRAS!$D$7:$E$210000,2,FALSE)*P55,0)</f>
        <v>3</v>
      </c>
      <c r="F55" s="6">
        <f>+IFERROR(VLOOKUP(D55,'PRODUCTOS EN TIENDA'!D:E,2,FALSE),0)</f>
        <v>10800</v>
      </c>
      <c r="G55" s="6">
        <f t="shared" si="2"/>
        <v>32400</v>
      </c>
      <c r="H55" s="2">
        <f ca="1">+SUMIF(COMPRAS!$D$7:$G$210000,$D55,COMPRAS!$E$7:$E$210000)-SUMIF($D$7:$E55,$D55,$E$7:E55)</f>
        <v>21</v>
      </c>
      <c r="I55" s="2"/>
      <c r="J55" s="2"/>
      <c r="K55" s="2"/>
      <c r="L55" s="2"/>
      <c r="M55" s="2"/>
      <c r="N55" s="2"/>
      <c r="O55">
        <v>0.42394830342034684</v>
      </c>
      <c r="P55" s="18">
        <f t="shared" si="3"/>
        <v>0.09</v>
      </c>
    </row>
    <row r="56" spans="2:16" x14ac:dyDescent="0.35">
      <c r="B56" s="2">
        <v>50</v>
      </c>
      <c r="C56" s="4">
        <v>44565</v>
      </c>
      <c r="D56" t="s">
        <v>9</v>
      </c>
      <c r="E56" s="17">
        <f>+ROUND(VLOOKUP(D56,COMPRAS!$D$7:$E$210000,2,FALSE)*P56,0)</f>
        <v>2</v>
      </c>
      <c r="F56" s="6">
        <f>+IFERROR(VLOOKUP(D56,'PRODUCTOS EN TIENDA'!D:E,2,FALSE),0)</f>
        <v>12555</v>
      </c>
      <c r="G56" s="6">
        <f t="shared" si="2"/>
        <v>25110</v>
      </c>
      <c r="H56" s="2">
        <f ca="1">+SUMIF(COMPRAS!$D$7:$G$210000,$D56,COMPRAS!$E$7:$E$210000)-SUMIF($D$7:$E56,$D56,$E$7:E56)</f>
        <v>19</v>
      </c>
      <c r="I56" s="2"/>
      <c r="J56" s="2"/>
      <c r="K56" s="2"/>
      <c r="L56" s="2"/>
      <c r="M56" s="2"/>
      <c r="N56" s="2"/>
      <c r="O56">
        <v>0.48567736509951231</v>
      </c>
      <c r="P56" s="18">
        <f t="shared" si="3"/>
        <v>0.09</v>
      </c>
    </row>
    <row r="57" spans="2:16" x14ac:dyDescent="0.35">
      <c r="B57" s="2">
        <v>51</v>
      </c>
      <c r="C57" s="4">
        <v>44565</v>
      </c>
      <c r="D57" t="s">
        <v>11</v>
      </c>
      <c r="E57" s="17">
        <f>+ROUND(VLOOKUP(D57,COMPRAS!$D$7:$E$210000,2,FALSE)*P57,0)</f>
        <v>22</v>
      </c>
      <c r="F57" s="6">
        <f>+IFERROR(VLOOKUP(D57,'PRODUCTOS EN TIENDA'!D:E,2,FALSE),0)</f>
        <v>8100.0000000000009</v>
      </c>
      <c r="G57" s="6">
        <f t="shared" si="2"/>
        <v>178200.00000000003</v>
      </c>
      <c r="H57" s="2">
        <f ca="1">+SUMIF(COMPRAS!$D$7:$G$210000,$D57,COMPRAS!$E$7:$E$210000)-SUMIF($D$7:$E57,$D57,$E$7:E57)</f>
        <v>224</v>
      </c>
      <c r="I57" s="2"/>
      <c r="J57" s="2"/>
      <c r="K57" s="2"/>
      <c r="L57" s="2"/>
      <c r="M57" s="2"/>
      <c r="N57" s="2"/>
      <c r="O57">
        <v>0.89198315723596933</v>
      </c>
      <c r="P57" s="18">
        <f t="shared" si="3"/>
        <v>7.0000000000000007E-2</v>
      </c>
    </row>
    <row r="58" spans="2:16" x14ac:dyDescent="0.35">
      <c r="B58" s="2">
        <v>52</v>
      </c>
      <c r="C58" s="4">
        <v>44565</v>
      </c>
      <c r="D58" t="s">
        <v>10</v>
      </c>
      <c r="E58" s="17">
        <f>+ROUND(VLOOKUP(D58,COMPRAS!$D$7:$E$210000,2,FALSE)*P58,0)</f>
        <v>4</v>
      </c>
      <c r="F58" s="6">
        <f>+IFERROR(VLOOKUP(D58,'PRODUCTOS EN TIENDA'!D:E,2,FALSE),0)</f>
        <v>7020.0000000000009</v>
      </c>
      <c r="G58" s="6">
        <f t="shared" si="2"/>
        <v>28080.000000000004</v>
      </c>
      <c r="H58" s="2">
        <f ca="1">+SUMIF(COMPRAS!$D$7:$G$210000,$D58,COMPRAS!$E$7:$E$210000)-SUMIF($D$7:$E58,$D58,$E$7:E58)</f>
        <v>42</v>
      </c>
      <c r="I58" s="2"/>
      <c r="J58" s="2"/>
      <c r="K58" s="2"/>
      <c r="L58" s="2"/>
      <c r="M58" s="2"/>
      <c r="N58" s="2"/>
      <c r="O58">
        <v>0.63135003275511659</v>
      </c>
      <c r="P58" s="18">
        <f t="shared" si="3"/>
        <v>7.0000000000000007E-2</v>
      </c>
    </row>
    <row r="59" spans="2:16" x14ac:dyDescent="0.35">
      <c r="B59" s="2">
        <v>53</v>
      </c>
      <c r="C59" s="4">
        <v>44565</v>
      </c>
      <c r="D59" t="s">
        <v>17</v>
      </c>
      <c r="E59" s="17">
        <f>+ROUND(VLOOKUP(D59,COMPRAS!$D$7:$E$210000,2,FALSE)*P59,0)</f>
        <v>32</v>
      </c>
      <c r="F59" s="6">
        <f>+IFERROR(VLOOKUP(D59,'PRODUCTOS EN TIENDA'!D:E,2,FALSE),0)</f>
        <v>189</v>
      </c>
      <c r="G59" s="6">
        <f t="shared" si="2"/>
        <v>6048</v>
      </c>
      <c r="H59" s="2">
        <f ca="1">+SUMIF(COMPRAS!$D$7:$G$210000,$D59,COMPRAS!$E$7:$E$210000)-SUMIF($D$7:$E59,$D59,$E$7:E59)</f>
        <v>307</v>
      </c>
      <c r="I59" s="2"/>
      <c r="J59" s="2"/>
      <c r="K59" s="2"/>
      <c r="L59" s="2"/>
      <c r="M59" s="2"/>
      <c r="N59" s="2"/>
      <c r="O59">
        <v>0.85289522046221389</v>
      </c>
      <c r="P59" s="18">
        <f t="shared" si="3"/>
        <v>7.0000000000000007E-2</v>
      </c>
    </row>
    <row r="60" spans="2:16" x14ac:dyDescent="0.35">
      <c r="B60" s="2">
        <v>54</v>
      </c>
      <c r="C60" s="4">
        <v>44565</v>
      </c>
      <c r="D60" t="s">
        <v>18</v>
      </c>
      <c r="E60" s="17">
        <f>+ROUND(VLOOKUP(D60,COMPRAS!$D$7:$E$210000,2,FALSE)*P60,0)</f>
        <v>9</v>
      </c>
      <c r="F60" s="6">
        <f>+IFERROR(VLOOKUP(D60,'PRODUCTOS EN TIENDA'!D:E,2,FALSE),0)</f>
        <v>1080</v>
      </c>
      <c r="G60" s="6">
        <f t="shared" si="2"/>
        <v>9720</v>
      </c>
      <c r="H60" s="2">
        <f ca="1">+SUMIF(COMPRAS!$D$7:$G$210000,$D60,COMPRAS!$E$7:$E$210000)-SUMIF($D$7:$E60,$D60,$E$7:E60)</f>
        <v>136</v>
      </c>
      <c r="I60" s="2"/>
      <c r="J60" s="2"/>
      <c r="K60" s="2"/>
      <c r="L60" s="2"/>
      <c r="M60" s="2"/>
      <c r="N60" s="2"/>
      <c r="O60">
        <v>0.27264464247389608</v>
      </c>
      <c r="P60" s="18">
        <f t="shared" si="3"/>
        <v>0.05</v>
      </c>
    </row>
    <row r="61" spans="2:16" x14ac:dyDescent="0.35">
      <c r="B61" s="2">
        <v>55</v>
      </c>
      <c r="C61" s="4">
        <v>44565</v>
      </c>
      <c r="D61" t="s">
        <v>19</v>
      </c>
      <c r="E61" s="17">
        <f>+ROUND(VLOOKUP(D61,COMPRAS!$D$7:$E$210000,2,FALSE)*P61,0)</f>
        <v>1</v>
      </c>
      <c r="F61" s="6">
        <f>+IFERROR(VLOOKUP(D61,'PRODUCTOS EN TIENDA'!D:E,2,FALSE),0)</f>
        <v>31050.000000000004</v>
      </c>
      <c r="G61" s="6">
        <f t="shared" si="2"/>
        <v>31050.000000000004</v>
      </c>
      <c r="H61" s="2">
        <f ca="1">+SUMIF(COMPRAS!$D$7:$G$210000,$D61,COMPRAS!$E$7:$E$210000)-SUMIF($D$7:$E61,$D61,$E$7:E61)</f>
        <v>18</v>
      </c>
      <c r="I61" s="2"/>
      <c r="J61" s="2"/>
      <c r="K61" s="2"/>
      <c r="L61" s="2"/>
      <c r="M61" s="2"/>
      <c r="N61" s="2"/>
      <c r="O61">
        <v>0.96992116655749716</v>
      </c>
      <c r="P61" s="18">
        <f t="shared" si="3"/>
        <v>9.2999999999999999E-2</v>
      </c>
    </row>
    <row r="62" spans="2:16" x14ac:dyDescent="0.35">
      <c r="B62" s="2">
        <v>56</v>
      </c>
      <c r="C62" s="4">
        <v>44565</v>
      </c>
      <c r="D62" t="s">
        <v>4</v>
      </c>
      <c r="E62" s="17">
        <f>+ROUND(VLOOKUP(D62,COMPRAS!$D$7:$E$210000,2,FALSE)*P62,0)</f>
        <v>9</v>
      </c>
      <c r="F62" s="6">
        <f>+IFERROR(VLOOKUP(D62,'PRODUCTOS EN TIENDA'!D:E,2,FALSE),0)</f>
        <v>1620</v>
      </c>
      <c r="G62" s="6">
        <f t="shared" si="2"/>
        <v>14580</v>
      </c>
      <c r="H62" s="2">
        <f ca="1">+SUMIF(COMPRAS!$D$7:$G$210000,$D62,COMPRAS!$E$7:$E$210000)-SUMIF($D$7:$E62,$D62,$E$7:E62)</f>
        <v>88</v>
      </c>
      <c r="I62" s="2"/>
      <c r="J62" s="2"/>
      <c r="K62" s="2"/>
      <c r="L62" s="2"/>
      <c r="M62" s="2"/>
      <c r="N62" s="2"/>
      <c r="O62">
        <v>0.68486055896828524</v>
      </c>
      <c r="P62" s="18">
        <f t="shared" si="3"/>
        <v>7.0000000000000007E-2</v>
      </c>
    </row>
    <row r="63" spans="2:16" x14ac:dyDescent="0.35">
      <c r="B63" s="2">
        <v>57</v>
      </c>
      <c r="C63" s="4">
        <v>44565</v>
      </c>
      <c r="D63" t="s">
        <v>8</v>
      </c>
      <c r="E63" s="17">
        <f>+ROUND(VLOOKUP(D63,COMPRAS!$D$7:$E$210000,2,FALSE)*P63,0)</f>
        <v>5</v>
      </c>
      <c r="F63" s="6">
        <f>+IFERROR(VLOOKUP(D63,'PRODUCTOS EN TIENDA'!D:E,2,FALSE),0)</f>
        <v>13230</v>
      </c>
      <c r="G63" s="6">
        <f t="shared" si="2"/>
        <v>66150</v>
      </c>
      <c r="H63" s="2">
        <f ca="1">+SUMIF(COMPRAS!$D$7:$G$210000,$D63,COMPRAS!$E$7:$E$210000)-SUMIF($D$7:$E63,$D63,$E$7:E63)</f>
        <v>29</v>
      </c>
      <c r="I63" s="2"/>
      <c r="J63" s="2"/>
      <c r="K63" s="2"/>
      <c r="L63" s="2"/>
      <c r="M63" s="2"/>
      <c r="N63" s="2"/>
      <c r="O63">
        <v>0.10114612827834513</v>
      </c>
      <c r="P63" s="18">
        <f t="shared" si="3"/>
        <v>0.10114612827834513</v>
      </c>
    </row>
    <row r="64" spans="2:16" x14ac:dyDescent="0.35">
      <c r="B64" s="2">
        <v>58</v>
      </c>
      <c r="C64" s="4">
        <v>44565</v>
      </c>
      <c r="D64" t="s">
        <v>12</v>
      </c>
      <c r="E64" s="17">
        <f>+ROUND(VLOOKUP(D64,COMPRAS!$D$7:$E$210000,2,FALSE)*P64,0)</f>
        <v>29</v>
      </c>
      <c r="F64" s="6">
        <f>+IFERROR(VLOOKUP(D64,'PRODUCTOS EN TIENDA'!D:E,2,FALSE),0)</f>
        <v>1822.5000000000002</v>
      </c>
      <c r="G64" s="6">
        <f t="shared" si="2"/>
        <v>52852.500000000007</v>
      </c>
      <c r="H64" s="2">
        <f ca="1">+SUMIF(COMPRAS!$D$7:$G$210000,$D64,COMPRAS!$E$7:$E$210000)-SUMIF($D$7:$E64,$D64,$E$7:E64)</f>
        <v>211</v>
      </c>
      <c r="I64" s="2"/>
      <c r="J64" s="2"/>
      <c r="K64" s="2"/>
      <c r="L64" s="2"/>
      <c r="M64" s="2"/>
      <c r="N64" s="2"/>
      <c r="O64">
        <v>0.45944613461602535</v>
      </c>
      <c r="P64" s="18">
        <f t="shared" si="3"/>
        <v>0.09</v>
      </c>
    </row>
    <row r="65" spans="2:16" x14ac:dyDescent="0.35">
      <c r="B65" s="2">
        <v>59</v>
      </c>
      <c r="C65" s="4">
        <v>44565</v>
      </c>
      <c r="D65" t="s">
        <v>15</v>
      </c>
      <c r="E65" s="17">
        <f>+ROUND(VLOOKUP(D65,COMPRAS!$D$7:$E$210000,2,FALSE)*P65,0)</f>
        <v>5</v>
      </c>
      <c r="F65" s="6">
        <f>+IFERROR(VLOOKUP(D65,'PRODUCTOS EN TIENDA'!D:E,2,FALSE),0)</f>
        <v>12825</v>
      </c>
      <c r="G65" s="6">
        <f t="shared" si="2"/>
        <v>64125</v>
      </c>
      <c r="H65" s="2">
        <f ca="1">+SUMIF(COMPRAS!$D$7:$G$210000,$D65,COMPRAS!$E$7:$E$210000)-SUMIF($D$7:$E65,$D65,$E$7:E65)</f>
        <v>35</v>
      </c>
      <c r="I65" s="2"/>
      <c r="J65" s="2"/>
      <c r="K65" s="2"/>
      <c r="L65" s="2"/>
      <c r="M65" s="2"/>
      <c r="N65" s="2"/>
      <c r="O65">
        <v>0.36237324205690491</v>
      </c>
      <c r="P65" s="18">
        <f t="shared" si="3"/>
        <v>0.09</v>
      </c>
    </row>
    <row r="66" spans="2:16" x14ac:dyDescent="0.35">
      <c r="B66" s="2">
        <v>60</v>
      </c>
      <c r="C66" s="4">
        <v>44565</v>
      </c>
      <c r="D66" t="s">
        <v>16</v>
      </c>
      <c r="E66" s="17">
        <f>+ROUND(VLOOKUP(D66,COMPRAS!$D$7:$E$210000,2,FALSE)*P66,0)</f>
        <v>14</v>
      </c>
      <c r="F66" s="6">
        <f>+IFERROR(VLOOKUP(D66,'PRODUCTOS EN TIENDA'!D:E,2,FALSE),0)</f>
        <v>11745</v>
      </c>
      <c r="G66" s="6">
        <f t="shared" si="2"/>
        <v>164430</v>
      </c>
      <c r="H66" s="2">
        <f ca="1">+SUMIF(COMPRAS!$D$7:$G$210000,$D66,COMPRAS!$E$7:$E$210000)-SUMIF($D$7:$E66,$D66,$E$7:E66)</f>
        <v>42</v>
      </c>
      <c r="I66" s="2"/>
      <c r="J66" s="2"/>
      <c r="K66" s="2"/>
      <c r="L66" s="2"/>
      <c r="M66" s="2"/>
      <c r="N66" s="2"/>
      <c r="O66">
        <v>0.3058049271366996</v>
      </c>
      <c r="P66" s="18">
        <f t="shared" si="3"/>
        <v>0.3058049271366996</v>
      </c>
    </row>
    <row r="67" spans="2:16" x14ac:dyDescent="0.35">
      <c r="B67" s="2">
        <v>61</v>
      </c>
      <c r="C67" s="4">
        <v>44566</v>
      </c>
      <c r="D67" t="s">
        <v>1</v>
      </c>
      <c r="E67" s="17">
        <f>+ROUND(VLOOKUP(D67,COMPRAS!$D$7:$E$210000,2,FALSE)*P67,0)</f>
        <v>14</v>
      </c>
      <c r="F67" s="6">
        <f>+IFERROR(VLOOKUP(D67,'PRODUCTOS EN TIENDA'!D:E,2,FALSE),0)</f>
        <v>1755.0000000000002</v>
      </c>
      <c r="G67" s="6">
        <f t="shared" si="2"/>
        <v>24570.000000000004</v>
      </c>
      <c r="H67" s="2">
        <f ca="1">+SUMIF(COMPRAS!$D$7:$G$210000,$D67,COMPRAS!$E$7:$E$210000)-SUMIF($D$7:$E67,$D67,$E$7:E67)</f>
        <v>89</v>
      </c>
      <c r="I67" s="2"/>
      <c r="J67" s="2"/>
      <c r="K67" s="2"/>
      <c r="L67" s="2"/>
      <c r="M67" s="2"/>
      <c r="N67" s="2"/>
      <c r="O67">
        <v>0.93552708152843755</v>
      </c>
      <c r="P67" s="18">
        <f t="shared" si="3"/>
        <v>9.2999999999999999E-2</v>
      </c>
    </row>
    <row r="68" spans="2:16" x14ac:dyDescent="0.35">
      <c r="B68" s="2">
        <v>62</v>
      </c>
      <c r="C68" s="4">
        <v>44566</v>
      </c>
      <c r="D68" t="s">
        <v>5</v>
      </c>
      <c r="E68" s="17">
        <f>+ROUND(VLOOKUP(D68,COMPRAS!$D$7:$E$210000,2,FALSE)*P68,0)</f>
        <v>15</v>
      </c>
      <c r="F68" s="6">
        <f>+IFERROR(VLOOKUP(D68,'PRODUCTOS EN TIENDA'!D:E,2,FALSE),0)</f>
        <v>1755.0000000000002</v>
      </c>
      <c r="G68" s="6">
        <f t="shared" si="2"/>
        <v>26325.000000000004</v>
      </c>
      <c r="H68" s="2">
        <f ca="1">+SUMIF(COMPRAS!$D$7:$G$210000,$D68,COMPRAS!$E$7:$E$210000)-SUMIF($D$7:$E68,$D68,$E$7:E68)</f>
        <v>214</v>
      </c>
      <c r="I68" s="2"/>
      <c r="J68" s="2"/>
      <c r="K68" s="2"/>
      <c r="L68" s="2"/>
      <c r="M68" s="2"/>
      <c r="N68" s="2"/>
      <c r="O68">
        <v>0.22085798910790655</v>
      </c>
      <c r="P68" s="18">
        <f t="shared" si="3"/>
        <v>0.05</v>
      </c>
    </row>
    <row r="69" spans="2:16" x14ac:dyDescent="0.35">
      <c r="B69" s="2">
        <v>63</v>
      </c>
      <c r="C69" s="4">
        <v>44566</v>
      </c>
      <c r="D69" t="s">
        <v>6</v>
      </c>
      <c r="E69" s="17">
        <f>+ROUND(VLOOKUP(D69,COMPRAS!$D$7:$E$210000,2,FALSE)*P69,0)</f>
        <v>6</v>
      </c>
      <c r="F69" s="6">
        <f>+IFERROR(VLOOKUP(D69,'PRODUCTOS EN TIENDA'!D:E,2,FALSE),0)</f>
        <v>2430</v>
      </c>
      <c r="G69" s="6">
        <f t="shared" si="2"/>
        <v>14580</v>
      </c>
      <c r="H69" s="2">
        <f ca="1">+SUMIF(COMPRAS!$D$7:$G$210000,$D69,COMPRAS!$E$7:$E$210000)-SUMIF($D$7:$E69,$D69,$E$7:E69)</f>
        <v>47</v>
      </c>
      <c r="I69" s="2"/>
      <c r="J69" s="2"/>
      <c r="K69" s="2"/>
      <c r="L69" s="2"/>
      <c r="M69" s="2"/>
      <c r="N69" s="2"/>
      <c r="O69">
        <v>0.81307289341182598</v>
      </c>
      <c r="P69" s="18">
        <f t="shared" si="3"/>
        <v>7.0000000000000007E-2</v>
      </c>
    </row>
    <row r="70" spans="2:16" x14ac:dyDescent="0.35">
      <c r="B70" s="2">
        <v>64</v>
      </c>
      <c r="C70" s="4">
        <v>44566</v>
      </c>
      <c r="D70" t="s">
        <v>7</v>
      </c>
      <c r="E70" s="17">
        <f>+ROUND(VLOOKUP(D70,COMPRAS!$D$7:$E$210000,2,FALSE)*P70,0)</f>
        <v>3</v>
      </c>
      <c r="F70" s="6">
        <f>+IFERROR(VLOOKUP(D70,'PRODUCTOS EN TIENDA'!D:E,2,FALSE),0)</f>
        <v>10800</v>
      </c>
      <c r="G70" s="6">
        <f t="shared" si="2"/>
        <v>32400</v>
      </c>
      <c r="H70" s="2">
        <f ca="1">+SUMIF(COMPRAS!$D$7:$G$210000,$D70,COMPRAS!$E$7:$E$210000)-SUMIF($D$7:$E70,$D70,$E$7:E70)</f>
        <v>18</v>
      </c>
      <c r="I70" s="2"/>
      <c r="J70" s="2"/>
      <c r="K70" s="2"/>
      <c r="L70" s="2"/>
      <c r="M70" s="2"/>
      <c r="N70" s="2"/>
      <c r="O70">
        <v>0.49946830652104768</v>
      </c>
      <c r="P70" s="18">
        <f t="shared" si="3"/>
        <v>0.09</v>
      </c>
    </row>
    <row r="71" spans="2:16" x14ac:dyDescent="0.35">
      <c r="B71" s="2">
        <v>65</v>
      </c>
      <c r="C71" s="4">
        <v>44566</v>
      </c>
      <c r="D71" t="s">
        <v>9</v>
      </c>
      <c r="E71" s="17">
        <f>+ROUND(VLOOKUP(D71,COMPRAS!$D$7:$E$210000,2,FALSE)*P71,0)</f>
        <v>2</v>
      </c>
      <c r="F71" s="6">
        <f>+IFERROR(VLOOKUP(D71,'PRODUCTOS EN TIENDA'!D:E,2,FALSE),0)</f>
        <v>12555</v>
      </c>
      <c r="G71" s="6">
        <f t="shared" si="2"/>
        <v>25110</v>
      </c>
      <c r="H71" s="2">
        <f ca="1">+SUMIF(COMPRAS!$D$7:$G$210000,$D71,COMPRAS!$E$7:$E$210000)-SUMIF($D$7:$E71,$D71,$E$7:E71)</f>
        <v>17</v>
      </c>
      <c r="I71" s="2"/>
      <c r="J71" s="2"/>
      <c r="K71" s="2"/>
      <c r="L71" s="2"/>
      <c r="M71" s="2"/>
      <c r="N71" s="2"/>
      <c r="O71">
        <v>0.37384118920339893</v>
      </c>
      <c r="P71" s="18">
        <f t="shared" si="3"/>
        <v>0.09</v>
      </c>
    </row>
    <row r="72" spans="2:16" x14ac:dyDescent="0.35">
      <c r="B72" s="2">
        <v>66</v>
      </c>
      <c r="C72" s="4">
        <v>44566</v>
      </c>
      <c r="D72" t="s">
        <v>11</v>
      </c>
      <c r="E72" s="17">
        <f>+ROUND(VLOOKUP(D72,COMPRAS!$D$7:$E$210000,2,FALSE)*P72,0)</f>
        <v>1</v>
      </c>
      <c r="F72" s="6">
        <f>+IFERROR(VLOOKUP(D72,'PRODUCTOS EN TIENDA'!D:E,2,FALSE),0)</f>
        <v>8100.0000000000009</v>
      </c>
      <c r="G72" s="6">
        <f t="shared" si="2"/>
        <v>8100.0000000000009</v>
      </c>
      <c r="H72" s="2">
        <f ca="1">+SUMIF(COMPRAS!$D$7:$G$210000,$D72,COMPRAS!$E$7:$E$210000)-SUMIF($D$7:$E72,$D72,$E$7:E72)</f>
        <v>223</v>
      </c>
      <c r="I72" s="2"/>
      <c r="J72" s="2"/>
      <c r="K72" s="2"/>
      <c r="L72" s="2"/>
      <c r="M72" s="2"/>
      <c r="N72" s="2"/>
      <c r="O72">
        <v>2.0604931717513875E-3</v>
      </c>
      <c r="P72" s="18">
        <f t="shared" si="3"/>
        <v>2.0604931717513875E-3</v>
      </c>
    </row>
    <row r="73" spans="2:16" x14ac:dyDescent="0.35">
      <c r="B73" s="2">
        <v>67</v>
      </c>
      <c r="C73" s="4">
        <v>44566</v>
      </c>
      <c r="D73" t="s">
        <v>10</v>
      </c>
      <c r="E73" s="17">
        <f>+ROUND(VLOOKUP(D73,COMPRAS!$D$7:$E$210000,2,FALSE)*P73,0)</f>
        <v>4</v>
      </c>
      <c r="F73" s="6">
        <f>+IFERROR(VLOOKUP(D73,'PRODUCTOS EN TIENDA'!D:E,2,FALSE),0)</f>
        <v>7020.0000000000009</v>
      </c>
      <c r="G73" s="6">
        <f t="shared" si="2"/>
        <v>28080.000000000004</v>
      </c>
      <c r="H73" s="2">
        <f ca="1">+SUMIF(COMPRAS!$D$7:$G$210000,$D73,COMPRAS!$E$7:$E$210000)-SUMIF($D$7:$E73,$D73,$E$7:E73)</f>
        <v>38</v>
      </c>
      <c r="I73" s="2"/>
      <c r="J73" s="2"/>
      <c r="K73" s="2"/>
      <c r="L73" s="2"/>
      <c r="M73" s="2"/>
      <c r="N73" s="2"/>
      <c r="O73">
        <v>0.79527248165018782</v>
      </c>
      <c r="P73" s="18">
        <f t="shared" si="3"/>
        <v>7.0000000000000007E-2</v>
      </c>
    </row>
    <row r="74" spans="2:16" x14ac:dyDescent="0.35">
      <c r="B74" s="2">
        <v>68</v>
      </c>
      <c r="C74" s="4">
        <v>44566</v>
      </c>
      <c r="D74" t="s">
        <v>17</v>
      </c>
      <c r="E74" s="17">
        <f>+ROUND(VLOOKUP(D74,COMPRAS!$D$7:$E$210000,2,FALSE)*P74,0)</f>
        <v>34</v>
      </c>
      <c r="F74" s="6">
        <f>+IFERROR(VLOOKUP(D74,'PRODUCTOS EN TIENDA'!D:E,2,FALSE),0)</f>
        <v>189</v>
      </c>
      <c r="G74" s="6">
        <f t="shared" si="2"/>
        <v>6426</v>
      </c>
      <c r="H74" s="2">
        <f ca="1">+SUMIF(COMPRAS!$D$7:$G$210000,$D74,COMPRAS!$E$7:$E$210000)-SUMIF($D$7:$E74,$D74,$E$7:E74)</f>
        <v>273</v>
      </c>
      <c r="I74" s="2"/>
      <c r="J74" s="2"/>
      <c r="K74" s="2"/>
      <c r="L74" s="2"/>
      <c r="M74" s="2"/>
      <c r="N74" s="2"/>
      <c r="O74">
        <v>7.6431379783494346E-2</v>
      </c>
      <c r="P74" s="18">
        <f t="shared" si="3"/>
        <v>7.6431379783494346E-2</v>
      </c>
    </row>
    <row r="75" spans="2:16" x14ac:dyDescent="0.35">
      <c r="B75" s="2">
        <v>69</v>
      </c>
      <c r="C75" s="4">
        <v>44566</v>
      </c>
      <c r="D75" t="s">
        <v>18</v>
      </c>
      <c r="E75" s="17">
        <f>+ROUND(VLOOKUP(D75,COMPRAS!$D$7:$E$210000,2,FALSE)*P75,0)</f>
        <v>17</v>
      </c>
      <c r="F75" s="6">
        <f>+IFERROR(VLOOKUP(D75,'PRODUCTOS EN TIENDA'!D:E,2,FALSE),0)</f>
        <v>1080</v>
      </c>
      <c r="G75" s="6">
        <f t="shared" si="2"/>
        <v>18360</v>
      </c>
      <c r="H75" s="2">
        <f ca="1">+SUMIF(COMPRAS!$D$7:$G$210000,$D75,COMPRAS!$E$7:$E$210000)-SUMIF($D$7:$E75,$D75,$E$7:E75)</f>
        <v>119</v>
      </c>
      <c r="I75" s="2"/>
      <c r="J75" s="2"/>
      <c r="K75" s="2"/>
      <c r="L75" s="2"/>
      <c r="M75" s="2"/>
      <c r="N75" s="2"/>
      <c r="O75">
        <v>0.95492672232279285</v>
      </c>
      <c r="P75" s="18">
        <f t="shared" si="3"/>
        <v>9.2999999999999999E-2</v>
      </c>
    </row>
    <row r="76" spans="2:16" x14ac:dyDescent="0.35">
      <c r="B76" s="2">
        <v>70</v>
      </c>
      <c r="C76" s="4">
        <v>44566</v>
      </c>
      <c r="D76" t="s">
        <v>19</v>
      </c>
      <c r="E76" s="17">
        <f>+ROUND(VLOOKUP(D76,COMPRAS!$D$7:$E$210000,2,FALSE)*P76,0)</f>
        <v>1</v>
      </c>
      <c r="F76" s="6">
        <f>+IFERROR(VLOOKUP(D76,'PRODUCTOS EN TIENDA'!D:E,2,FALSE),0)</f>
        <v>31050.000000000004</v>
      </c>
      <c r="G76" s="6">
        <f t="shared" si="2"/>
        <v>31050.000000000004</v>
      </c>
      <c r="H76" s="2">
        <f ca="1">+SUMIF(COMPRAS!$D$7:$G$210000,$D76,COMPRAS!$E$7:$E$210000)-SUMIF($D$7:$E76,$D76,$E$7:E76)</f>
        <v>17</v>
      </c>
      <c r="I76" s="2"/>
      <c r="J76" s="2"/>
      <c r="K76" s="2"/>
      <c r="L76" s="2"/>
      <c r="M76" s="2"/>
      <c r="N76" s="2"/>
      <c r="O76">
        <v>0.18703789801923554</v>
      </c>
      <c r="P76" s="18">
        <f t="shared" si="3"/>
        <v>0.05</v>
      </c>
    </row>
    <row r="77" spans="2:16" x14ac:dyDescent="0.35">
      <c r="B77" s="2">
        <v>71</v>
      </c>
      <c r="C77" s="4">
        <v>44566</v>
      </c>
      <c r="D77" t="s">
        <v>4</v>
      </c>
      <c r="E77" s="17">
        <f>+ROUND(VLOOKUP(D77,COMPRAS!$D$7:$E$210000,2,FALSE)*P77,0)</f>
        <v>9</v>
      </c>
      <c r="F77" s="6">
        <f>+IFERROR(VLOOKUP(D77,'PRODUCTOS EN TIENDA'!D:E,2,FALSE),0)</f>
        <v>1620</v>
      </c>
      <c r="G77" s="6">
        <f t="shared" si="2"/>
        <v>14580</v>
      </c>
      <c r="H77" s="2">
        <f ca="1">+SUMIF(COMPRAS!$D$7:$G$210000,$D77,COMPRAS!$E$7:$E$210000)-SUMIF($D$7:$E77,$D77,$E$7:E77)</f>
        <v>79</v>
      </c>
      <c r="I77" s="2"/>
      <c r="J77" s="2"/>
      <c r="K77" s="2"/>
      <c r="L77" s="2"/>
      <c r="M77" s="2"/>
      <c r="N77" s="2"/>
      <c r="O77">
        <v>0.77742087129540083</v>
      </c>
      <c r="P77" s="18">
        <f t="shared" si="3"/>
        <v>7.0000000000000007E-2</v>
      </c>
    </row>
    <row r="78" spans="2:16" x14ac:dyDescent="0.35">
      <c r="B78" s="2">
        <v>72</v>
      </c>
      <c r="C78" s="4">
        <v>44566</v>
      </c>
      <c r="D78" t="s">
        <v>8</v>
      </c>
      <c r="E78" s="17">
        <f>+ROUND(VLOOKUP(D78,COMPRAS!$D$7:$E$210000,2,FALSE)*P78,0)</f>
        <v>3</v>
      </c>
      <c r="F78" s="6">
        <f>+IFERROR(VLOOKUP(D78,'PRODUCTOS EN TIENDA'!D:E,2,FALSE),0)</f>
        <v>13230</v>
      </c>
      <c r="G78" s="6">
        <f t="shared" si="2"/>
        <v>39690</v>
      </c>
      <c r="H78" s="2">
        <f ca="1">+SUMIF(COMPRAS!$D$7:$G$210000,$D78,COMPRAS!$E$7:$E$210000)-SUMIF($D$7:$E78,$D78,$E$7:E78)</f>
        <v>26</v>
      </c>
      <c r="I78" s="2"/>
      <c r="J78" s="2"/>
      <c r="K78" s="2"/>
      <c r="L78" s="2"/>
      <c r="M78" s="2"/>
      <c r="N78" s="2"/>
      <c r="O78">
        <v>0.82401624253198924</v>
      </c>
      <c r="P78" s="18">
        <f t="shared" si="3"/>
        <v>7.0000000000000007E-2</v>
      </c>
    </row>
    <row r="79" spans="2:16" x14ac:dyDescent="0.35">
      <c r="B79" s="2">
        <v>73</v>
      </c>
      <c r="C79" s="4">
        <v>44566</v>
      </c>
      <c r="D79" t="s">
        <v>12</v>
      </c>
      <c r="E79" s="17">
        <f>+ROUND(VLOOKUP(D79,COMPRAS!$D$7:$E$210000,2,FALSE)*P79,0)</f>
        <v>22</v>
      </c>
      <c r="F79" s="6">
        <f>+IFERROR(VLOOKUP(D79,'PRODUCTOS EN TIENDA'!D:E,2,FALSE),0)</f>
        <v>1822.5000000000002</v>
      </c>
      <c r="G79" s="6">
        <f t="shared" si="2"/>
        <v>40095.000000000007</v>
      </c>
      <c r="H79" s="2">
        <f ca="1">+SUMIF(COMPRAS!$D$7:$G$210000,$D79,COMPRAS!$E$7:$E$210000)-SUMIF($D$7:$E79,$D79,$E$7:E79)</f>
        <v>189</v>
      </c>
      <c r="I79" s="2"/>
      <c r="J79" s="2"/>
      <c r="K79" s="2"/>
      <c r="L79" s="2"/>
      <c r="M79" s="2"/>
      <c r="N79" s="2"/>
      <c r="O79">
        <v>0.84576076472675266</v>
      </c>
      <c r="P79" s="18">
        <f t="shared" si="3"/>
        <v>7.0000000000000007E-2</v>
      </c>
    </row>
    <row r="80" spans="2:16" x14ac:dyDescent="0.35">
      <c r="B80" s="2">
        <v>74</v>
      </c>
      <c r="C80" s="4">
        <v>44566</v>
      </c>
      <c r="D80" t="s">
        <v>15</v>
      </c>
      <c r="E80" s="17">
        <f>+ROUND(VLOOKUP(D80,COMPRAS!$D$7:$E$210000,2,FALSE)*P80,0)</f>
        <v>0</v>
      </c>
      <c r="F80" s="6">
        <f>+IFERROR(VLOOKUP(D80,'PRODUCTOS EN TIENDA'!D:E,2,FALSE),0)</f>
        <v>12825</v>
      </c>
      <c r="G80" s="6">
        <f t="shared" si="2"/>
        <v>0</v>
      </c>
      <c r="H80" s="2">
        <f ca="1">+SUMIF(COMPRAS!$D$7:$G$210000,$D80,COMPRAS!$E$7:$E$210000)-SUMIF($D$7:$E80,$D80,$E$7:E80)</f>
        <v>35</v>
      </c>
      <c r="I80" s="2"/>
      <c r="J80" s="2"/>
      <c r="K80" s="2"/>
      <c r="L80" s="2"/>
      <c r="M80" s="2"/>
      <c r="N80" s="2"/>
      <c r="O80">
        <v>9.4203791881122267E-3</v>
      </c>
      <c r="P80" s="18">
        <f t="shared" si="3"/>
        <v>9.4203791881122267E-3</v>
      </c>
    </row>
    <row r="81" spans="2:16" x14ac:dyDescent="0.35">
      <c r="B81" s="2">
        <v>75</v>
      </c>
      <c r="C81" s="4">
        <v>44566</v>
      </c>
      <c r="D81" t="s">
        <v>16</v>
      </c>
      <c r="E81" s="17">
        <f>+ROUND(VLOOKUP(D81,COMPRAS!$D$7:$E$210000,2,FALSE)*P81,0)</f>
        <v>3</v>
      </c>
      <c r="F81" s="6">
        <f>+IFERROR(VLOOKUP(D81,'PRODUCTOS EN TIENDA'!D:E,2,FALSE),0)</f>
        <v>11745</v>
      </c>
      <c r="G81" s="6">
        <f t="shared" ref="G81:G144" si="4">+E81*F81</f>
        <v>35235</v>
      </c>
      <c r="H81" s="2">
        <f ca="1">+SUMIF(COMPRAS!$D$7:$G$210000,$D81,COMPRAS!$E$7:$E$210000)-SUMIF($D$7:$E81,$D81,$E$7:E81)</f>
        <v>39</v>
      </c>
      <c r="I81" s="2"/>
      <c r="J81" s="2"/>
      <c r="K81" s="2"/>
      <c r="L81" s="2"/>
      <c r="M81" s="2"/>
      <c r="N81" s="2"/>
      <c r="O81">
        <v>0.83657859295834869</v>
      </c>
      <c r="P81" s="18">
        <f t="shared" si="3"/>
        <v>7.0000000000000007E-2</v>
      </c>
    </row>
    <row r="82" spans="2:16" x14ac:dyDescent="0.35">
      <c r="B82" s="2">
        <v>76</v>
      </c>
      <c r="C82" s="4">
        <v>44567</v>
      </c>
      <c r="D82" t="s">
        <v>1</v>
      </c>
      <c r="E82" s="17">
        <f>+ROUND(VLOOKUP(D82,COMPRAS!$D$7:$E$210000,2,FALSE)*P82,0)</f>
        <v>8</v>
      </c>
      <c r="F82" s="6">
        <f>+IFERROR(VLOOKUP(D82,'PRODUCTOS EN TIENDA'!D:E,2,FALSE),0)</f>
        <v>1755.0000000000002</v>
      </c>
      <c r="G82" s="6">
        <f t="shared" si="4"/>
        <v>14040.000000000002</v>
      </c>
      <c r="H82" s="2">
        <f ca="1">+SUMIF(COMPRAS!$D$7:$G$210000,$D82,COMPRAS!$E$7:$E$210000)-SUMIF($D$7:$E82,$D82,$E$7:E82)</f>
        <v>81</v>
      </c>
      <c r="I82" s="2"/>
      <c r="J82" s="2"/>
      <c r="K82" s="2"/>
      <c r="L82" s="2"/>
      <c r="M82" s="2"/>
      <c r="N82" s="2"/>
      <c r="O82">
        <v>0.2381439899460891</v>
      </c>
      <c r="P82" s="18">
        <f t="shared" si="3"/>
        <v>0.05</v>
      </c>
    </row>
    <row r="83" spans="2:16" x14ac:dyDescent="0.35">
      <c r="B83" s="2">
        <v>77</v>
      </c>
      <c r="C83" s="4">
        <v>44567</v>
      </c>
      <c r="D83" t="s">
        <v>5</v>
      </c>
      <c r="E83" s="17">
        <f>+ROUND(VLOOKUP(D83,COMPRAS!$D$7:$E$210000,2,FALSE)*P83,0)</f>
        <v>21</v>
      </c>
      <c r="F83" s="6">
        <f>+IFERROR(VLOOKUP(D83,'PRODUCTOS EN TIENDA'!D:E,2,FALSE),0)</f>
        <v>1755.0000000000002</v>
      </c>
      <c r="G83" s="6">
        <f t="shared" si="4"/>
        <v>36855.000000000007</v>
      </c>
      <c r="H83" s="2">
        <f ca="1">+SUMIF(COMPRAS!$D$7:$G$210000,$D83,COMPRAS!$E$7:$E$210000)-SUMIF($D$7:$E83,$D83,$E$7:E83)</f>
        <v>193</v>
      </c>
      <c r="I83" s="2"/>
      <c r="J83" s="2"/>
      <c r="K83" s="2"/>
      <c r="L83" s="2"/>
      <c r="M83" s="2"/>
      <c r="N83" s="2"/>
      <c r="O83">
        <v>0.7088486903246346</v>
      </c>
      <c r="P83" s="18">
        <f t="shared" si="3"/>
        <v>7.0000000000000007E-2</v>
      </c>
    </row>
    <row r="84" spans="2:16" x14ac:dyDescent="0.35">
      <c r="B84" s="2">
        <v>78</v>
      </c>
      <c r="C84" s="4">
        <v>44567</v>
      </c>
      <c r="D84" t="s">
        <v>6</v>
      </c>
      <c r="E84" s="17">
        <f>+ROUND(VLOOKUP(D84,COMPRAS!$D$7:$E$210000,2,FALSE)*P84,0)</f>
        <v>7</v>
      </c>
      <c r="F84" s="6">
        <f>+IFERROR(VLOOKUP(D84,'PRODUCTOS EN TIENDA'!D:E,2,FALSE),0)</f>
        <v>2430</v>
      </c>
      <c r="G84" s="6">
        <f t="shared" si="4"/>
        <v>17010</v>
      </c>
      <c r="H84" s="2">
        <f ca="1">+SUMIF(COMPRAS!$D$7:$G$210000,$D84,COMPRAS!$E$7:$E$210000)-SUMIF($D$7:$E84,$D84,$E$7:E84)</f>
        <v>40</v>
      </c>
      <c r="I84" s="2"/>
      <c r="J84" s="2"/>
      <c r="K84" s="2"/>
      <c r="L84" s="2"/>
      <c r="M84" s="2"/>
      <c r="N84" s="2"/>
      <c r="O84">
        <v>0.97809473880783593</v>
      </c>
      <c r="P84" s="18">
        <f t="shared" si="3"/>
        <v>9.2999999999999999E-2</v>
      </c>
    </row>
    <row r="85" spans="2:16" x14ac:dyDescent="0.35">
      <c r="B85" s="2">
        <v>79</v>
      </c>
      <c r="C85" s="4">
        <v>44567</v>
      </c>
      <c r="D85" t="s">
        <v>7</v>
      </c>
      <c r="E85" s="17">
        <f>+ROUND(VLOOKUP(D85,COMPRAS!$D$7:$E$210000,2,FALSE)*P85,0)</f>
        <v>3</v>
      </c>
      <c r="F85" s="6">
        <f>+IFERROR(VLOOKUP(D85,'PRODUCTOS EN TIENDA'!D:E,2,FALSE),0)</f>
        <v>10800</v>
      </c>
      <c r="G85" s="6">
        <f t="shared" si="4"/>
        <v>32400</v>
      </c>
      <c r="H85" s="2">
        <f ca="1">+SUMIF(COMPRAS!$D$7:$G$210000,$D85,COMPRAS!$E$7:$E$210000)-SUMIF($D$7:$E85,$D85,$E$7:E85)</f>
        <v>15</v>
      </c>
      <c r="I85" s="2"/>
      <c r="J85" s="2"/>
      <c r="K85" s="2"/>
      <c r="L85" s="2"/>
      <c r="M85" s="2"/>
      <c r="N85" s="2"/>
      <c r="O85">
        <v>0.58562559715135132</v>
      </c>
      <c r="P85" s="18">
        <f t="shared" si="3"/>
        <v>0.09</v>
      </c>
    </row>
    <row r="86" spans="2:16" x14ac:dyDescent="0.35">
      <c r="B86" s="2">
        <v>80</v>
      </c>
      <c r="C86" s="4">
        <v>44567</v>
      </c>
      <c r="D86" t="s">
        <v>9</v>
      </c>
      <c r="E86" s="17">
        <f>+ROUND(VLOOKUP(D86,COMPRAS!$D$7:$E$210000,2,FALSE)*P86,0)</f>
        <v>2</v>
      </c>
      <c r="F86" s="6">
        <f>+IFERROR(VLOOKUP(D86,'PRODUCTOS EN TIENDA'!D:E,2,FALSE),0)</f>
        <v>12555</v>
      </c>
      <c r="G86" s="6">
        <f t="shared" si="4"/>
        <v>25110</v>
      </c>
      <c r="H86" s="2">
        <f ca="1">+SUMIF(COMPRAS!$D$7:$G$210000,$D86,COMPRAS!$E$7:$E$210000)-SUMIF($D$7:$E86,$D86,$E$7:E86)</f>
        <v>15</v>
      </c>
      <c r="I86" s="2"/>
      <c r="J86" s="2"/>
      <c r="K86" s="2"/>
      <c r="L86" s="2"/>
      <c r="M86" s="2"/>
      <c r="N86" s="2"/>
      <c r="O86">
        <v>0.53895072828350044</v>
      </c>
      <c r="P86" s="18">
        <f t="shared" si="3"/>
        <v>0.09</v>
      </c>
    </row>
    <row r="87" spans="2:16" x14ac:dyDescent="0.35">
      <c r="B87" s="2">
        <v>81</v>
      </c>
      <c r="C87" s="4">
        <v>44567</v>
      </c>
      <c r="D87" t="s">
        <v>11</v>
      </c>
      <c r="E87" s="17">
        <f>+ROUND(VLOOKUP(D87,COMPRAS!$D$7:$E$210000,2,FALSE)*P87,0)</f>
        <v>22</v>
      </c>
      <c r="F87" s="6">
        <f>+IFERROR(VLOOKUP(D87,'PRODUCTOS EN TIENDA'!D:E,2,FALSE),0)</f>
        <v>8100.0000000000009</v>
      </c>
      <c r="G87" s="6">
        <f t="shared" si="4"/>
        <v>178200.00000000003</v>
      </c>
      <c r="H87" s="2">
        <f ca="1">+SUMIF(COMPRAS!$D$7:$G$210000,$D87,COMPRAS!$E$7:$E$210000)-SUMIF($D$7:$E87,$D87,$E$7:E87)</f>
        <v>201</v>
      </c>
      <c r="I87" s="2"/>
      <c r="J87" s="2"/>
      <c r="K87" s="2"/>
      <c r="L87" s="2"/>
      <c r="M87" s="2"/>
      <c r="N87" s="2"/>
      <c r="O87">
        <v>0.89768583979835925</v>
      </c>
      <c r="P87" s="18">
        <f t="shared" si="3"/>
        <v>7.0000000000000007E-2</v>
      </c>
    </row>
    <row r="88" spans="2:16" x14ac:dyDescent="0.35">
      <c r="B88" s="2">
        <v>82</v>
      </c>
      <c r="C88" s="4">
        <v>44567</v>
      </c>
      <c r="D88" t="s">
        <v>10</v>
      </c>
      <c r="E88" s="17">
        <f>+ROUND(VLOOKUP(D88,COMPRAS!$D$7:$E$210000,2,FALSE)*P88,0)</f>
        <v>5</v>
      </c>
      <c r="F88" s="6">
        <f>+IFERROR(VLOOKUP(D88,'PRODUCTOS EN TIENDA'!D:E,2,FALSE),0)</f>
        <v>7020.0000000000009</v>
      </c>
      <c r="G88" s="6">
        <f t="shared" si="4"/>
        <v>35100.000000000007</v>
      </c>
      <c r="H88" s="2">
        <f ca="1">+SUMIF(COMPRAS!$D$7:$G$210000,$D88,COMPRAS!$E$7:$E$210000)-SUMIF($D$7:$E88,$D88,$E$7:E88)</f>
        <v>33</v>
      </c>
      <c r="I88" s="2"/>
      <c r="J88" s="2"/>
      <c r="K88" s="2"/>
      <c r="L88" s="2"/>
      <c r="M88" s="2"/>
      <c r="N88" s="2"/>
      <c r="O88">
        <v>0.47581578213478404</v>
      </c>
      <c r="P88" s="18">
        <f t="shared" si="3"/>
        <v>0.09</v>
      </c>
    </row>
    <row r="89" spans="2:16" x14ac:dyDescent="0.35">
      <c r="B89" s="2">
        <v>83</v>
      </c>
      <c r="C89" s="4">
        <v>44567</v>
      </c>
      <c r="D89" t="s">
        <v>17</v>
      </c>
      <c r="E89" s="17">
        <f>+ROUND(VLOOKUP(D89,COMPRAS!$D$7:$E$210000,2,FALSE)*P89,0)</f>
        <v>29</v>
      </c>
      <c r="F89" s="6">
        <f>+IFERROR(VLOOKUP(D89,'PRODUCTOS EN TIENDA'!D:E,2,FALSE),0)</f>
        <v>189</v>
      </c>
      <c r="G89" s="6">
        <f t="shared" si="4"/>
        <v>5481</v>
      </c>
      <c r="H89" s="2">
        <f ca="1">+SUMIF(COMPRAS!$D$7:$G$210000,$D89,COMPRAS!$E$7:$E$210000)-SUMIF($D$7:$E89,$D89,$E$7:E89)</f>
        <v>244</v>
      </c>
      <c r="I89" s="2"/>
      <c r="J89" s="2"/>
      <c r="K89" s="2"/>
      <c r="L89" s="2"/>
      <c r="M89" s="2"/>
      <c r="N89" s="2"/>
      <c r="O89">
        <v>6.3353141723473061E-2</v>
      </c>
      <c r="P89" s="18">
        <f t="shared" si="3"/>
        <v>6.3353141723473061E-2</v>
      </c>
    </row>
    <row r="90" spans="2:16" x14ac:dyDescent="0.35">
      <c r="B90" s="2">
        <v>84</v>
      </c>
      <c r="C90" s="4">
        <v>44567</v>
      </c>
      <c r="D90" t="s">
        <v>18</v>
      </c>
      <c r="E90" s="17">
        <f>+ROUND(VLOOKUP(D90,COMPRAS!$D$7:$E$210000,2,FALSE)*P90,0)</f>
        <v>16</v>
      </c>
      <c r="F90" s="6">
        <f>+IFERROR(VLOOKUP(D90,'PRODUCTOS EN TIENDA'!D:E,2,FALSE),0)</f>
        <v>1080</v>
      </c>
      <c r="G90" s="6">
        <f t="shared" si="4"/>
        <v>17280</v>
      </c>
      <c r="H90" s="2">
        <f ca="1">+SUMIF(COMPRAS!$D$7:$G$210000,$D90,COMPRAS!$E$7:$E$210000)-SUMIF($D$7:$E90,$D90,$E$7:E90)</f>
        <v>103</v>
      </c>
      <c r="I90" s="2"/>
      <c r="J90" s="2"/>
      <c r="K90" s="2"/>
      <c r="L90" s="2"/>
      <c r="M90" s="2"/>
      <c r="N90" s="2"/>
      <c r="O90">
        <v>0.40783864376196632</v>
      </c>
      <c r="P90" s="18">
        <f t="shared" si="3"/>
        <v>0.09</v>
      </c>
    </row>
    <row r="91" spans="2:16" x14ac:dyDescent="0.35">
      <c r="B91" s="2">
        <v>85</v>
      </c>
      <c r="C91" s="4">
        <v>44567</v>
      </c>
      <c r="D91" t="s">
        <v>19</v>
      </c>
      <c r="E91" s="17">
        <f>+ROUND(VLOOKUP(D91,COMPRAS!$D$7:$E$210000,2,FALSE)*P91,0)</f>
        <v>1</v>
      </c>
      <c r="F91" s="6">
        <f>+IFERROR(VLOOKUP(D91,'PRODUCTOS EN TIENDA'!D:E,2,FALSE),0)</f>
        <v>31050.000000000004</v>
      </c>
      <c r="G91" s="6">
        <f t="shared" si="4"/>
        <v>31050.000000000004</v>
      </c>
      <c r="H91" s="2">
        <f ca="1">+SUMIF(COMPRAS!$D$7:$G$210000,$D91,COMPRAS!$E$7:$E$210000)-SUMIF($D$7:$E91,$D91,$E$7:E91)</f>
        <v>16</v>
      </c>
      <c r="I91" s="2"/>
      <c r="J91" s="2"/>
      <c r="K91" s="2"/>
      <c r="L91" s="2"/>
      <c r="M91" s="2"/>
      <c r="N91" s="2"/>
      <c r="O91">
        <v>0.73580215235863966</v>
      </c>
      <c r="P91" s="18">
        <f t="shared" si="3"/>
        <v>7.0000000000000007E-2</v>
      </c>
    </row>
    <row r="92" spans="2:16" x14ac:dyDescent="0.35">
      <c r="B92" s="2">
        <v>86</v>
      </c>
      <c r="C92" s="4">
        <v>44567</v>
      </c>
      <c r="D92" t="s">
        <v>4</v>
      </c>
      <c r="E92" s="17">
        <f>+ROUND(VLOOKUP(D92,COMPRAS!$D$7:$E$210000,2,FALSE)*P92,0)</f>
        <v>7</v>
      </c>
      <c r="F92" s="6">
        <f>+IFERROR(VLOOKUP(D92,'PRODUCTOS EN TIENDA'!D:E,2,FALSE),0)</f>
        <v>1620</v>
      </c>
      <c r="G92" s="6">
        <f t="shared" si="4"/>
        <v>11340</v>
      </c>
      <c r="H92" s="2">
        <f ca="1">+SUMIF(COMPRAS!$D$7:$G$210000,$D92,COMPRAS!$E$7:$E$210000)-SUMIF($D$7:$E92,$D92,$E$7:E92)</f>
        <v>72</v>
      </c>
      <c r="I92" s="2"/>
      <c r="J92" s="2"/>
      <c r="K92" s="2"/>
      <c r="L92" s="2"/>
      <c r="M92" s="2"/>
      <c r="N92" s="2"/>
      <c r="O92">
        <v>0.166510232572329</v>
      </c>
      <c r="P92" s="18">
        <f t="shared" si="3"/>
        <v>0.05</v>
      </c>
    </row>
    <row r="93" spans="2:16" x14ac:dyDescent="0.35">
      <c r="B93" s="2">
        <v>87</v>
      </c>
      <c r="C93" s="4">
        <v>44567</v>
      </c>
      <c r="D93" t="s">
        <v>8</v>
      </c>
      <c r="E93" s="17">
        <f>+ROUND(VLOOKUP(D93,COMPRAS!$D$7:$E$210000,2,FALSE)*P93,0)</f>
        <v>4</v>
      </c>
      <c r="F93" s="6">
        <f>+IFERROR(VLOOKUP(D93,'PRODUCTOS EN TIENDA'!D:E,2,FALSE),0)</f>
        <v>13230</v>
      </c>
      <c r="G93" s="6">
        <f t="shared" si="4"/>
        <v>52920</v>
      </c>
      <c r="H93" s="2">
        <f ca="1">+SUMIF(COMPRAS!$D$7:$G$210000,$D93,COMPRAS!$E$7:$E$210000)-SUMIF($D$7:$E93,$D93,$E$7:E93)</f>
        <v>22</v>
      </c>
      <c r="I93" s="2"/>
      <c r="J93" s="2"/>
      <c r="K93" s="2"/>
      <c r="L93" s="2"/>
      <c r="M93" s="2"/>
      <c r="N93" s="2"/>
      <c r="O93">
        <v>0.96053150503983842</v>
      </c>
      <c r="P93" s="18">
        <f t="shared" ref="P93:P156" si="5">+IF(AND(O93&gt;0.15,O93&lt;0.3),0.05,IF(AND(O93&gt;0.31,O93&lt;0.6),0.09,IF(AND(O93&gt;0.61,O93&lt;0.9),0.07,IF(O93&gt;0.9,0.093,O93))))</f>
        <v>9.2999999999999999E-2</v>
      </c>
    </row>
    <row r="94" spans="2:16" x14ac:dyDescent="0.35">
      <c r="B94" s="2">
        <v>88</v>
      </c>
      <c r="C94" s="4">
        <v>44567</v>
      </c>
      <c r="D94" t="s">
        <v>12</v>
      </c>
      <c r="E94" s="17">
        <f>+ROUND(VLOOKUP(D94,COMPRAS!$D$7:$E$210000,2,FALSE)*P94,0)</f>
        <v>30</v>
      </c>
      <c r="F94" s="6">
        <f>+IFERROR(VLOOKUP(D94,'PRODUCTOS EN TIENDA'!D:E,2,FALSE),0)</f>
        <v>1822.5000000000002</v>
      </c>
      <c r="G94" s="6">
        <f t="shared" si="4"/>
        <v>54675.000000000007</v>
      </c>
      <c r="H94" s="2">
        <f ca="1">+SUMIF(COMPRAS!$D$7:$G$210000,$D94,COMPRAS!$E$7:$E$210000)-SUMIF($D$7:$E94,$D94,$E$7:E94)</f>
        <v>159</v>
      </c>
      <c r="I94" s="2"/>
      <c r="J94" s="2"/>
      <c r="K94" s="2"/>
      <c r="L94" s="2"/>
      <c r="M94" s="2"/>
      <c r="N94" s="2"/>
      <c r="O94">
        <v>0.92190675352163942</v>
      </c>
      <c r="P94" s="18">
        <f t="shared" si="5"/>
        <v>9.2999999999999999E-2</v>
      </c>
    </row>
    <row r="95" spans="2:16" x14ac:dyDescent="0.35">
      <c r="B95" s="2">
        <v>89</v>
      </c>
      <c r="C95" s="4">
        <v>44567</v>
      </c>
      <c r="D95" t="s">
        <v>15</v>
      </c>
      <c r="E95" s="17">
        <f>+ROUND(VLOOKUP(D95,COMPRAS!$D$7:$E$210000,2,FALSE)*P95,0)</f>
        <v>4</v>
      </c>
      <c r="F95" s="6">
        <f>+IFERROR(VLOOKUP(D95,'PRODUCTOS EN TIENDA'!D:E,2,FALSE),0)</f>
        <v>12825</v>
      </c>
      <c r="G95" s="6">
        <f t="shared" si="4"/>
        <v>51300</v>
      </c>
      <c r="H95" s="2">
        <f ca="1">+SUMIF(COMPRAS!$D$7:$G$210000,$D95,COMPRAS!$E$7:$E$210000)-SUMIF($D$7:$E95,$D95,$E$7:E95)</f>
        <v>31</v>
      </c>
      <c r="I95" s="2"/>
      <c r="J95" s="2"/>
      <c r="K95" s="2"/>
      <c r="L95" s="2"/>
      <c r="M95" s="2"/>
      <c r="N95" s="2"/>
      <c r="O95">
        <v>0.70852417661460287</v>
      </c>
      <c r="P95" s="18">
        <f t="shared" si="5"/>
        <v>7.0000000000000007E-2</v>
      </c>
    </row>
    <row r="96" spans="2:16" x14ac:dyDescent="0.35">
      <c r="B96" s="2">
        <v>90</v>
      </c>
      <c r="C96" s="4">
        <v>44567</v>
      </c>
      <c r="D96" t="s">
        <v>16</v>
      </c>
      <c r="E96" s="17">
        <f>+ROUND(VLOOKUP(D96,COMPRAS!$D$7:$E$210000,2,FALSE)*P96,0)</f>
        <v>4</v>
      </c>
      <c r="F96" s="6">
        <f>+IFERROR(VLOOKUP(D96,'PRODUCTOS EN TIENDA'!D:E,2,FALSE),0)</f>
        <v>11745</v>
      </c>
      <c r="G96" s="6">
        <f t="shared" si="4"/>
        <v>46980</v>
      </c>
      <c r="H96" s="2">
        <f ca="1">+SUMIF(COMPRAS!$D$7:$G$210000,$D96,COMPRAS!$E$7:$E$210000)-SUMIF($D$7:$E96,$D96,$E$7:E96)</f>
        <v>35</v>
      </c>
      <c r="I96" s="2"/>
      <c r="J96" s="2"/>
      <c r="K96" s="2"/>
      <c r="L96" s="2"/>
      <c r="M96" s="2"/>
      <c r="N96" s="2"/>
      <c r="O96">
        <v>0.94764235311192058</v>
      </c>
      <c r="P96" s="18">
        <f t="shared" si="5"/>
        <v>9.2999999999999999E-2</v>
      </c>
    </row>
    <row r="97" spans="2:16" x14ac:dyDescent="0.35">
      <c r="B97" s="2">
        <v>91</v>
      </c>
      <c r="C97" s="4">
        <v>44568</v>
      </c>
      <c r="D97" t="s">
        <v>1</v>
      </c>
      <c r="E97" s="17">
        <f>+ROUND(VLOOKUP(D97,COMPRAS!$D$7:$E$210000,2,FALSE)*P97,0)</f>
        <v>11</v>
      </c>
      <c r="F97" s="6">
        <f>+IFERROR(VLOOKUP(D97,'PRODUCTOS EN TIENDA'!D:E,2,FALSE),0)</f>
        <v>1755.0000000000002</v>
      </c>
      <c r="G97" s="6">
        <f t="shared" si="4"/>
        <v>19305.000000000004</v>
      </c>
      <c r="H97" s="2">
        <f ca="1">+SUMIF(COMPRAS!$D$7:$G$210000,$D97,COMPRAS!$E$7:$E$210000)-SUMIF($D$7:$E97,$D97,$E$7:E97)</f>
        <v>70</v>
      </c>
      <c r="I97" s="2"/>
      <c r="J97" s="2"/>
      <c r="K97" s="2"/>
      <c r="L97" s="2"/>
      <c r="M97" s="2"/>
      <c r="N97" s="2"/>
      <c r="O97">
        <v>0.62444373522289409</v>
      </c>
      <c r="P97" s="18">
        <f t="shared" si="5"/>
        <v>7.0000000000000007E-2</v>
      </c>
    </row>
    <row r="98" spans="2:16" x14ac:dyDescent="0.35">
      <c r="B98" s="2">
        <v>92</v>
      </c>
      <c r="C98" s="4">
        <v>44568</v>
      </c>
      <c r="D98" t="s">
        <v>5</v>
      </c>
      <c r="E98" s="17">
        <f>+ROUND(VLOOKUP(D98,COMPRAS!$D$7:$E$210000,2,FALSE)*P98,0)</f>
        <v>27</v>
      </c>
      <c r="F98" s="6">
        <f>+IFERROR(VLOOKUP(D98,'PRODUCTOS EN TIENDA'!D:E,2,FALSE),0)</f>
        <v>1755.0000000000002</v>
      </c>
      <c r="G98" s="6">
        <f t="shared" si="4"/>
        <v>47385.000000000007</v>
      </c>
      <c r="H98" s="2">
        <f ca="1">+SUMIF(COMPRAS!$D$7:$G$210000,$D98,COMPRAS!$E$7:$E$210000)-SUMIF($D$7:$E98,$D98,$E$7:E98)</f>
        <v>166</v>
      </c>
      <c r="I98" s="2"/>
      <c r="J98" s="2"/>
      <c r="K98" s="2"/>
      <c r="L98" s="2"/>
      <c r="M98" s="2"/>
      <c r="N98" s="2"/>
      <c r="O98">
        <v>0.40890534417957336</v>
      </c>
      <c r="P98" s="18">
        <f t="shared" si="5"/>
        <v>0.09</v>
      </c>
    </row>
    <row r="99" spans="2:16" x14ac:dyDescent="0.35">
      <c r="B99" s="2">
        <v>93</v>
      </c>
      <c r="C99" s="4">
        <v>44568</v>
      </c>
      <c r="D99" t="s">
        <v>6</v>
      </c>
      <c r="E99" s="17">
        <f>+ROUND(VLOOKUP(D99,COMPRAS!$D$7:$E$210000,2,FALSE)*P99,0)</f>
        <v>6</v>
      </c>
      <c r="F99" s="6">
        <f>+IFERROR(VLOOKUP(D99,'PRODUCTOS EN TIENDA'!D:E,2,FALSE),0)</f>
        <v>2430</v>
      </c>
      <c r="G99" s="6">
        <f t="shared" si="4"/>
        <v>14580</v>
      </c>
      <c r="H99" s="2">
        <f ca="1">+SUMIF(COMPRAS!$D$7:$G$210000,$D99,COMPRAS!$E$7:$E$210000)-SUMIF($D$7:$E99,$D99,$E$7:E99)</f>
        <v>34</v>
      </c>
      <c r="I99" s="2"/>
      <c r="J99" s="2"/>
      <c r="K99" s="2"/>
      <c r="L99" s="2"/>
      <c r="M99" s="2"/>
      <c r="N99" s="2"/>
      <c r="O99">
        <v>0.81930986621842428</v>
      </c>
      <c r="P99" s="18">
        <f t="shared" si="5"/>
        <v>7.0000000000000007E-2</v>
      </c>
    </row>
    <row r="100" spans="2:16" x14ac:dyDescent="0.35">
      <c r="B100" s="2">
        <v>94</v>
      </c>
      <c r="C100" s="4">
        <v>44568</v>
      </c>
      <c r="D100" t="s">
        <v>7</v>
      </c>
      <c r="E100" s="17">
        <f>+ROUND(VLOOKUP(D100,COMPRAS!$D$7:$E$210000,2,FALSE)*P100,0)</f>
        <v>2</v>
      </c>
      <c r="F100" s="6">
        <f>+IFERROR(VLOOKUP(D100,'PRODUCTOS EN TIENDA'!D:E,2,FALSE),0)</f>
        <v>10800</v>
      </c>
      <c r="G100" s="6">
        <f t="shared" si="4"/>
        <v>21600</v>
      </c>
      <c r="H100" s="2">
        <f ca="1">+SUMIF(COMPRAS!$D$7:$G$210000,$D100,COMPRAS!$E$7:$E$210000)-SUMIF($D$7:$E100,$D100,$E$7:E100)</f>
        <v>13</v>
      </c>
      <c r="I100" s="2"/>
      <c r="J100" s="2"/>
      <c r="K100" s="2"/>
      <c r="L100" s="2"/>
      <c r="M100" s="2"/>
      <c r="N100" s="2"/>
      <c r="O100">
        <v>0.21120691346815501</v>
      </c>
      <c r="P100" s="18">
        <f t="shared" si="5"/>
        <v>0.05</v>
      </c>
    </row>
    <row r="101" spans="2:16" x14ac:dyDescent="0.35">
      <c r="B101" s="2">
        <v>95</v>
      </c>
      <c r="C101" s="4">
        <v>44568</v>
      </c>
      <c r="D101" t="s">
        <v>9</v>
      </c>
      <c r="E101" s="17">
        <f>+ROUND(VLOOKUP(D101,COMPRAS!$D$7:$E$210000,2,FALSE)*P101,0)</f>
        <v>2</v>
      </c>
      <c r="F101" s="6">
        <f>+IFERROR(VLOOKUP(D101,'PRODUCTOS EN TIENDA'!D:E,2,FALSE),0)</f>
        <v>12555</v>
      </c>
      <c r="G101" s="6">
        <f t="shared" si="4"/>
        <v>25110</v>
      </c>
      <c r="H101" s="2">
        <f ca="1">+SUMIF(COMPRAS!$D$7:$G$210000,$D101,COMPRAS!$E$7:$E$210000)-SUMIF($D$7:$E101,$D101,$E$7:E101)</f>
        <v>13</v>
      </c>
      <c r="I101" s="2"/>
      <c r="J101" s="2"/>
      <c r="K101" s="2"/>
      <c r="L101" s="2"/>
      <c r="M101" s="2"/>
      <c r="N101" s="2"/>
      <c r="O101">
        <v>0.82465886593310822</v>
      </c>
      <c r="P101" s="18">
        <f t="shared" si="5"/>
        <v>7.0000000000000007E-2</v>
      </c>
    </row>
    <row r="102" spans="2:16" x14ac:dyDescent="0.35">
      <c r="B102" s="2">
        <v>96</v>
      </c>
      <c r="C102" s="4">
        <v>44568</v>
      </c>
      <c r="D102" t="s">
        <v>11</v>
      </c>
      <c r="E102" s="17">
        <f>+ROUND(VLOOKUP(D102,COMPRAS!$D$7:$E$210000,2,FALSE)*P102,0)</f>
        <v>46</v>
      </c>
      <c r="F102" s="6">
        <f>+IFERROR(VLOOKUP(D102,'PRODUCTOS EN TIENDA'!D:E,2,FALSE),0)</f>
        <v>8100.0000000000009</v>
      </c>
      <c r="G102" s="6">
        <f t="shared" si="4"/>
        <v>372600.00000000006</v>
      </c>
      <c r="H102" s="2">
        <f ca="1">+SUMIF(COMPRAS!$D$7:$G$210000,$D102,COMPRAS!$E$7:$E$210000)-SUMIF($D$7:$E102,$D102,$E$7:E102)</f>
        <v>155</v>
      </c>
      <c r="I102" s="2"/>
      <c r="J102" s="2"/>
      <c r="K102" s="2"/>
      <c r="L102" s="2"/>
      <c r="M102" s="2"/>
      <c r="N102" s="2"/>
      <c r="O102">
        <v>0.14430868086534399</v>
      </c>
      <c r="P102" s="18">
        <f t="shared" si="5"/>
        <v>0.14430868086534399</v>
      </c>
    </row>
    <row r="103" spans="2:16" x14ac:dyDescent="0.35">
      <c r="B103" s="2">
        <v>97</v>
      </c>
      <c r="C103" s="4">
        <v>44568</v>
      </c>
      <c r="D103" t="s">
        <v>10</v>
      </c>
      <c r="E103" s="17">
        <f>+ROUND(VLOOKUP(D103,COMPRAS!$D$7:$E$210000,2,FALSE)*P103,0)</f>
        <v>5</v>
      </c>
      <c r="F103" s="6">
        <f>+IFERROR(VLOOKUP(D103,'PRODUCTOS EN TIENDA'!D:E,2,FALSE),0)</f>
        <v>7020.0000000000009</v>
      </c>
      <c r="G103" s="6">
        <f t="shared" si="4"/>
        <v>35100.000000000007</v>
      </c>
      <c r="H103" s="2">
        <f ca="1">+SUMIF(COMPRAS!$D$7:$G$210000,$D103,COMPRAS!$E$7:$E$210000)-SUMIF($D$7:$E103,$D103,$E$7:E103)</f>
        <v>28</v>
      </c>
      <c r="I103" s="2"/>
      <c r="J103" s="2"/>
      <c r="K103" s="2"/>
      <c r="L103" s="2"/>
      <c r="M103" s="2"/>
      <c r="N103" s="2"/>
      <c r="O103">
        <v>0.59715059126779746</v>
      </c>
      <c r="P103" s="18">
        <f t="shared" si="5"/>
        <v>0.09</v>
      </c>
    </row>
    <row r="104" spans="2:16" x14ac:dyDescent="0.35">
      <c r="B104" s="2">
        <v>98</v>
      </c>
      <c r="C104" s="4">
        <v>44568</v>
      </c>
      <c r="D104" t="s">
        <v>17</v>
      </c>
      <c r="E104" s="17">
        <f>+ROUND(VLOOKUP(D104,COMPRAS!$D$7:$E$210000,2,FALSE)*P104,0)</f>
        <v>41</v>
      </c>
      <c r="F104" s="6">
        <f>+IFERROR(VLOOKUP(D104,'PRODUCTOS EN TIENDA'!D:E,2,FALSE),0)</f>
        <v>189</v>
      </c>
      <c r="G104" s="6">
        <f t="shared" si="4"/>
        <v>7749</v>
      </c>
      <c r="H104" s="2">
        <f ca="1">+SUMIF(COMPRAS!$D$7:$G$210000,$D104,COMPRAS!$E$7:$E$210000)-SUMIF($D$7:$E104,$D104,$E$7:E104)</f>
        <v>203</v>
      </c>
      <c r="I104" s="2"/>
      <c r="J104" s="2"/>
      <c r="K104" s="2"/>
      <c r="L104" s="2"/>
      <c r="M104" s="2"/>
      <c r="N104" s="2"/>
      <c r="O104">
        <v>0.41389617525413935</v>
      </c>
      <c r="P104" s="18">
        <f t="shared" si="5"/>
        <v>0.09</v>
      </c>
    </row>
    <row r="105" spans="2:16" x14ac:dyDescent="0.35">
      <c r="B105" s="2">
        <v>99</v>
      </c>
      <c r="C105" s="4">
        <v>44568</v>
      </c>
      <c r="D105" t="s">
        <v>18</v>
      </c>
      <c r="E105" s="17">
        <f>+ROUND(VLOOKUP(D105,COMPRAS!$D$7:$E$210000,2,FALSE)*P105,0)</f>
        <v>13</v>
      </c>
      <c r="F105" s="6">
        <f>+IFERROR(VLOOKUP(D105,'PRODUCTOS EN TIENDA'!D:E,2,FALSE),0)</f>
        <v>1080</v>
      </c>
      <c r="G105" s="6">
        <f t="shared" si="4"/>
        <v>14040</v>
      </c>
      <c r="H105" s="2">
        <f ca="1">+SUMIF(COMPRAS!$D$7:$G$210000,$D105,COMPRAS!$E$7:$E$210000)-SUMIF($D$7:$E105,$D105,$E$7:E105)</f>
        <v>90</v>
      </c>
      <c r="I105" s="2"/>
      <c r="J105" s="2"/>
      <c r="K105" s="2"/>
      <c r="L105" s="2"/>
      <c r="M105" s="2"/>
      <c r="N105" s="2"/>
      <c r="O105">
        <v>0.72110979668089614</v>
      </c>
      <c r="P105" s="18">
        <f t="shared" si="5"/>
        <v>7.0000000000000007E-2</v>
      </c>
    </row>
    <row r="106" spans="2:16" x14ac:dyDescent="0.35">
      <c r="B106" s="2">
        <v>100</v>
      </c>
      <c r="C106" s="4">
        <v>44568</v>
      </c>
      <c r="D106" t="s">
        <v>19</v>
      </c>
      <c r="E106" s="17">
        <f>+ROUND(VLOOKUP(D106,COMPRAS!$D$7:$E$210000,2,FALSE)*P106,0)</f>
        <v>1</v>
      </c>
      <c r="F106" s="6">
        <f>+IFERROR(VLOOKUP(D106,'PRODUCTOS EN TIENDA'!D:E,2,FALSE),0)</f>
        <v>31050.000000000004</v>
      </c>
      <c r="G106" s="6">
        <f t="shared" si="4"/>
        <v>31050.000000000004</v>
      </c>
      <c r="H106" s="2">
        <f ca="1">+SUMIF(COMPRAS!$D$7:$G$210000,$D106,COMPRAS!$E$7:$E$210000)-SUMIF($D$7:$E106,$D106,$E$7:E106)</f>
        <v>15</v>
      </c>
      <c r="I106" s="2"/>
      <c r="J106" s="2"/>
      <c r="K106" s="2"/>
      <c r="L106" s="2"/>
      <c r="M106" s="2"/>
      <c r="N106" s="2"/>
      <c r="O106">
        <v>0.24270676542381631</v>
      </c>
      <c r="P106" s="18">
        <f t="shared" si="5"/>
        <v>0.05</v>
      </c>
    </row>
    <row r="107" spans="2:16" x14ac:dyDescent="0.35">
      <c r="B107" s="2">
        <v>101</v>
      </c>
      <c r="C107" s="4">
        <v>44568</v>
      </c>
      <c r="D107" t="s">
        <v>4</v>
      </c>
      <c r="E107" s="17">
        <f>+ROUND(VLOOKUP(D107,COMPRAS!$D$7:$E$210000,2,FALSE)*P107,0)</f>
        <v>7</v>
      </c>
      <c r="F107" s="6">
        <f>+IFERROR(VLOOKUP(D107,'PRODUCTOS EN TIENDA'!D:E,2,FALSE),0)</f>
        <v>1620</v>
      </c>
      <c r="G107" s="6">
        <f t="shared" si="4"/>
        <v>11340</v>
      </c>
      <c r="H107" s="2">
        <f ca="1">+SUMIF(COMPRAS!$D$7:$G$210000,$D107,COMPRAS!$E$7:$E$210000)-SUMIF($D$7:$E107,$D107,$E$7:E107)</f>
        <v>65</v>
      </c>
      <c r="I107" s="2"/>
      <c r="J107" s="2"/>
      <c r="K107" s="2"/>
      <c r="L107" s="2"/>
      <c r="M107" s="2"/>
      <c r="N107" s="2"/>
      <c r="O107">
        <v>0.24764780372405626</v>
      </c>
      <c r="P107" s="18">
        <f t="shared" si="5"/>
        <v>0.05</v>
      </c>
    </row>
    <row r="108" spans="2:16" x14ac:dyDescent="0.35">
      <c r="B108" s="2">
        <v>102</v>
      </c>
      <c r="C108" s="4">
        <v>44568</v>
      </c>
      <c r="D108" t="s">
        <v>8</v>
      </c>
      <c r="E108" s="17">
        <f>+ROUND(VLOOKUP(D108,COMPRAS!$D$7:$E$210000,2,FALSE)*P108,0)</f>
        <v>3</v>
      </c>
      <c r="F108" s="6">
        <f>+IFERROR(VLOOKUP(D108,'PRODUCTOS EN TIENDA'!D:E,2,FALSE),0)</f>
        <v>13230</v>
      </c>
      <c r="G108" s="6">
        <f t="shared" si="4"/>
        <v>39690</v>
      </c>
      <c r="H108" s="2">
        <f ca="1">+SUMIF(COMPRAS!$D$7:$G$210000,$D108,COMPRAS!$E$7:$E$210000)-SUMIF($D$7:$E108,$D108,$E$7:E108)</f>
        <v>19</v>
      </c>
      <c r="I108" s="2"/>
      <c r="J108" s="2"/>
      <c r="K108" s="2"/>
      <c r="L108" s="2"/>
      <c r="M108" s="2"/>
      <c r="N108" s="2"/>
      <c r="O108">
        <v>0.64556859520444321</v>
      </c>
      <c r="P108" s="18">
        <f t="shared" si="5"/>
        <v>7.0000000000000007E-2</v>
      </c>
    </row>
    <row r="109" spans="2:16" x14ac:dyDescent="0.35">
      <c r="B109" s="2">
        <v>103</v>
      </c>
      <c r="C109" s="4">
        <v>44568</v>
      </c>
      <c r="D109" t="s">
        <v>12</v>
      </c>
      <c r="E109" s="17">
        <f>+ROUND(VLOOKUP(D109,COMPRAS!$D$7:$E$210000,2,FALSE)*P109,0)</f>
        <v>29</v>
      </c>
      <c r="F109" s="6">
        <f>+IFERROR(VLOOKUP(D109,'PRODUCTOS EN TIENDA'!D:E,2,FALSE),0)</f>
        <v>1822.5000000000002</v>
      </c>
      <c r="G109" s="6">
        <f t="shared" si="4"/>
        <v>52852.500000000007</v>
      </c>
      <c r="H109" s="2">
        <f ca="1">+SUMIF(COMPRAS!$D$7:$G$210000,$D109,COMPRAS!$E$7:$E$210000)-SUMIF($D$7:$E109,$D109,$E$7:E109)</f>
        <v>130</v>
      </c>
      <c r="I109" s="2"/>
      <c r="J109" s="2"/>
      <c r="K109" s="2"/>
      <c r="L109" s="2"/>
      <c r="M109" s="2"/>
      <c r="N109" s="2"/>
      <c r="O109">
        <v>0.4070565786068947</v>
      </c>
      <c r="P109" s="18">
        <f t="shared" si="5"/>
        <v>0.09</v>
      </c>
    </row>
    <row r="110" spans="2:16" x14ac:dyDescent="0.35">
      <c r="B110" s="2">
        <v>104</v>
      </c>
      <c r="C110" s="4">
        <v>44568</v>
      </c>
      <c r="D110" t="s">
        <v>15</v>
      </c>
      <c r="E110" s="17">
        <f>+ROUND(VLOOKUP(D110,COMPRAS!$D$7:$E$210000,2,FALSE)*P110,0)</f>
        <v>5</v>
      </c>
      <c r="F110" s="6">
        <f>+IFERROR(VLOOKUP(D110,'PRODUCTOS EN TIENDA'!D:E,2,FALSE),0)</f>
        <v>12825</v>
      </c>
      <c r="G110" s="6">
        <f t="shared" si="4"/>
        <v>64125</v>
      </c>
      <c r="H110" s="2">
        <f ca="1">+SUMIF(COMPRAS!$D$7:$G$210000,$D110,COMPRAS!$E$7:$E$210000)-SUMIF($D$7:$E110,$D110,$E$7:E110)</f>
        <v>26</v>
      </c>
      <c r="I110" s="2"/>
      <c r="J110" s="2"/>
      <c r="K110" s="2"/>
      <c r="L110" s="2"/>
      <c r="M110" s="2"/>
      <c r="N110" s="2"/>
      <c r="O110">
        <v>0.59324694363611996</v>
      </c>
      <c r="P110" s="18">
        <f t="shared" si="5"/>
        <v>0.09</v>
      </c>
    </row>
    <row r="111" spans="2:16" x14ac:dyDescent="0.35">
      <c r="B111" s="2">
        <v>105</v>
      </c>
      <c r="C111" s="4">
        <v>44568</v>
      </c>
      <c r="D111" t="s">
        <v>16</v>
      </c>
      <c r="E111" s="17">
        <f>+ROUND(VLOOKUP(D111,COMPRAS!$D$7:$E$210000,2,FALSE)*P111,0)</f>
        <v>4</v>
      </c>
      <c r="F111" s="6">
        <f>+IFERROR(VLOOKUP(D111,'PRODUCTOS EN TIENDA'!D:E,2,FALSE),0)</f>
        <v>11745</v>
      </c>
      <c r="G111" s="6">
        <f t="shared" si="4"/>
        <v>46980</v>
      </c>
      <c r="H111" s="2">
        <f ca="1">+SUMIF(COMPRAS!$D$7:$G$210000,$D111,COMPRAS!$E$7:$E$210000)-SUMIF($D$7:$E111,$D111,$E$7:E111)</f>
        <v>31</v>
      </c>
      <c r="I111" s="2"/>
      <c r="J111" s="2"/>
      <c r="K111" s="2"/>
      <c r="L111" s="2"/>
      <c r="M111" s="2"/>
      <c r="N111" s="2"/>
      <c r="O111">
        <v>0.31716309457200176</v>
      </c>
      <c r="P111" s="18">
        <f t="shared" si="5"/>
        <v>0.09</v>
      </c>
    </row>
    <row r="112" spans="2:16" x14ac:dyDescent="0.35">
      <c r="B112" s="2">
        <v>106</v>
      </c>
      <c r="C112" s="4">
        <v>44569</v>
      </c>
      <c r="D112" t="s">
        <v>1</v>
      </c>
      <c r="E112" s="17">
        <v>32</v>
      </c>
      <c r="F112" s="6">
        <f>+IFERROR(VLOOKUP(D112,'PRODUCTOS EN TIENDA'!D:E,2,FALSE),0)</f>
        <v>1755.0000000000002</v>
      </c>
      <c r="G112" s="6">
        <f t="shared" si="4"/>
        <v>56160.000000000007</v>
      </c>
      <c r="H112" s="2">
        <f ca="1">+SUMIF(COMPRAS!$D$7:$G$210000,$D112,COMPRAS!$E$7:$E$210000)-SUMIF($D$7:$E112,$D112,$E$7:E112)</f>
        <v>38</v>
      </c>
      <c r="I112" s="2"/>
      <c r="J112" s="2"/>
      <c r="K112" s="2"/>
      <c r="L112" s="2"/>
      <c r="M112" s="2"/>
      <c r="N112" s="2"/>
      <c r="O112">
        <v>0.6095668450480286</v>
      </c>
      <c r="P112" s="18">
        <f t="shared" si="5"/>
        <v>0.6095668450480286</v>
      </c>
    </row>
    <row r="113" spans="2:16" x14ac:dyDescent="0.35">
      <c r="B113" s="2">
        <v>107</v>
      </c>
      <c r="C113" s="4">
        <v>44569</v>
      </c>
      <c r="D113" t="s">
        <v>5</v>
      </c>
      <c r="E113" s="17">
        <f>+ROUND(VLOOKUP(D113,COMPRAS!$D$7:$E$210000,2,FALSE)*P113,0)</f>
        <v>32</v>
      </c>
      <c r="F113" s="6">
        <f>+IFERROR(VLOOKUP(D113,'PRODUCTOS EN TIENDA'!D:E,2,FALSE),0)</f>
        <v>1755.0000000000002</v>
      </c>
      <c r="G113" s="6">
        <f t="shared" si="4"/>
        <v>56160.000000000007</v>
      </c>
      <c r="H113" s="2">
        <f ca="1">+SUMIF(COMPRAS!$D$7:$G$210000,$D113,COMPRAS!$E$7:$E$210000)-SUMIF($D$7:$E113,$D113,$E$7:E113)</f>
        <v>134</v>
      </c>
      <c r="I113" s="2"/>
      <c r="J113" s="2"/>
      <c r="K113" s="2"/>
      <c r="L113" s="2"/>
      <c r="M113" s="2"/>
      <c r="N113" s="2"/>
      <c r="O113">
        <v>0.10764135966564237</v>
      </c>
      <c r="P113" s="18">
        <f t="shared" si="5"/>
        <v>0.10764135966564237</v>
      </c>
    </row>
    <row r="114" spans="2:16" x14ac:dyDescent="0.35">
      <c r="B114" s="2">
        <v>108</v>
      </c>
      <c r="C114" s="4">
        <v>44569</v>
      </c>
      <c r="D114" t="s">
        <v>6</v>
      </c>
      <c r="E114" s="17">
        <f>+ROUND(VLOOKUP(D114,COMPRAS!$D$7:$E$210000,2,FALSE)*P114,0)</f>
        <v>6</v>
      </c>
      <c r="F114" s="6">
        <f>+IFERROR(VLOOKUP(D114,'PRODUCTOS EN TIENDA'!D:E,2,FALSE),0)</f>
        <v>2430</v>
      </c>
      <c r="G114" s="6">
        <f t="shared" si="4"/>
        <v>14580</v>
      </c>
      <c r="H114" s="2">
        <f ca="1">+SUMIF(COMPRAS!$D$7:$G$210000,$D114,COMPRAS!$E$7:$E$210000)-SUMIF($D$7:$E114,$D114,$E$7:E114)</f>
        <v>28</v>
      </c>
      <c r="I114" s="2"/>
      <c r="J114" s="2"/>
      <c r="K114" s="2"/>
      <c r="L114" s="2"/>
      <c r="M114" s="2"/>
      <c r="N114" s="2"/>
      <c r="O114">
        <v>0.64838339069920226</v>
      </c>
      <c r="P114" s="18">
        <f t="shared" si="5"/>
        <v>7.0000000000000007E-2</v>
      </c>
    </row>
    <row r="115" spans="2:16" x14ac:dyDescent="0.35">
      <c r="B115" s="2">
        <v>109</v>
      </c>
      <c r="C115" s="4">
        <v>44569</v>
      </c>
      <c r="D115" t="s">
        <v>7</v>
      </c>
      <c r="E115" s="17">
        <f>+ROUND(VLOOKUP(D115,COMPRAS!$D$7:$E$210000,2,FALSE)*P115,0)</f>
        <v>3</v>
      </c>
      <c r="F115" s="6">
        <f>+IFERROR(VLOOKUP(D115,'PRODUCTOS EN TIENDA'!D:E,2,FALSE),0)</f>
        <v>10800</v>
      </c>
      <c r="G115" s="6">
        <f t="shared" si="4"/>
        <v>32400</v>
      </c>
      <c r="H115" s="2">
        <f ca="1">+SUMIF(COMPRAS!$D$7:$G$210000,$D115,COMPRAS!$E$7:$E$210000)-SUMIF($D$7:$E115,$D115,$E$7:E115)</f>
        <v>10</v>
      </c>
      <c r="I115" s="2"/>
      <c r="J115" s="2"/>
      <c r="K115" s="2"/>
      <c r="L115" s="2"/>
      <c r="M115" s="2"/>
      <c r="N115" s="2"/>
      <c r="O115">
        <v>0.59598130265999449</v>
      </c>
      <c r="P115" s="18">
        <f t="shared" si="5"/>
        <v>0.09</v>
      </c>
    </row>
    <row r="116" spans="2:16" x14ac:dyDescent="0.35">
      <c r="B116" s="2">
        <v>110</v>
      </c>
      <c r="C116" s="4">
        <v>44569</v>
      </c>
      <c r="D116" t="s">
        <v>9</v>
      </c>
      <c r="E116" s="17">
        <f>+ROUND(VLOOKUP(D116,COMPRAS!$D$7:$E$210000,2,FALSE)*P116,0)</f>
        <v>2</v>
      </c>
      <c r="F116" s="6">
        <f>+IFERROR(VLOOKUP(D116,'PRODUCTOS EN TIENDA'!D:E,2,FALSE),0)</f>
        <v>12555</v>
      </c>
      <c r="G116" s="6">
        <f t="shared" si="4"/>
        <v>25110</v>
      </c>
      <c r="H116" s="2">
        <f ca="1">+SUMIF(COMPRAS!$D$7:$G$210000,$D116,COMPRAS!$E$7:$E$210000)-SUMIF($D$7:$E116,$D116,$E$7:E116)</f>
        <v>11</v>
      </c>
      <c r="I116" s="2"/>
      <c r="J116" s="2"/>
      <c r="K116" s="2"/>
      <c r="L116" s="2"/>
      <c r="M116" s="2"/>
      <c r="N116" s="2"/>
      <c r="O116">
        <v>0.36726879137491619</v>
      </c>
      <c r="P116" s="18">
        <f t="shared" si="5"/>
        <v>0.09</v>
      </c>
    </row>
    <row r="117" spans="2:16" x14ac:dyDescent="0.35">
      <c r="B117" s="2">
        <v>111</v>
      </c>
      <c r="C117" s="4">
        <v>44569</v>
      </c>
      <c r="D117" t="s">
        <v>11</v>
      </c>
      <c r="E117" s="17">
        <f>+ROUND(VLOOKUP(D117,COMPRAS!$D$7:$E$210000,2,FALSE)*P117,0)</f>
        <v>29</v>
      </c>
      <c r="F117" s="6">
        <f>+IFERROR(VLOOKUP(D117,'PRODUCTOS EN TIENDA'!D:E,2,FALSE),0)</f>
        <v>8100.0000000000009</v>
      </c>
      <c r="G117" s="6">
        <f t="shared" si="4"/>
        <v>234900.00000000003</v>
      </c>
      <c r="H117" s="2">
        <f ca="1">+SUMIF(COMPRAS!$D$7:$G$210000,$D117,COMPRAS!$E$7:$E$210000)-SUMIF($D$7:$E117,$D117,$E$7:E117)</f>
        <v>126</v>
      </c>
      <c r="I117" s="2"/>
      <c r="J117" s="2"/>
      <c r="K117" s="2"/>
      <c r="L117" s="2"/>
      <c r="M117" s="2"/>
      <c r="N117" s="2"/>
      <c r="O117">
        <v>0.59514803450370191</v>
      </c>
      <c r="P117" s="18">
        <f t="shared" si="5"/>
        <v>0.09</v>
      </c>
    </row>
    <row r="118" spans="2:16" x14ac:dyDescent="0.35">
      <c r="B118" s="2">
        <v>112</v>
      </c>
      <c r="C118" s="4">
        <v>44569</v>
      </c>
      <c r="D118" t="s">
        <v>10</v>
      </c>
      <c r="E118" s="17">
        <f>+ROUND(VLOOKUP(D118,COMPRAS!$D$7:$E$210000,2,FALSE)*P118,0)</f>
        <v>8</v>
      </c>
      <c r="F118" s="6">
        <f>+IFERROR(VLOOKUP(D118,'PRODUCTOS EN TIENDA'!D:E,2,FALSE),0)</f>
        <v>7020.0000000000009</v>
      </c>
      <c r="G118" s="6">
        <f t="shared" si="4"/>
        <v>56160.000000000007</v>
      </c>
      <c r="H118" s="2">
        <f ca="1">+SUMIF(COMPRAS!$D$7:$G$210000,$D118,COMPRAS!$E$7:$E$210000)-SUMIF($D$7:$E118,$D118,$E$7:E118)</f>
        <v>20</v>
      </c>
      <c r="I118" s="2"/>
      <c r="J118" s="2"/>
      <c r="K118" s="2"/>
      <c r="L118" s="2"/>
      <c r="M118" s="2"/>
      <c r="N118" s="2"/>
      <c r="O118">
        <v>0.12926553809482111</v>
      </c>
      <c r="P118" s="18">
        <f t="shared" si="5"/>
        <v>0.12926553809482111</v>
      </c>
    </row>
    <row r="119" spans="2:16" x14ac:dyDescent="0.35">
      <c r="B119" s="2">
        <v>113</v>
      </c>
      <c r="C119" s="4">
        <v>44569</v>
      </c>
      <c r="D119" t="s">
        <v>17</v>
      </c>
      <c r="E119" s="17">
        <f>+ROUND(VLOOKUP(D119,COMPRAS!$D$7:$E$210000,2,FALSE)*P119,0)</f>
        <v>42</v>
      </c>
      <c r="F119" s="6">
        <f>+IFERROR(VLOOKUP(D119,'PRODUCTOS EN TIENDA'!D:E,2,FALSE),0)</f>
        <v>189</v>
      </c>
      <c r="G119" s="6">
        <f t="shared" si="4"/>
        <v>7938</v>
      </c>
      <c r="H119" s="2">
        <f ca="1">+SUMIF(COMPRAS!$D$7:$G$210000,$D119,COMPRAS!$E$7:$E$210000)-SUMIF($D$7:$E119,$D119,$E$7:E119)</f>
        <v>161</v>
      </c>
      <c r="I119" s="2"/>
      <c r="J119" s="2"/>
      <c r="K119" s="2"/>
      <c r="L119" s="2"/>
      <c r="M119" s="2"/>
      <c r="N119" s="2"/>
      <c r="O119">
        <v>0.91051768349055506</v>
      </c>
      <c r="P119" s="18">
        <f t="shared" si="5"/>
        <v>9.2999999999999999E-2</v>
      </c>
    </row>
    <row r="120" spans="2:16" x14ac:dyDescent="0.35">
      <c r="B120" s="2">
        <v>114</v>
      </c>
      <c r="C120" s="4">
        <v>44569</v>
      </c>
      <c r="D120" t="s">
        <v>18</v>
      </c>
      <c r="E120" s="17">
        <f>+ROUND(VLOOKUP(D120,COMPRAS!$D$7:$E$210000,2,FALSE)*P120,0)</f>
        <v>16</v>
      </c>
      <c r="F120" s="6">
        <f>+IFERROR(VLOOKUP(D120,'PRODUCTOS EN TIENDA'!D:E,2,FALSE),0)</f>
        <v>1080</v>
      </c>
      <c r="G120" s="6">
        <f t="shared" si="4"/>
        <v>17280</v>
      </c>
      <c r="H120" s="2">
        <f ca="1">+SUMIF(COMPRAS!$D$7:$G$210000,$D120,COMPRAS!$E$7:$E$210000)-SUMIF($D$7:$E120,$D120,$E$7:E120)</f>
        <v>74</v>
      </c>
      <c r="I120" s="2"/>
      <c r="J120" s="2"/>
      <c r="K120" s="2"/>
      <c r="L120" s="2"/>
      <c r="M120" s="2"/>
      <c r="N120" s="2"/>
      <c r="O120">
        <v>0.36113390633819176</v>
      </c>
      <c r="P120" s="18">
        <f t="shared" si="5"/>
        <v>0.09</v>
      </c>
    </row>
    <row r="121" spans="2:16" x14ac:dyDescent="0.35">
      <c r="B121" s="2">
        <v>115</v>
      </c>
      <c r="C121" s="4">
        <v>44569</v>
      </c>
      <c r="D121" t="s">
        <v>19</v>
      </c>
      <c r="E121" s="17">
        <f>+ROUND(VLOOKUP(D121,COMPRAS!$D$7:$E$210000,2,FALSE)*P121,0)</f>
        <v>1</v>
      </c>
      <c r="F121" s="6">
        <f>+IFERROR(VLOOKUP(D121,'PRODUCTOS EN TIENDA'!D:E,2,FALSE),0)</f>
        <v>31050.000000000004</v>
      </c>
      <c r="G121" s="6">
        <f t="shared" si="4"/>
        <v>31050.000000000004</v>
      </c>
      <c r="H121" s="2">
        <f ca="1">+SUMIF(COMPRAS!$D$7:$G$210000,$D121,COMPRAS!$E$7:$E$210000)-SUMIF($D$7:$E121,$D121,$E$7:E121)</f>
        <v>14</v>
      </c>
      <c r="I121" s="2"/>
      <c r="J121" s="2"/>
      <c r="K121" s="2"/>
      <c r="L121" s="2"/>
      <c r="M121" s="2"/>
      <c r="N121" s="2"/>
      <c r="O121">
        <v>0.33442865516978904</v>
      </c>
      <c r="P121" s="18">
        <f t="shared" si="5"/>
        <v>0.09</v>
      </c>
    </row>
    <row r="122" spans="2:16" x14ac:dyDescent="0.35">
      <c r="B122" s="2">
        <v>116</v>
      </c>
      <c r="C122" s="4">
        <v>44569</v>
      </c>
      <c r="D122" t="s">
        <v>4</v>
      </c>
      <c r="E122" s="17">
        <f>+ROUND(VLOOKUP(D122,COMPRAS!$D$7:$E$210000,2,FALSE)*P122,0)</f>
        <v>12</v>
      </c>
      <c r="F122" s="6">
        <f>+IFERROR(VLOOKUP(D122,'PRODUCTOS EN TIENDA'!D:E,2,FALSE),0)</f>
        <v>1620</v>
      </c>
      <c r="G122" s="6">
        <f t="shared" si="4"/>
        <v>19440</v>
      </c>
      <c r="H122" s="2">
        <f ca="1">+SUMIF(COMPRAS!$D$7:$G$210000,$D122,COMPRAS!$E$7:$E$210000)-SUMIF($D$7:$E122,$D122,$E$7:E122)</f>
        <v>53</v>
      </c>
      <c r="I122" s="2"/>
      <c r="J122" s="2"/>
      <c r="K122" s="2"/>
      <c r="L122" s="2"/>
      <c r="M122" s="2"/>
      <c r="N122" s="2"/>
      <c r="O122">
        <v>0.54097070525839297</v>
      </c>
      <c r="P122" s="18">
        <f t="shared" si="5"/>
        <v>0.09</v>
      </c>
    </row>
    <row r="123" spans="2:16" x14ac:dyDescent="0.35">
      <c r="B123" s="2">
        <v>117</v>
      </c>
      <c r="C123" s="4">
        <v>44569</v>
      </c>
      <c r="D123" t="s">
        <v>8</v>
      </c>
      <c r="E123" s="17">
        <f>+ROUND(VLOOKUP(D123,COMPRAS!$D$7:$E$210000,2,FALSE)*P123,0)</f>
        <v>2</v>
      </c>
      <c r="F123" s="6">
        <f>+IFERROR(VLOOKUP(D123,'PRODUCTOS EN TIENDA'!D:E,2,FALSE),0)</f>
        <v>13230</v>
      </c>
      <c r="G123" s="6">
        <f t="shared" si="4"/>
        <v>26460</v>
      </c>
      <c r="H123" s="2">
        <f ca="1">+SUMIF(COMPRAS!$D$7:$G$210000,$D123,COMPRAS!$E$7:$E$210000)-SUMIF($D$7:$E123,$D123,$E$7:E123)</f>
        <v>17</v>
      </c>
      <c r="I123" s="2"/>
      <c r="J123" s="2"/>
      <c r="K123" s="2"/>
      <c r="L123" s="2"/>
      <c r="M123" s="2"/>
      <c r="N123" s="2"/>
      <c r="O123">
        <v>5.2978015627031527E-2</v>
      </c>
      <c r="P123" s="18">
        <f t="shared" si="5"/>
        <v>5.2978015627031527E-2</v>
      </c>
    </row>
    <row r="124" spans="2:16" x14ac:dyDescent="0.35">
      <c r="B124" s="2">
        <v>118</v>
      </c>
      <c r="C124" s="4">
        <v>44569</v>
      </c>
      <c r="D124" t="s">
        <v>12</v>
      </c>
      <c r="E124" s="17">
        <f>+ROUND(VLOOKUP(D124,COMPRAS!$D$7:$E$210000,2,FALSE)*P124,0)</f>
        <v>29</v>
      </c>
      <c r="F124" s="6">
        <f>+IFERROR(VLOOKUP(D124,'PRODUCTOS EN TIENDA'!D:E,2,FALSE),0)</f>
        <v>1822.5000000000002</v>
      </c>
      <c r="G124" s="6">
        <f t="shared" si="4"/>
        <v>52852.500000000007</v>
      </c>
      <c r="H124" s="2">
        <f ca="1">+SUMIF(COMPRAS!$D$7:$G$210000,$D124,COMPRAS!$E$7:$E$210000)-SUMIF($D$7:$E124,$D124,$E$7:E124)</f>
        <v>101</v>
      </c>
      <c r="I124" s="2"/>
      <c r="J124" s="2"/>
      <c r="K124" s="2"/>
      <c r="L124" s="2"/>
      <c r="M124" s="2"/>
      <c r="N124" s="2"/>
      <c r="O124">
        <v>0.31149907994918424</v>
      </c>
      <c r="P124" s="18">
        <f t="shared" si="5"/>
        <v>0.09</v>
      </c>
    </row>
    <row r="125" spans="2:16" x14ac:dyDescent="0.35">
      <c r="B125" s="2">
        <v>119</v>
      </c>
      <c r="C125" s="4">
        <v>44569</v>
      </c>
      <c r="D125" t="s">
        <v>15</v>
      </c>
      <c r="E125" s="17">
        <f>+ROUND(VLOOKUP(D125,COMPRAS!$D$7:$E$210000,2,FALSE)*P125,0)</f>
        <v>4</v>
      </c>
      <c r="F125" s="6">
        <f>+IFERROR(VLOOKUP(D125,'PRODUCTOS EN TIENDA'!D:E,2,FALSE),0)</f>
        <v>12825</v>
      </c>
      <c r="G125" s="6">
        <f t="shared" si="4"/>
        <v>51300</v>
      </c>
      <c r="H125" s="2">
        <f ca="1">+SUMIF(COMPRAS!$D$7:$G$210000,$D125,COMPRAS!$E$7:$E$210000)-SUMIF($D$7:$E125,$D125,$E$7:E125)</f>
        <v>22</v>
      </c>
      <c r="I125" s="2"/>
      <c r="J125" s="2"/>
      <c r="K125" s="2"/>
      <c r="L125" s="2"/>
      <c r="M125" s="2"/>
      <c r="N125" s="2"/>
      <c r="O125">
        <v>0.6103436534213591</v>
      </c>
      <c r="P125" s="18">
        <f t="shared" si="5"/>
        <v>7.0000000000000007E-2</v>
      </c>
    </row>
    <row r="126" spans="2:16" x14ac:dyDescent="0.35">
      <c r="B126" s="2">
        <v>120</v>
      </c>
      <c r="C126" s="4">
        <v>44569</v>
      </c>
      <c r="D126" t="s">
        <v>16</v>
      </c>
      <c r="E126" s="17">
        <f>+ROUND(VLOOKUP(D126,COMPRAS!$D$7:$E$210000,2,FALSE)*P126,0)</f>
        <v>2</v>
      </c>
      <c r="F126" s="6">
        <f>+IFERROR(VLOOKUP(D126,'PRODUCTOS EN TIENDA'!D:E,2,FALSE),0)</f>
        <v>11745</v>
      </c>
      <c r="G126" s="6">
        <f t="shared" si="4"/>
        <v>23490</v>
      </c>
      <c r="H126" s="2">
        <f ca="1">+SUMIF(COMPRAS!$D$7:$G$210000,$D126,COMPRAS!$E$7:$E$210000)-SUMIF($D$7:$E126,$D126,$E$7:E126)</f>
        <v>29</v>
      </c>
      <c r="I126" s="2"/>
      <c r="J126" s="2"/>
      <c r="K126" s="2"/>
      <c r="L126" s="2"/>
      <c r="M126" s="2"/>
      <c r="N126" s="2"/>
      <c r="O126">
        <v>0.18464267229492048</v>
      </c>
      <c r="P126" s="18">
        <f t="shared" si="5"/>
        <v>0.05</v>
      </c>
    </row>
    <row r="127" spans="2:16" x14ac:dyDescent="0.35">
      <c r="B127" s="2">
        <v>121</v>
      </c>
      <c r="C127" s="4">
        <v>44570</v>
      </c>
      <c r="D127" t="s">
        <v>1</v>
      </c>
      <c r="E127" s="17">
        <f>+ROUND(VLOOKUP(D127,COMPRAS!$D$7:$E$210000,2,FALSE)*P127,0)</f>
        <v>8</v>
      </c>
      <c r="F127" s="6">
        <f>+IFERROR(VLOOKUP(D127,'PRODUCTOS EN TIENDA'!D:E,2,FALSE),0)</f>
        <v>1755.0000000000002</v>
      </c>
      <c r="G127" s="6">
        <f t="shared" si="4"/>
        <v>14040.000000000002</v>
      </c>
      <c r="H127" s="2">
        <f ca="1">+SUMIF(COMPRAS!$D$7:$G$210000,$D127,COMPRAS!$E$7:$E$210000)-SUMIF($D$7:$E127,$D127,$E$7:E127)</f>
        <v>30</v>
      </c>
      <c r="I127" s="2"/>
      <c r="J127" s="2"/>
      <c r="K127" s="2"/>
      <c r="L127" s="2"/>
      <c r="M127" s="2"/>
      <c r="N127" s="2"/>
      <c r="O127">
        <v>0.20672034092621627</v>
      </c>
      <c r="P127" s="18">
        <f t="shared" si="5"/>
        <v>0.05</v>
      </c>
    </row>
    <row r="128" spans="2:16" x14ac:dyDescent="0.35">
      <c r="B128" s="2">
        <v>122</v>
      </c>
      <c r="C128" s="4">
        <v>44570</v>
      </c>
      <c r="D128" t="s">
        <v>5</v>
      </c>
      <c r="E128" s="17">
        <f>+ROUND(VLOOKUP(D128,COMPRAS!$D$7:$E$210000,2,FALSE)*P128,0)</f>
        <v>15</v>
      </c>
      <c r="F128" s="6">
        <f>+IFERROR(VLOOKUP(D128,'PRODUCTOS EN TIENDA'!D:E,2,FALSE),0)</f>
        <v>1755.0000000000002</v>
      </c>
      <c r="G128" s="6">
        <f t="shared" si="4"/>
        <v>26325.000000000004</v>
      </c>
      <c r="H128" s="2">
        <f ca="1">+SUMIF(COMPRAS!$D$7:$G$210000,$D128,COMPRAS!$E$7:$E$210000)-SUMIF($D$7:$E128,$D128,$E$7:E128)</f>
        <v>119</v>
      </c>
      <c r="I128" s="2"/>
      <c r="J128" s="2"/>
      <c r="K128" s="2"/>
      <c r="L128" s="2"/>
      <c r="M128" s="2"/>
      <c r="N128" s="2"/>
      <c r="O128">
        <v>0.18578248003227382</v>
      </c>
      <c r="P128" s="18">
        <f t="shared" si="5"/>
        <v>0.05</v>
      </c>
    </row>
    <row r="129" spans="2:16" x14ac:dyDescent="0.35">
      <c r="B129" s="2">
        <v>123</v>
      </c>
      <c r="C129" s="4">
        <v>44570</v>
      </c>
      <c r="D129" t="s">
        <v>6</v>
      </c>
      <c r="E129" s="17">
        <f>+ROUND(VLOOKUP(D129,COMPRAS!$D$7:$E$210000,2,FALSE)*P129,0)</f>
        <v>11</v>
      </c>
      <c r="F129" s="6">
        <f>+IFERROR(VLOOKUP(D129,'PRODUCTOS EN TIENDA'!D:E,2,FALSE),0)</f>
        <v>2430</v>
      </c>
      <c r="G129" s="6">
        <f t="shared" si="4"/>
        <v>26730</v>
      </c>
      <c r="H129" s="2">
        <f ca="1">+SUMIF(COMPRAS!$D$7:$G$210000,$D129,COMPRAS!$E$7:$E$210000)-SUMIF($D$7:$E129,$D129,$E$7:E129)</f>
        <v>17</v>
      </c>
      <c r="I129" s="2"/>
      <c r="J129" s="2"/>
      <c r="K129" s="2"/>
      <c r="L129" s="2"/>
      <c r="M129" s="2"/>
      <c r="N129" s="2"/>
      <c r="O129">
        <v>0.1384563041648863</v>
      </c>
      <c r="P129" s="18">
        <f t="shared" si="5"/>
        <v>0.1384563041648863</v>
      </c>
    </row>
    <row r="130" spans="2:16" x14ac:dyDescent="0.35">
      <c r="B130" s="2">
        <v>124</v>
      </c>
      <c r="C130" s="4">
        <v>44570</v>
      </c>
      <c r="D130" t="s">
        <v>7</v>
      </c>
      <c r="E130" s="17">
        <f>+ROUND(VLOOKUP(D130,COMPRAS!$D$7:$E$210000,2,FALSE)*P130,0)</f>
        <v>3</v>
      </c>
      <c r="F130" s="6">
        <f>+IFERROR(VLOOKUP(D130,'PRODUCTOS EN TIENDA'!D:E,2,FALSE),0)</f>
        <v>10800</v>
      </c>
      <c r="G130" s="6">
        <f t="shared" si="4"/>
        <v>32400</v>
      </c>
      <c r="H130" s="2">
        <f ca="1">+SUMIF(COMPRAS!$D$7:$G$210000,$D130,COMPRAS!$E$7:$E$210000)-SUMIF($D$7:$E130,$D130,$E$7:E130)</f>
        <v>7</v>
      </c>
      <c r="I130" s="2"/>
      <c r="J130" s="2"/>
      <c r="K130" s="2"/>
      <c r="L130" s="2"/>
      <c r="M130" s="2"/>
      <c r="N130" s="2"/>
      <c r="O130">
        <v>0.94340298658721888</v>
      </c>
      <c r="P130" s="18">
        <f t="shared" si="5"/>
        <v>9.2999999999999999E-2</v>
      </c>
    </row>
    <row r="131" spans="2:16" x14ac:dyDescent="0.35">
      <c r="B131" s="2">
        <v>125</v>
      </c>
      <c r="C131" s="4">
        <v>44570</v>
      </c>
      <c r="D131" t="s">
        <v>9</v>
      </c>
      <c r="E131" s="17">
        <f>+ROUND(VLOOKUP(D131,COMPRAS!$D$7:$E$210000,2,FALSE)*P131,0)</f>
        <v>2</v>
      </c>
      <c r="F131" s="6">
        <f>+IFERROR(VLOOKUP(D131,'PRODUCTOS EN TIENDA'!D:E,2,FALSE),0)</f>
        <v>12555</v>
      </c>
      <c r="G131" s="6">
        <f t="shared" si="4"/>
        <v>25110</v>
      </c>
      <c r="H131" s="2">
        <f ca="1">+SUMIF(COMPRAS!$D$7:$G$210000,$D131,COMPRAS!$E$7:$E$210000)-SUMIF($D$7:$E131,$D131,$E$7:E131)</f>
        <v>9</v>
      </c>
      <c r="I131" s="2"/>
      <c r="J131" s="2"/>
      <c r="K131" s="2"/>
      <c r="L131" s="2"/>
      <c r="M131" s="2"/>
      <c r="N131" s="2"/>
      <c r="O131">
        <v>0.62586097715925448</v>
      </c>
      <c r="P131" s="18">
        <f t="shared" si="5"/>
        <v>7.0000000000000007E-2</v>
      </c>
    </row>
    <row r="132" spans="2:16" x14ac:dyDescent="0.35">
      <c r="B132" s="2">
        <v>126</v>
      </c>
      <c r="C132" s="4">
        <v>44570</v>
      </c>
      <c r="D132" t="s">
        <v>11</v>
      </c>
      <c r="E132" s="17">
        <f>+ROUND(VLOOKUP(D132,COMPRAS!$D$7:$E$210000,2,FALSE)*P132,0)</f>
        <v>29</v>
      </c>
      <c r="F132" s="6">
        <f>+IFERROR(VLOOKUP(D132,'PRODUCTOS EN TIENDA'!D:E,2,FALSE),0)</f>
        <v>8100.0000000000009</v>
      </c>
      <c r="G132" s="6">
        <f t="shared" si="4"/>
        <v>234900.00000000003</v>
      </c>
      <c r="H132" s="2">
        <f ca="1">+SUMIF(COMPRAS!$D$7:$G$210000,$D132,COMPRAS!$E$7:$E$210000)-SUMIF($D$7:$E132,$D132,$E$7:E132)</f>
        <v>97</v>
      </c>
      <c r="I132" s="2"/>
      <c r="J132" s="2"/>
      <c r="K132" s="2"/>
      <c r="L132" s="2"/>
      <c r="M132" s="2"/>
      <c r="N132" s="2"/>
      <c r="O132">
        <v>0.52030714325816585</v>
      </c>
      <c r="P132" s="18">
        <f t="shared" si="5"/>
        <v>0.09</v>
      </c>
    </row>
    <row r="133" spans="2:16" x14ac:dyDescent="0.35">
      <c r="B133" s="2">
        <v>127</v>
      </c>
      <c r="C133" s="4">
        <v>44570</v>
      </c>
      <c r="D133" t="s">
        <v>10</v>
      </c>
      <c r="E133" s="17">
        <f>+ROUND(VLOOKUP(D133,COMPRAS!$D$7:$E$210000,2,FALSE)*P133,0)</f>
        <v>4</v>
      </c>
      <c r="F133" s="6">
        <f>+IFERROR(VLOOKUP(D133,'PRODUCTOS EN TIENDA'!D:E,2,FALSE),0)</f>
        <v>7020.0000000000009</v>
      </c>
      <c r="G133" s="6">
        <f t="shared" si="4"/>
        <v>28080.000000000004</v>
      </c>
      <c r="H133" s="2">
        <f ca="1">+SUMIF(COMPRAS!$D$7:$G$210000,$D133,COMPRAS!$E$7:$E$210000)-SUMIF($D$7:$E133,$D133,$E$7:E133)</f>
        <v>16</v>
      </c>
      <c r="I133" s="2"/>
      <c r="J133" s="2"/>
      <c r="K133" s="2"/>
      <c r="L133" s="2"/>
      <c r="M133" s="2"/>
      <c r="N133" s="2"/>
      <c r="O133">
        <v>0.80940280405676568</v>
      </c>
      <c r="P133" s="18">
        <f t="shared" si="5"/>
        <v>7.0000000000000007E-2</v>
      </c>
    </row>
    <row r="134" spans="2:16" x14ac:dyDescent="0.35">
      <c r="B134" s="2">
        <v>128</v>
      </c>
      <c r="C134" s="4">
        <v>44570</v>
      </c>
      <c r="D134" t="s">
        <v>17</v>
      </c>
      <c r="E134" s="17">
        <f>+ROUND(VLOOKUP(D134,COMPRAS!$D$7:$E$210000,2,FALSE)*P134,0)</f>
        <v>41</v>
      </c>
      <c r="F134" s="6">
        <f>+IFERROR(VLOOKUP(D134,'PRODUCTOS EN TIENDA'!D:E,2,FALSE),0)</f>
        <v>189</v>
      </c>
      <c r="G134" s="6">
        <f t="shared" si="4"/>
        <v>7749</v>
      </c>
      <c r="H134" s="2">
        <f ca="1">+SUMIF(COMPRAS!$D$7:$G$210000,$D134,COMPRAS!$E$7:$E$210000)-SUMIF($D$7:$E134,$D134,$E$7:E134)</f>
        <v>120</v>
      </c>
      <c r="I134" s="2"/>
      <c r="J134" s="2"/>
      <c r="K134" s="2"/>
      <c r="L134" s="2"/>
      <c r="M134" s="2"/>
      <c r="N134" s="2"/>
      <c r="O134">
        <v>0.45375756337055584</v>
      </c>
      <c r="P134" s="18">
        <f t="shared" si="5"/>
        <v>0.09</v>
      </c>
    </row>
    <row r="135" spans="2:16" x14ac:dyDescent="0.35">
      <c r="B135" s="2">
        <v>129</v>
      </c>
      <c r="C135" s="4">
        <v>44570</v>
      </c>
      <c r="D135" t="s">
        <v>18</v>
      </c>
      <c r="E135" s="17">
        <f>+ROUND(VLOOKUP(D135,COMPRAS!$D$7:$E$210000,2,FALSE)*P135,0)</f>
        <v>13</v>
      </c>
      <c r="F135" s="6">
        <f>+IFERROR(VLOOKUP(D135,'PRODUCTOS EN TIENDA'!D:E,2,FALSE),0)</f>
        <v>1080</v>
      </c>
      <c r="G135" s="6">
        <f t="shared" si="4"/>
        <v>14040</v>
      </c>
      <c r="H135" s="2">
        <f ca="1">+SUMIF(COMPRAS!$D$7:$G$210000,$D135,COMPRAS!$E$7:$E$210000)-SUMIF($D$7:$E135,$D135,$E$7:E135)</f>
        <v>61</v>
      </c>
      <c r="I135" s="2"/>
      <c r="J135" s="2"/>
      <c r="K135" s="2"/>
      <c r="L135" s="2"/>
      <c r="M135" s="2"/>
      <c r="N135" s="2"/>
      <c r="O135">
        <v>0.73713118182988147</v>
      </c>
      <c r="P135" s="18">
        <f t="shared" si="5"/>
        <v>7.0000000000000007E-2</v>
      </c>
    </row>
    <row r="136" spans="2:16" x14ac:dyDescent="0.35">
      <c r="B136" s="2">
        <v>130</v>
      </c>
      <c r="C136" s="4">
        <v>44570</v>
      </c>
      <c r="D136" t="s">
        <v>19</v>
      </c>
      <c r="E136" s="17">
        <f>+ROUND(VLOOKUP(D136,COMPRAS!$D$7:$E$210000,2,FALSE)*P136,0)</f>
        <v>1</v>
      </c>
      <c r="F136" s="6">
        <f>+IFERROR(VLOOKUP(D136,'PRODUCTOS EN TIENDA'!D:E,2,FALSE),0)</f>
        <v>31050.000000000004</v>
      </c>
      <c r="G136" s="6">
        <f t="shared" si="4"/>
        <v>31050.000000000004</v>
      </c>
      <c r="H136" s="2">
        <f ca="1">+SUMIF(COMPRAS!$D$7:$G$210000,$D136,COMPRAS!$E$7:$E$210000)-SUMIF($D$7:$E136,$D136,$E$7:E136)</f>
        <v>13</v>
      </c>
      <c r="I136" s="2"/>
      <c r="J136" s="2"/>
      <c r="K136" s="2"/>
      <c r="L136" s="2"/>
      <c r="M136" s="2"/>
      <c r="N136" s="2"/>
      <c r="O136">
        <v>0.91015282253932939</v>
      </c>
      <c r="P136" s="18">
        <f t="shared" si="5"/>
        <v>9.2999999999999999E-2</v>
      </c>
    </row>
    <row r="137" spans="2:16" x14ac:dyDescent="0.35">
      <c r="B137" s="2">
        <v>131</v>
      </c>
      <c r="C137" s="4">
        <v>44570</v>
      </c>
      <c r="D137" t="s">
        <v>4</v>
      </c>
      <c r="E137" s="17">
        <f>+ROUND(VLOOKUP(D137,COMPRAS!$D$7:$E$210000,2,FALSE)*P137,0)</f>
        <v>7</v>
      </c>
      <c r="F137" s="6">
        <f>+IFERROR(VLOOKUP(D137,'PRODUCTOS EN TIENDA'!D:E,2,FALSE),0)</f>
        <v>1620</v>
      </c>
      <c r="G137" s="6">
        <f t="shared" si="4"/>
        <v>11340</v>
      </c>
      <c r="H137" s="2">
        <f ca="1">+SUMIF(COMPRAS!$D$7:$G$210000,$D137,COMPRAS!$E$7:$E$210000)-SUMIF($D$7:$E137,$D137,$E$7:E137)</f>
        <v>46</v>
      </c>
      <c r="I137" s="2"/>
      <c r="J137" s="2"/>
      <c r="K137" s="2"/>
      <c r="L137" s="2"/>
      <c r="M137" s="2"/>
      <c r="N137" s="2"/>
      <c r="O137">
        <v>0.21306292278257921</v>
      </c>
      <c r="P137" s="18">
        <f t="shared" si="5"/>
        <v>0.05</v>
      </c>
    </row>
    <row r="138" spans="2:16" x14ac:dyDescent="0.35">
      <c r="B138" s="2">
        <v>132</v>
      </c>
      <c r="C138" s="4">
        <v>44570</v>
      </c>
      <c r="D138" t="s">
        <v>8</v>
      </c>
      <c r="E138" s="17">
        <f>+ROUND(VLOOKUP(D138,COMPRAS!$D$7:$E$210000,2,FALSE)*P138,0)</f>
        <v>4</v>
      </c>
      <c r="F138" s="6">
        <f>+IFERROR(VLOOKUP(D138,'PRODUCTOS EN TIENDA'!D:E,2,FALSE),0)</f>
        <v>13230</v>
      </c>
      <c r="G138" s="6">
        <f t="shared" si="4"/>
        <v>52920</v>
      </c>
      <c r="H138" s="2">
        <f ca="1">+SUMIF(COMPRAS!$D$7:$G$210000,$D138,COMPRAS!$E$7:$E$210000)-SUMIF($D$7:$E138,$D138,$E$7:E138)</f>
        <v>13</v>
      </c>
      <c r="I138" s="2"/>
      <c r="J138" s="2"/>
      <c r="K138" s="2"/>
      <c r="L138" s="2"/>
      <c r="M138" s="2"/>
      <c r="N138" s="2"/>
      <c r="O138">
        <v>0.38168515434760975</v>
      </c>
      <c r="P138" s="18">
        <f t="shared" si="5"/>
        <v>0.09</v>
      </c>
    </row>
    <row r="139" spans="2:16" x14ac:dyDescent="0.35">
      <c r="B139" s="2">
        <v>133</v>
      </c>
      <c r="C139" s="4">
        <v>44570</v>
      </c>
      <c r="D139" t="s">
        <v>12</v>
      </c>
      <c r="E139" s="17">
        <f>+ROUND(VLOOKUP(D139,COMPRAS!$D$7:$E$210000,2,FALSE)*P139,0)</f>
        <v>22</v>
      </c>
      <c r="F139" s="6">
        <f>+IFERROR(VLOOKUP(D139,'PRODUCTOS EN TIENDA'!D:E,2,FALSE),0)</f>
        <v>1822.5000000000002</v>
      </c>
      <c r="G139" s="6">
        <f t="shared" si="4"/>
        <v>40095.000000000007</v>
      </c>
      <c r="H139" s="2">
        <f ca="1">+SUMIF(COMPRAS!$D$7:$G$210000,$D139,COMPRAS!$E$7:$E$210000)-SUMIF($D$7:$E139,$D139,$E$7:E139)</f>
        <v>79</v>
      </c>
      <c r="I139" s="2"/>
      <c r="J139" s="2"/>
      <c r="K139" s="2"/>
      <c r="L139" s="2"/>
      <c r="M139" s="2"/>
      <c r="N139" s="2"/>
      <c r="O139">
        <v>0.6202453683240331</v>
      </c>
      <c r="P139" s="18">
        <f t="shared" si="5"/>
        <v>7.0000000000000007E-2</v>
      </c>
    </row>
    <row r="140" spans="2:16" x14ac:dyDescent="0.35">
      <c r="B140" s="2">
        <v>134</v>
      </c>
      <c r="C140" s="4">
        <v>44570</v>
      </c>
      <c r="D140" t="s">
        <v>15</v>
      </c>
      <c r="E140" s="17">
        <f>+ROUND(VLOOKUP(D140,COMPRAS!$D$7:$E$210000,2,FALSE)*P140,0)</f>
        <v>4</v>
      </c>
      <c r="F140" s="6">
        <f>+IFERROR(VLOOKUP(D140,'PRODUCTOS EN TIENDA'!D:E,2,FALSE),0)</f>
        <v>12825</v>
      </c>
      <c r="G140" s="6">
        <f t="shared" si="4"/>
        <v>51300</v>
      </c>
      <c r="H140" s="2">
        <f ca="1">+SUMIF(COMPRAS!$D$7:$G$210000,$D140,COMPRAS!$E$7:$E$210000)-SUMIF($D$7:$E140,$D140,$E$7:E140)</f>
        <v>18</v>
      </c>
      <c r="I140" s="2"/>
      <c r="J140" s="2"/>
      <c r="K140" s="2"/>
      <c r="L140" s="2"/>
      <c r="M140" s="2"/>
      <c r="N140" s="2"/>
      <c r="O140">
        <v>0.8255032154368952</v>
      </c>
      <c r="P140" s="18">
        <f t="shared" si="5"/>
        <v>7.0000000000000007E-2</v>
      </c>
    </row>
    <row r="141" spans="2:16" x14ac:dyDescent="0.35">
      <c r="B141" s="2">
        <v>135</v>
      </c>
      <c r="C141" s="4">
        <v>44570</v>
      </c>
      <c r="D141" t="s">
        <v>16</v>
      </c>
      <c r="E141" s="17">
        <f>+ROUND(VLOOKUP(D141,COMPRAS!$D$7:$E$210000,2,FALSE)*P141,0)</f>
        <v>4</v>
      </c>
      <c r="F141" s="6">
        <f>+IFERROR(VLOOKUP(D141,'PRODUCTOS EN TIENDA'!D:E,2,FALSE),0)</f>
        <v>11745</v>
      </c>
      <c r="G141" s="6">
        <f t="shared" si="4"/>
        <v>46980</v>
      </c>
      <c r="H141" s="2">
        <f ca="1">+SUMIF(COMPRAS!$D$7:$G$210000,$D141,COMPRAS!$E$7:$E$210000)-SUMIF($D$7:$E141,$D141,$E$7:E141)</f>
        <v>25</v>
      </c>
      <c r="I141" s="2"/>
      <c r="J141" s="2"/>
      <c r="K141" s="2"/>
      <c r="L141" s="2"/>
      <c r="M141" s="2"/>
      <c r="N141" s="2"/>
      <c r="O141">
        <v>0.31593203134228931</v>
      </c>
      <c r="P141" s="18">
        <f t="shared" si="5"/>
        <v>0.09</v>
      </c>
    </row>
    <row r="142" spans="2:16" x14ac:dyDescent="0.35">
      <c r="B142" s="2">
        <v>136</v>
      </c>
      <c r="C142" s="4">
        <v>44571</v>
      </c>
      <c r="D142" t="s">
        <v>1</v>
      </c>
      <c r="E142" s="17">
        <f>+ROUND(VLOOKUP(D142,COMPRAS!$D$7:$E$210000,2,FALSE)*P142,0)</f>
        <v>8</v>
      </c>
      <c r="F142" s="6">
        <f>+IFERROR(VLOOKUP(D142,'PRODUCTOS EN TIENDA'!D:E,2,FALSE),0)</f>
        <v>1755.0000000000002</v>
      </c>
      <c r="G142" s="6">
        <f t="shared" si="4"/>
        <v>14040.000000000002</v>
      </c>
      <c r="H142" s="2">
        <f ca="1">+SUMIF(COMPRAS!$D$7:$G$210000,$D142,COMPRAS!$E$7:$E$210000)-SUMIF($D$7:$E142,$D142,$E$7:E142)</f>
        <v>22</v>
      </c>
      <c r="I142" s="2"/>
      <c r="J142" s="2"/>
      <c r="K142" s="2"/>
      <c r="L142" s="2"/>
      <c r="M142" s="2"/>
      <c r="N142" s="2"/>
      <c r="O142">
        <v>0.28463756364730008</v>
      </c>
      <c r="P142" s="18">
        <f t="shared" si="5"/>
        <v>0.05</v>
      </c>
    </row>
    <row r="143" spans="2:16" x14ac:dyDescent="0.35">
      <c r="B143" s="2">
        <v>137</v>
      </c>
      <c r="C143" s="4">
        <v>44571</v>
      </c>
      <c r="D143" t="s">
        <v>5</v>
      </c>
      <c r="E143" s="17">
        <f>+ROUND(VLOOKUP(D143,COMPRAS!$D$7:$E$210000,2,FALSE)*P143,0)</f>
        <v>15</v>
      </c>
      <c r="F143" s="6">
        <f>+IFERROR(VLOOKUP(D143,'PRODUCTOS EN TIENDA'!D:E,2,FALSE),0)</f>
        <v>1755.0000000000002</v>
      </c>
      <c r="G143" s="6">
        <f t="shared" si="4"/>
        <v>26325.000000000004</v>
      </c>
      <c r="H143" s="2">
        <f ca="1">+SUMIF(COMPRAS!$D$7:$G$210000,$D143,COMPRAS!$E$7:$E$210000)-SUMIF($D$7:$E143,$D143,$E$7:E143)</f>
        <v>104</v>
      </c>
      <c r="I143" s="2"/>
      <c r="J143" s="2"/>
      <c r="K143" s="2"/>
      <c r="L143" s="2"/>
      <c r="M143" s="2"/>
      <c r="N143" s="2"/>
      <c r="O143">
        <v>0.23193712254964605</v>
      </c>
      <c r="P143" s="18">
        <f t="shared" si="5"/>
        <v>0.05</v>
      </c>
    </row>
    <row r="144" spans="2:16" x14ac:dyDescent="0.35">
      <c r="B144" s="2">
        <v>138</v>
      </c>
      <c r="C144" s="4">
        <v>44571</v>
      </c>
      <c r="D144" t="s">
        <v>6</v>
      </c>
      <c r="E144" s="17">
        <f>+ROUND(VLOOKUP(D144,COMPRAS!$D$7:$E$210000,2,FALSE)*P144,0)</f>
        <v>7</v>
      </c>
      <c r="F144" s="6">
        <f>+IFERROR(VLOOKUP(D144,'PRODUCTOS EN TIENDA'!D:E,2,FALSE),0)</f>
        <v>2430</v>
      </c>
      <c r="G144" s="6">
        <f t="shared" si="4"/>
        <v>17010</v>
      </c>
      <c r="H144" s="2">
        <f ca="1">+SUMIF(COMPRAS!$D$7:$G$210000,$D144,COMPRAS!$E$7:$E$210000)-SUMIF($D$7:$E144,$D144,$E$7:E144)</f>
        <v>10</v>
      </c>
      <c r="I144" s="2"/>
      <c r="J144" s="2"/>
      <c r="K144" s="2"/>
      <c r="L144" s="2"/>
      <c r="M144" s="2"/>
      <c r="N144" s="2"/>
      <c r="O144">
        <v>0.59871798812545596</v>
      </c>
      <c r="P144" s="18">
        <f t="shared" si="5"/>
        <v>0.09</v>
      </c>
    </row>
    <row r="145" spans="2:16" x14ac:dyDescent="0.35">
      <c r="B145" s="2">
        <v>139</v>
      </c>
      <c r="C145" s="4">
        <v>44571</v>
      </c>
      <c r="D145" t="s">
        <v>7</v>
      </c>
      <c r="E145" s="17">
        <f>+ROUND(VLOOKUP(D145,COMPRAS!$D$7:$E$210000,2,FALSE)*P145,0)</f>
        <v>3</v>
      </c>
      <c r="F145" s="6">
        <f>+IFERROR(VLOOKUP(D145,'PRODUCTOS EN TIENDA'!D:E,2,FALSE),0)</f>
        <v>10800</v>
      </c>
      <c r="G145" s="6">
        <f t="shared" ref="G145:G156" si="6">+E145*F145</f>
        <v>32400</v>
      </c>
      <c r="H145" s="2">
        <f ca="1">+SUMIF(COMPRAS!$D$7:$G$210000,$D145,COMPRAS!$E$7:$E$210000)-SUMIF($D$7:$E145,$D145,$E$7:E145)</f>
        <v>4</v>
      </c>
      <c r="I145" s="2"/>
      <c r="J145" s="2"/>
      <c r="K145" s="2"/>
      <c r="L145" s="2"/>
      <c r="M145" s="2"/>
      <c r="N145" s="2"/>
      <c r="O145">
        <v>0.34102407735358664</v>
      </c>
      <c r="P145" s="18">
        <f t="shared" si="5"/>
        <v>0.09</v>
      </c>
    </row>
    <row r="146" spans="2:16" x14ac:dyDescent="0.35">
      <c r="B146" s="2">
        <v>140</v>
      </c>
      <c r="C146" s="4">
        <v>44571</v>
      </c>
      <c r="D146" t="s">
        <v>9</v>
      </c>
      <c r="E146" s="17">
        <f>+ROUND(VLOOKUP(D146,COMPRAS!$D$7:$E$210000,2,FALSE)*P146,0)</f>
        <v>2</v>
      </c>
      <c r="F146" s="6">
        <f>+IFERROR(VLOOKUP(D146,'PRODUCTOS EN TIENDA'!D:E,2,FALSE),0)</f>
        <v>12555</v>
      </c>
      <c r="G146" s="6">
        <f t="shared" si="6"/>
        <v>25110</v>
      </c>
      <c r="H146" s="2">
        <f ca="1">+SUMIF(COMPRAS!$D$7:$G$210000,$D146,COMPRAS!$E$7:$E$210000)-SUMIF($D$7:$E146,$D146,$E$7:E146)</f>
        <v>7</v>
      </c>
      <c r="I146" s="2"/>
      <c r="J146" s="2"/>
      <c r="K146" s="2"/>
      <c r="L146" s="2"/>
      <c r="M146" s="2"/>
      <c r="N146" s="2"/>
      <c r="O146">
        <v>0.91198632190681972</v>
      </c>
      <c r="P146" s="18">
        <f t="shared" si="5"/>
        <v>9.2999999999999999E-2</v>
      </c>
    </row>
    <row r="147" spans="2:16" x14ac:dyDescent="0.35">
      <c r="B147" s="2">
        <v>141</v>
      </c>
      <c r="C147" s="4">
        <v>44571</v>
      </c>
      <c r="D147" t="s">
        <v>11</v>
      </c>
      <c r="E147" s="17">
        <f>+ROUND(VLOOKUP(D147,COMPRAS!$D$7:$E$210000,2,FALSE)*P147,0)</f>
        <v>22</v>
      </c>
      <c r="F147" s="6">
        <f>+IFERROR(VLOOKUP(D147,'PRODUCTOS EN TIENDA'!D:E,2,FALSE),0)</f>
        <v>8100.0000000000009</v>
      </c>
      <c r="G147" s="6">
        <f t="shared" si="6"/>
        <v>178200.00000000003</v>
      </c>
      <c r="H147" s="2">
        <f ca="1">+SUMIF(COMPRAS!$D$7:$G$210000,$D147,COMPRAS!$E$7:$E$210000)-SUMIF($D$7:$E147,$D147,$E$7:E147)</f>
        <v>75</v>
      </c>
      <c r="I147" s="2"/>
      <c r="J147" s="2"/>
      <c r="K147" s="2"/>
      <c r="L147" s="2"/>
      <c r="M147" s="2"/>
      <c r="N147" s="2"/>
      <c r="O147">
        <v>0.85808575595673797</v>
      </c>
      <c r="P147" s="18">
        <f t="shared" si="5"/>
        <v>7.0000000000000007E-2</v>
      </c>
    </row>
    <row r="148" spans="2:16" x14ac:dyDescent="0.35">
      <c r="B148" s="2">
        <v>142</v>
      </c>
      <c r="C148" s="4">
        <v>44571</v>
      </c>
      <c r="D148" t="s">
        <v>10</v>
      </c>
      <c r="E148" s="17">
        <f>+ROUND(VLOOKUP(D148,COMPRAS!$D$7:$E$210000,2,FALSE)*P148,0)</f>
        <v>4</v>
      </c>
      <c r="F148" s="6">
        <f>+IFERROR(VLOOKUP(D148,'PRODUCTOS EN TIENDA'!D:E,2,FALSE),0)</f>
        <v>7020.0000000000009</v>
      </c>
      <c r="G148" s="6">
        <f t="shared" si="6"/>
        <v>28080.000000000004</v>
      </c>
      <c r="H148" s="2">
        <f ca="1">+SUMIF(COMPRAS!$D$7:$G$210000,$D148,COMPRAS!$E$7:$E$210000)-SUMIF($D$7:$E148,$D148,$E$7:E148)</f>
        <v>12</v>
      </c>
      <c r="I148" s="2"/>
      <c r="J148" s="2"/>
      <c r="K148" s="2"/>
      <c r="L148" s="2"/>
      <c r="M148" s="2"/>
      <c r="N148" s="2"/>
      <c r="O148">
        <v>0.72946011244123254</v>
      </c>
      <c r="P148" s="18">
        <f t="shared" si="5"/>
        <v>7.0000000000000007E-2</v>
      </c>
    </row>
    <row r="149" spans="2:16" x14ac:dyDescent="0.35">
      <c r="B149" s="2">
        <v>143</v>
      </c>
      <c r="C149" s="4">
        <v>44571</v>
      </c>
      <c r="D149" t="s">
        <v>17</v>
      </c>
      <c r="E149" s="17">
        <f>+ROUND(VLOOKUP(D149,COMPRAS!$D$7:$E$210000,2,FALSE)*P149,0)</f>
        <v>41</v>
      </c>
      <c r="F149" s="6">
        <f>+IFERROR(VLOOKUP(D149,'PRODUCTOS EN TIENDA'!D:E,2,FALSE),0)</f>
        <v>189</v>
      </c>
      <c r="G149" s="6">
        <f t="shared" si="6"/>
        <v>7749</v>
      </c>
      <c r="H149" s="2">
        <f ca="1">+SUMIF(COMPRAS!$D$7:$G$210000,$D149,COMPRAS!$E$7:$E$210000)-SUMIF($D$7:$E149,$D149,$E$7:E149)</f>
        <v>79</v>
      </c>
      <c r="I149" s="2"/>
      <c r="J149" s="2"/>
      <c r="K149" s="2"/>
      <c r="L149" s="2"/>
      <c r="M149" s="2"/>
      <c r="N149" s="2"/>
      <c r="O149">
        <v>0.58630140387203167</v>
      </c>
      <c r="P149" s="18">
        <f t="shared" si="5"/>
        <v>0.09</v>
      </c>
    </row>
    <row r="150" spans="2:16" x14ac:dyDescent="0.35">
      <c r="B150" s="2">
        <v>144</v>
      </c>
      <c r="C150" s="4">
        <v>44571</v>
      </c>
      <c r="D150" t="s">
        <v>18</v>
      </c>
      <c r="E150" s="17">
        <f>+ROUND(VLOOKUP(D150,COMPRAS!$D$7:$E$210000,2,FALSE)*P150,0)</f>
        <v>16</v>
      </c>
      <c r="F150" s="6">
        <f>+IFERROR(VLOOKUP(D150,'PRODUCTOS EN TIENDA'!D:E,2,FALSE),0)</f>
        <v>1080</v>
      </c>
      <c r="G150" s="6">
        <f t="shared" si="6"/>
        <v>17280</v>
      </c>
      <c r="H150" s="2">
        <f ca="1">+SUMIF(COMPRAS!$D$7:$G$210000,$D150,COMPRAS!$E$7:$E$210000)-SUMIF($D$7:$E150,$D150,$E$7:E150)</f>
        <v>45</v>
      </c>
      <c r="I150" s="2"/>
      <c r="J150" s="2"/>
      <c r="K150" s="2"/>
      <c r="L150" s="2"/>
      <c r="M150" s="2"/>
      <c r="N150" s="2"/>
      <c r="O150">
        <v>0.59492924405004821</v>
      </c>
      <c r="P150" s="18">
        <f t="shared" si="5"/>
        <v>0.09</v>
      </c>
    </row>
    <row r="151" spans="2:16" x14ac:dyDescent="0.35">
      <c r="B151" s="2">
        <v>145</v>
      </c>
      <c r="C151" s="4">
        <v>44571</v>
      </c>
      <c r="D151" t="s">
        <v>19</v>
      </c>
      <c r="E151" s="17">
        <f>+ROUND(VLOOKUP(D151,COMPRAS!$D$7:$E$210000,2,FALSE)*P151,0)</f>
        <v>1</v>
      </c>
      <c r="F151" s="6">
        <f>+IFERROR(VLOOKUP(D151,'PRODUCTOS EN TIENDA'!D:E,2,FALSE),0)</f>
        <v>31050.000000000004</v>
      </c>
      <c r="G151" s="6">
        <f t="shared" si="6"/>
        <v>31050.000000000004</v>
      </c>
      <c r="H151" s="2">
        <f ca="1">+SUMIF(COMPRAS!$D$7:$G$210000,$D151,COMPRAS!$E$7:$E$210000)-SUMIF($D$7:$E151,$D151,$E$7:E151)</f>
        <v>12</v>
      </c>
      <c r="I151" s="2"/>
      <c r="J151" s="2"/>
      <c r="K151" s="2"/>
      <c r="L151" s="2"/>
      <c r="M151" s="2"/>
      <c r="N151" s="2"/>
      <c r="O151">
        <v>0.27332282511940886</v>
      </c>
      <c r="P151" s="18">
        <f t="shared" si="5"/>
        <v>0.05</v>
      </c>
    </row>
    <row r="152" spans="2:16" x14ac:dyDescent="0.35">
      <c r="B152" s="2">
        <v>146</v>
      </c>
      <c r="C152" s="4">
        <v>44571</v>
      </c>
      <c r="D152" t="s">
        <v>4</v>
      </c>
      <c r="E152" s="17">
        <f>+ROUND(VLOOKUP(D152,COMPRAS!$D$7:$E$210000,2,FALSE)*P152,0)</f>
        <v>4</v>
      </c>
      <c r="F152" s="6">
        <f>+IFERROR(VLOOKUP(D152,'PRODUCTOS EN TIENDA'!D:E,2,FALSE),0)</f>
        <v>1620</v>
      </c>
      <c r="G152" s="6">
        <f t="shared" si="6"/>
        <v>6480</v>
      </c>
      <c r="H152" s="2">
        <f ca="1">+SUMIF(COMPRAS!$D$7:$G$210000,$D152,COMPRAS!$E$7:$E$210000)-SUMIF($D$7:$E152,$D152,$E$7:E152)</f>
        <v>42</v>
      </c>
      <c r="I152" s="2"/>
      <c r="J152" s="2"/>
      <c r="K152" s="2"/>
      <c r="L152" s="2"/>
      <c r="M152" s="2"/>
      <c r="N152" s="2"/>
      <c r="O152">
        <v>2.8985328574128388E-2</v>
      </c>
      <c r="P152" s="18">
        <f t="shared" si="5"/>
        <v>2.8985328574128388E-2</v>
      </c>
    </row>
    <row r="153" spans="2:16" x14ac:dyDescent="0.35">
      <c r="B153" s="2">
        <v>147</v>
      </c>
      <c r="C153" s="4">
        <v>44571</v>
      </c>
      <c r="D153" t="s">
        <v>8</v>
      </c>
      <c r="E153" s="17">
        <f>+ROUND(VLOOKUP(D153,COMPRAS!$D$7:$E$210000,2,FALSE)*P153,0)</f>
        <v>2</v>
      </c>
      <c r="F153" s="6">
        <f>+IFERROR(VLOOKUP(D153,'PRODUCTOS EN TIENDA'!D:E,2,FALSE),0)</f>
        <v>13230</v>
      </c>
      <c r="G153" s="6">
        <f t="shared" si="6"/>
        <v>26460</v>
      </c>
      <c r="H153" s="2">
        <f ca="1">+SUMIF(COMPRAS!$D$7:$G$210000,$D153,COMPRAS!$E$7:$E$210000)-SUMIF($D$7:$E153,$D153,$E$7:E153)</f>
        <v>11</v>
      </c>
      <c r="I153" s="2"/>
      <c r="J153" s="2"/>
      <c r="K153" s="2"/>
      <c r="L153" s="2"/>
      <c r="M153" s="2"/>
      <c r="N153" s="2"/>
      <c r="O153">
        <v>0.19663252161181777</v>
      </c>
      <c r="P153" s="18">
        <f t="shared" si="5"/>
        <v>0.05</v>
      </c>
    </row>
    <row r="154" spans="2:16" x14ac:dyDescent="0.35">
      <c r="B154" s="2">
        <v>148</v>
      </c>
      <c r="C154" s="4">
        <v>44571</v>
      </c>
      <c r="D154" t="s">
        <v>12</v>
      </c>
      <c r="E154" s="17">
        <f>+ROUND(VLOOKUP(D154,COMPRAS!$D$7:$E$210000,2,FALSE)*P154,0)</f>
        <v>29</v>
      </c>
      <c r="F154" s="6">
        <f>+IFERROR(VLOOKUP(D154,'PRODUCTOS EN TIENDA'!D:E,2,FALSE),0)</f>
        <v>1822.5000000000002</v>
      </c>
      <c r="G154" s="6">
        <f t="shared" si="6"/>
        <v>52852.500000000007</v>
      </c>
      <c r="H154" s="2">
        <f ca="1">+SUMIF(COMPRAS!$D$7:$G$210000,$D154,COMPRAS!$E$7:$E$210000)-SUMIF($D$7:$E154,$D154,$E$7:E154)</f>
        <v>50</v>
      </c>
      <c r="I154" s="2"/>
      <c r="J154" s="2"/>
      <c r="K154" s="2"/>
      <c r="L154" s="2"/>
      <c r="M154" s="2"/>
      <c r="N154" s="2"/>
      <c r="O154">
        <v>0.55488401282926614</v>
      </c>
      <c r="P154" s="18">
        <f t="shared" si="5"/>
        <v>0.09</v>
      </c>
    </row>
    <row r="155" spans="2:16" x14ac:dyDescent="0.35">
      <c r="B155" s="2">
        <v>149</v>
      </c>
      <c r="C155" s="4">
        <v>44571</v>
      </c>
      <c r="D155" t="s">
        <v>15</v>
      </c>
      <c r="E155" s="17">
        <f>+ROUND(VLOOKUP(D155,COMPRAS!$D$7:$E$210000,2,FALSE)*P155,0)</f>
        <v>7</v>
      </c>
      <c r="F155" s="6">
        <f>+IFERROR(VLOOKUP(D155,'PRODUCTOS EN TIENDA'!D:E,2,FALSE),0)</f>
        <v>12825</v>
      </c>
      <c r="G155" s="6">
        <f t="shared" si="6"/>
        <v>89775</v>
      </c>
      <c r="H155" s="2">
        <f ca="1">+SUMIF(COMPRAS!$D$7:$G$210000,$D155,COMPRAS!$E$7:$E$210000)-SUMIF($D$7:$E155,$D155,$E$7:E155)</f>
        <v>11</v>
      </c>
      <c r="I155" s="2"/>
      <c r="J155" s="2"/>
      <c r="K155" s="2"/>
      <c r="L155" s="2"/>
      <c r="M155" s="2"/>
      <c r="N155" s="2"/>
      <c r="O155">
        <v>0.1299189205069875</v>
      </c>
      <c r="P155" s="18">
        <f t="shared" si="5"/>
        <v>0.1299189205069875</v>
      </c>
    </row>
    <row r="156" spans="2:16" x14ac:dyDescent="0.35">
      <c r="B156" s="2">
        <v>150</v>
      </c>
      <c r="C156" s="4">
        <v>44571</v>
      </c>
      <c r="D156" t="s">
        <v>16</v>
      </c>
      <c r="E156" s="17">
        <f>+ROUND(VLOOKUP(D156,COMPRAS!$D$7:$E$210000,2,FALSE)*P156,0)</f>
        <v>4</v>
      </c>
      <c r="F156" s="6">
        <f>+IFERROR(VLOOKUP(D156,'PRODUCTOS EN TIENDA'!D:E,2,FALSE),0)</f>
        <v>11745</v>
      </c>
      <c r="G156" s="6">
        <f t="shared" si="6"/>
        <v>46980</v>
      </c>
      <c r="H156" s="2">
        <f ca="1">+SUMIF(COMPRAS!$D$7:$G$210000,$D156,COMPRAS!$E$7:$E$210000)-SUMIF($D$7:$E156,$D156,$E$7:E156)</f>
        <v>21</v>
      </c>
      <c r="I156" s="2"/>
      <c r="J156" s="2"/>
      <c r="K156" s="2"/>
      <c r="L156" s="2"/>
      <c r="M156" s="2"/>
      <c r="N156" s="2"/>
      <c r="O156">
        <v>0.54114338980009824</v>
      </c>
      <c r="P156" s="18">
        <f t="shared" si="5"/>
        <v>0.09</v>
      </c>
    </row>
  </sheetData>
  <autoFilter ref="B6:H156" xr:uid="{531ED3EB-640B-4837-8D14-E93F8E16E085}"/>
  <mergeCells count="1">
    <mergeCell ref="B5:H5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AD421BA-96F2-43EB-98D4-319D99A519BB}">
          <x14:formula1>
            <xm:f>'PRODUCTOS EN TIENDA'!$D$4:$D$19</xm:f>
          </x14:formula1>
          <xm:sqref>D7:D156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AD1B1-942A-48F2-A4AD-9AA37B2EB066}">
  <dimension ref="C2:R13"/>
  <sheetViews>
    <sheetView showGridLines="0" zoomScale="140" zoomScaleNormal="140" workbookViewId="0">
      <selection activeCell="M9" sqref="M9"/>
    </sheetView>
  </sheetViews>
  <sheetFormatPr baseColWidth="10" defaultRowHeight="14.5" x14ac:dyDescent="0.35"/>
  <cols>
    <col min="1" max="1" width="3" customWidth="1"/>
    <col min="2" max="2" width="4.90625" customWidth="1"/>
    <col min="3" max="3" width="7.81640625" style="26" bestFit="1" customWidth="1"/>
    <col min="4" max="4" width="3" style="26" bestFit="1" customWidth="1"/>
    <col min="5" max="5" width="4.1796875" style="26" bestFit="1" customWidth="1"/>
    <col min="6" max="6" width="5.6328125" style="26" bestFit="1" customWidth="1"/>
    <col min="7" max="7" width="6.54296875" style="26" bestFit="1" customWidth="1"/>
    <col min="8" max="8" width="6.26953125" style="26" bestFit="1" customWidth="1"/>
    <col min="9" max="9" width="5.36328125" style="26" bestFit="1" customWidth="1"/>
    <col min="10" max="10" width="5.26953125" style="26" bestFit="1" customWidth="1"/>
    <col min="11" max="11" width="8.90625" style="26" bestFit="1" customWidth="1"/>
    <col min="12" max="12" width="8.54296875" style="26" bestFit="1" customWidth="1"/>
    <col min="13" max="13" width="8.7265625" style="26" bestFit="1" customWidth="1"/>
    <col min="14" max="14" width="9.6328125" style="26" bestFit="1" customWidth="1"/>
    <col min="15" max="15" width="9.1796875" style="26" bestFit="1" customWidth="1"/>
    <col min="16" max="16" width="4.90625" style="26" bestFit="1" customWidth="1"/>
    <col min="17" max="17" width="6.08984375" style="26" bestFit="1" customWidth="1"/>
    <col min="18" max="18" width="4" style="26" bestFit="1" customWidth="1"/>
  </cols>
  <sheetData>
    <row r="2" spans="3:18" x14ac:dyDescent="0.35">
      <c r="C2" s="24" t="s">
        <v>13</v>
      </c>
      <c r="D2" s="24" t="s">
        <v>1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15</v>
      </c>
      <c r="O2" s="24" t="s">
        <v>16</v>
      </c>
      <c r="P2" s="24" t="s">
        <v>17</v>
      </c>
      <c r="Q2" s="24" t="s">
        <v>18</v>
      </c>
      <c r="R2" s="24" t="s">
        <v>19</v>
      </c>
    </row>
    <row r="3" spans="3:18" x14ac:dyDescent="0.35">
      <c r="C3" s="25">
        <v>44562</v>
      </c>
      <c r="D3" s="26">
        <f ca="1">+SUMIFS(VENTAS!$H$7:$H$1048576,VENTAS!$C$7:$C$1048576,Inventario!$C3,VENTAS!$D$7:$D$1048576,Inventario!D$2)</f>
        <v>136</v>
      </c>
      <c r="E3" s="26">
        <f ca="1">+SUMIFS(VENTAS!$H$7:$H$1048576,VENTAS!$C$7:$C$1048576,Inventario!$C3,VENTAS!$D$7:$D$1048576,Inventario!E$2)</f>
        <v>118</v>
      </c>
      <c r="F3" s="26">
        <f ca="1">+SUMIFS(VENTAS!$H$7:$H$1048576,VENTAS!$C$7:$C$1048576,Inventario!$C3,VENTAS!$D$7:$D$1048576,Inventario!F$2)</f>
        <v>279</v>
      </c>
      <c r="G3" s="26">
        <f ca="1">+SUMIFS(VENTAS!$H$7:$H$1048576,VENTAS!$C$7:$C$1048576,Inventario!$C3,VENTAS!$D$7:$D$1048576,Inventario!G$2)</f>
        <v>74</v>
      </c>
      <c r="H3" s="26">
        <f ca="1">+SUMIFS(VENTAS!$H$7:$H$1048576,VENTAS!$C$7:$C$1048576,Inventario!$C3,VENTAS!$D$7:$D$1048576,Inventario!H$2)</f>
        <v>28</v>
      </c>
      <c r="I3" s="26">
        <f ca="1">+SUMIFS(VENTAS!$H$7:$H$1048576,VENTAS!$C$7:$C$1048576,Inventario!$C3,VENTAS!$D$7:$D$1048576,Inventario!I$2)</f>
        <v>44</v>
      </c>
      <c r="J3" s="26">
        <f ca="1">+SUMIFS(VENTAS!$H$7:$H$1048576,VENTAS!$C$7:$C$1048576,Inventario!$C3,VENTAS!$D$7:$D$1048576,Inventario!J$2)</f>
        <v>24</v>
      </c>
      <c r="K3" s="26">
        <f ca="1">+SUMIFS(VENTAS!$H$7:$H$1048576,VENTAS!$C$7:$C$1048576,Inventario!$C3,VENTAS!$D$7:$D$1048576,Inventario!K$2)</f>
        <v>56</v>
      </c>
      <c r="L3" s="26">
        <f ca="1">+SUMIFS(VENTAS!$H$7:$H$1048576,VENTAS!$C$7:$C$1048576,Inventario!$C3,VENTAS!$D$7:$D$1048576,Inventario!L$2)</f>
        <v>291</v>
      </c>
      <c r="M3" s="26">
        <f ca="1">+SUMIFS(VENTAS!$H$7:$H$1048576,VENTAS!$C$7:$C$1048576,Inventario!$C3,VENTAS!$D$7:$D$1048576,Inventario!M$2)</f>
        <v>298</v>
      </c>
      <c r="N3" s="26">
        <f ca="1">+SUMIFS(VENTAS!$H$7:$H$1048576,VENTAS!$C$7:$C$1048576,Inventario!$C3,VENTAS!$D$7:$D$1048576,Inventario!N$2)</f>
        <v>48</v>
      </c>
      <c r="O3" s="26">
        <f ca="1">+SUMIFS(VENTAS!$H$7:$H$1048576,VENTAS!$C$7:$C$1048576,Inventario!$C3,VENTAS!$D$7:$D$1048576,Inventario!O$2)</f>
        <v>64</v>
      </c>
      <c r="P3" s="26">
        <f ca="1">+SUMIFS(VENTAS!$H$7:$H$1048576,VENTAS!$C$7:$C$1048576,Inventario!$C3,VENTAS!$D$7:$D$1048576,Inventario!P$2)</f>
        <v>418</v>
      </c>
      <c r="Q3" s="26">
        <f ca="1">+SUMIFS(VENTAS!$H$7:$H$1048576,VENTAS!$C$7:$C$1048576,Inventario!$C3,VENTAS!$D$7:$D$1048576,Inventario!Q$2)</f>
        <v>167</v>
      </c>
      <c r="R3" s="26">
        <f ca="1">+SUMIFS(VENTAS!$H$7:$H$1048576,VENTAS!$C$7:$C$1048576,Inventario!$C3,VENTAS!$D$7:$D$1048576,Inventario!R$2)</f>
        <v>21</v>
      </c>
    </row>
    <row r="4" spans="3:18" x14ac:dyDescent="0.35">
      <c r="C4" s="25">
        <v>44563</v>
      </c>
      <c r="D4" s="26">
        <f ca="1">+SUMIFS(VENTAS!$H$7:$H$1048576,VENTAS!$C$7:$C$1048576,Inventario!$C4,VENTAS!$D$7:$D$1048576,Inventario!D$2)</f>
        <v>128</v>
      </c>
      <c r="E4" s="26">
        <f ca="1">+SUMIFS(VENTAS!$H$7:$H$1048576,VENTAS!$C$7:$C$1048576,Inventario!$C4,VENTAS!$D$7:$D$1048576,Inventario!E$2)</f>
        <v>109</v>
      </c>
      <c r="F4" s="26">
        <f ca="1">+SUMIFS(VENTAS!$H$7:$H$1048576,VENTAS!$C$7:$C$1048576,Inventario!$C4,VENTAS!$D$7:$D$1048576,Inventario!F$2)</f>
        <v>277</v>
      </c>
      <c r="G4" s="26">
        <f ca="1">+SUMIFS(VENTAS!$H$7:$H$1048576,VENTAS!$C$7:$C$1048576,Inventario!$C4,VENTAS!$D$7:$D$1048576,Inventario!G$2)</f>
        <v>68</v>
      </c>
      <c r="H4" s="26">
        <f ca="1">+SUMIFS(VENTAS!$H$7:$H$1048576,VENTAS!$C$7:$C$1048576,Inventario!$C4,VENTAS!$D$7:$D$1048576,Inventario!H$2)</f>
        <v>26</v>
      </c>
      <c r="I4" s="26">
        <f ca="1">+SUMIFS(VENTAS!$H$7:$H$1048576,VENTAS!$C$7:$C$1048576,Inventario!$C4,VENTAS!$D$7:$D$1048576,Inventario!I$2)</f>
        <v>38</v>
      </c>
      <c r="J4" s="26">
        <f ca="1">+SUMIFS(VENTAS!$H$7:$H$1048576,VENTAS!$C$7:$C$1048576,Inventario!$C4,VENTAS!$D$7:$D$1048576,Inventario!J$2)</f>
        <v>22</v>
      </c>
      <c r="K4" s="26">
        <f ca="1">+SUMIFS(VENTAS!$H$7:$H$1048576,VENTAS!$C$7:$C$1048576,Inventario!$C4,VENTAS!$D$7:$D$1048576,Inventario!K$2)</f>
        <v>50</v>
      </c>
      <c r="L4" s="26">
        <f ca="1">+SUMIFS(VENTAS!$H$7:$H$1048576,VENTAS!$C$7:$C$1048576,Inventario!$C4,VENTAS!$D$7:$D$1048576,Inventario!L$2)</f>
        <v>262</v>
      </c>
      <c r="M4" s="26">
        <f ca="1">+SUMIFS(VENTAS!$H$7:$H$1048576,VENTAS!$C$7:$C$1048576,Inventario!$C4,VENTAS!$D$7:$D$1048576,Inventario!M$2)</f>
        <v>269</v>
      </c>
      <c r="N4" s="26">
        <f ca="1">+SUMIFS(VENTAS!$H$7:$H$1048576,VENTAS!$C$7:$C$1048576,Inventario!$C4,VENTAS!$D$7:$D$1048576,Inventario!N$2)</f>
        <v>45</v>
      </c>
      <c r="O4" s="26">
        <f ca="1">+SUMIFS(VENTAS!$H$7:$H$1048576,VENTAS!$C$7:$C$1048576,Inventario!$C4,VENTAS!$D$7:$D$1048576,Inventario!O$2)</f>
        <v>60</v>
      </c>
      <c r="P4" s="26">
        <f ca="1">+SUMIFS(VENTAS!$H$7:$H$1048576,VENTAS!$C$7:$C$1048576,Inventario!$C4,VENTAS!$D$7:$D$1048576,Inventario!P$2)</f>
        <v>362</v>
      </c>
      <c r="Q4" s="26">
        <f ca="1">+SUMIFS(VENTAS!$H$7:$H$1048576,VENTAS!$C$7:$C$1048576,Inventario!$C4,VENTAS!$D$7:$D$1048576,Inventario!Q$2)</f>
        <v>158</v>
      </c>
      <c r="R4" s="26">
        <f ca="1">+SUMIFS(VENTAS!$H$7:$H$1048576,VENTAS!$C$7:$C$1048576,Inventario!$C4,VENTAS!$D$7:$D$1048576,Inventario!R$2)</f>
        <v>20</v>
      </c>
    </row>
    <row r="5" spans="3:18" x14ac:dyDescent="0.35">
      <c r="C5" s="25">
        <v>44564</v>
      </c>
      <c r="D5" s="26">
        <f ca="1">+SUMIFS(VENTAS!$H$7:$H$1048576,VENTAS!$C$7:$C$1048576,Inventario!$C5,VENTAS!$D$7:$D$1048576,Inventario!D$2)</f>
        <v>114</v>
      </c>
      <c r="E5" s="26">
        <f ca="1">+SUMIFS(VENTAS!$H$7:$H$1048576,VENTAS!$C$7:$C$1048576,Inventario!$C5,VENTAS!$D$7:$D$1048576,Inventario!E$2)</f>
        <v>97</v>
      </c>
      <c r="F5" s="26">
        <f ca="1">+SUMIFS(VENTAS!$H$7:$H$1048576,VENTAS!$C$7:$C$1048576,Inventario!$C5,VENTAS!$D$7:$D$1048576,Inventario!F$2)</f>
        <v>256</v>
      </c>
      <c r="G5" s="26">
        <f ca="1">+SUMIFS(VENTAS!$H$7:$H$1048576,VENTAS!$C$7:$C$1048576,Inventario!$C5,VENTAS!$D$7:$D$1048576,Inventario!G$2)</f>
        <v>57</v>
      </c>
      <c r="H5" s="26">
        <f ca="1">+SUMIFS(VENTAS!$H$7:$H$1048576,VENTAS!$C$7:$C$1048576,Inventario!$C5,VENTAS!$D$7:$D$1048576,Inventario!H$2)</f>
        <v>24</v>
      </c>
      <c r="I5" s="26">
        <f ca="1">+SUMIFS(VENTAS!$H$7:$H$1048576,VENTAS!$C$7:$C$1048576,Inventario!$C5,VENTAS!$D$7:$D$1048576,Inventario!I$2)</f>
        <v>34</v>
      </c>
      <c r="J5" s="26">
        <f ca="1">+SUMIFS(VENTAS!$H$7:$H$1048576,VENTAS!$C$7:$C$1048576,Inventario!$C5,VENTAS!$D$7:$D$1048576,Inventario!J$2)</f>
        <v>21</v>
      </c>
      <c r="K5" s="26">
        <f ca="1">+SUMIFS(VENTAS!$H$7:$H$1048576,VENTAS!$C$7:$C$1048576,Inventario!$C5,VENTAS!$D$7:$D$1048576,Inventario!K$2)</f>
        <v>46</v>
      </c>
      <c r="L5" s="26">
        <f ca="1">+SUMIFS(VENTAS!$H$7:$H$1048576,VENTAS!$C$7:$C$1048576,Inventario!$C5,VENTAS!$D$7:$D$1048576,Inventario!L$2)</f>
        <v>246</v>
      </c>
      <c r="M5" s="26">
        <f ca="1">+SUMIFS(VENTAS!$H$7:$H$1048576,VENTAS!$C$7:$C$1048576,Inventario!$C5,VENTAS!$D$7:$D$1048576,Inventario!M$2)</f>
        <v>240</v>
      </c>
      <c r="N5" s="26">
        <f ca="1">+SUMIFS(VENTAS!$H$7:$H$1048576,VENTAS!$C$7:$C$1048576,Inventario!$C5,VENTAS!$D$7:$D$1048576,Inventario!N$2)</f>
        <v>40</v>
      </c>
      <c r="O5" s="26">
        <f ca="1">+SUMIFS(VENTAS!$H$7:$H$1048576,VENTAS!$C$7:$C$1048576,Inventario!$C5,VENTAS!$D$7:$D$1048576,Inventario!O$2)</f>
        <v>56</v>
      </c>
      <c r="P5" s="26">
        <f ca="1">+SUMIFS(VENTAS!$H$7:$H$1048576,VENTAS!$C$7:$C$1048576,Inventario!$C5,VENTAS!$D$7:$D$1048576,Inventario!P$2)</f>
        <v>339</v>
      </c>
      <c r="Q5" s="26">
        <f ca="1">+SUMIFS(VENTAS!$H$7:$H$1048576,VENTAS!$C$7:$C$1048576,Inventario!$C5,VENTAS!$D$7:$D$1048576,Inventario!Q$2)</f>
        <v>145</v>
      </c>
      <c r="R5" s="26">
        <f ca="1">+SUMIFS(VENTAS!$H$7:$H$1048576,VENTAS!$C$7:$C$1048576,Inventario!$C5,VENTAS!$D$7:$D$1048576,Inventario!R$2)</f>
        <v>19</v>
      </c>
    </row>
    <row r="6" spans="3:18" x14ac:dyDescent="0.35">
      <c r="C6" s="25">
        <v>44565</v>
      </c>
      <c r="D6" s="26">
        <f ca="1">+SUMIFS(VENTAS!$H$7:$H$1048576,VENTAS!$C$7:$C$1048576,Inventario!$C6,VENTAS!$D$7:$D$1048576,Inventario!D$2)</f>
        <v>103</v>
      </c>
      <c r="E6" s="26">
        <f ca="1">+SUMIFS(VENTAS!$H$7:$H$1048576,VENTAS!$C$7:$C$1048576,Inventario!$C6,VENTAS!$D$7:$D$1048576,Inventario!E$2)</f>
        <v>88</v>
      </c>
      <c r="F6" s="26">
        <f ca="1">+SUMIFS(VENTAS!$H$7:$H$1048576,VENTAS!$C$7:$C$1048576,Inventario!$C6,VENTAS!$D$7:$D$1048576,Inventario!F$2)</f>
        <v>229</v>
      </c>
      <c r="G6" s="26">
        <f ca="1">+SUMIFS(VENTAS!$H$7:$H$1048576,VENTAS!$C$7:$C$1048576,Inventario!$C6,VENTAS!$D$7:$D$1048576,Inventario!G$2)</f>
        <v>53</v>
      </c>
      <c r="H6" s="26">
        <f ca="1">+SUMIFS(VENTAS!$H$7:$H$1048576,VENTAS!$C$7:$C$1048576,Inventario!$C6,VENTAS!$D$7:$D$1048576,Inventario!H$2)</f>
        <v>21</v>
      </c>
      <c r="I6" s="26">
        <f ca="1">+SUMIFS(VENTAS!$H$7:$H$1048576,VENTAS!$C$7:$C$1048576,Inventario!$C6,VENTAS!$D$7:$D$1048576,Inventario!I$2)</f>
        <v>29</v>
      </c>
      <c r="J6" s="26">
        <f ca="1">+SUMIFS(VENTAS!$H$7:$H$1048576,VENTAS!$C$7:$C$1048576,Inventario!$C6,VENTAS!$D$7:$D$1048576,Inventario!J$2)</f>
        <v>19</v>
      </c>
      <c r="K6" s="26">
        <f ca="1">+SUMIFS(VENTAS!$H$7:$H$1048576,VENTAS!$C$7:$C$1048576,Inventario!$C6,VENTAS!$D$7:$D$1048576,Inventario!K$2)</f>
        <v>42</v>
      </c>
      <c r="L6" s="26">
        <f ca="1">+SUMIFS(VENTAS!$H$7:$H$1048576,VENTAS!$C$7:$C$1048576,Inventario!$C6,VENTAS!$D$7:$D$1048576,Inventario!L$2)</f>
        <v>224</v>
      </c>
      <c r="M6" s="26">
        <f ca="1">+SUMIFS(VENTAS!$H$7:$H$1048576,VENTAS!$C$7:$C$1048576,Inventario!$C6,VENTAS!$D$7:$D$1048576,Inventario!M$2)</f>
        <v>211</v>
      </c>
      <c r="N6" s="26">
        <f ca="1">+SUMIFS(VENTAS!$H$7:$H$1048576,VENTAS!$C$7:$C$1048576,Inventario!$C6,VENTAS!$D$7:$D$1048576,Inventario!N$2)</f>
        <v>35</v>
      </c>
      <c r="O6" s="26">
        <f ca="1">+SUMIFS(VENTAS!$H$7:$H$1048576,VENTAS!$C$7:$C$1048576,Inventario!$C6,VENTAS!$D$7:$D$1048576,Inventario!O$2)</f>
        <v>42</v>
      </c>
      <c r="P6" s="26">
        <f ca="1">+SUMIFS(VENTAS!$H$7:$H$1048576,VENTAS!$C$7:$C$1048576,Inventario!$C6,VENTAS!$D$7:$D$1048576,Inventario!P$2)</f>
        <v>307</v>
      </c>
      <c r="Q6" s="26">
        <f ca="1">+SUMIFS(VENTAS!$H$7:$H$1048576,VENTAS!$C$7:$C$1048576,Inventario!$C6,VENTAS!$D$7:$D$1048576,Inventario!Q$2)</f>
        <v>136</v>
      </c>
      <c r="R6" s="26">
        <f ca="1">+SUMIFS(VENTAS!$H$7:$H$1048576,VENTAS!$C$7:$C$1048576,Inventario!$C6,VENTAS!$D$7:$D$1048576,Inventario!R$2)</f>
        <v>18</v>
      </c>
    </row>
    <row r="7" spans="3:18" x14ac:dyDescent="0.35">
      <c r="C7" s="25">
        <v>44566</v>
      </c>
      <c r="D7" s="26">
        <f ca="1">+SUMIFS(VENTAS!$H$7:$H$1048576,VENTAS!$C$7:$C$1048576,Inventario!$C7,VENTAS!$D$7:$D$1048576,Inventario!D$2)</f>
        <v>89</v>
      </c>
      <c r="E7" s="26">
        <f ca="1">+SUMIFS(VENTAS!$H$7:$H$1048576,VENTAS!$C$7:$C$1048576,Inventario!$C7,VENTAS!$D$7:$D$1048576,Inventario!E$2)</f>
        <v>79</v>
      </c>
      <c r="F7" s="26">
        <f ca="1">+SUMIFS(VENTAS!$H$7:$H$1048576,VENTAS!$C$7:$C$1048576,Inventario!$C7,VENTAS!$D$7:$D$1048576,Inventario!F$2)</f>
        <v>214</v>
      </c>
      <c r="G7" s="26">
        <f ca="1">+SUMIFS(VENTAS!$H$7:$H$1048576,VENTAS!$C$7:$C$1048576,Inventario!$C7,VENTAS!$D$7:$D$1048576,Inventario!G$2)</f>
        <v>47</v>
      </c>
      <c r="H7" s="26">
        <f ca="1">+SUMIFS(VENTAS!$H$7:$H$1048576,VENTAS!$C$7:$C$1048576,Inventario!$C7,VENTAS!$D$7:$D$1048576,Inventario!H$2)</f>
        <v>18</v>
      </c>
      <c r="I7" s="26">
        <f ca="1">+SUMIFS(VENTAS!$H$7:$H$1048576,VENTAS!$C$7:$C$1048576,Inventario!$C7,VENTAS!$D$7:$D$1048576,Inventario!I$2)</f>
        <v>26</v>
      </c>
      <c r="J7" s="26">
        <f ca="1">+SUMIFS(VENTAS!$H$7:$H$1048576,VENTAS!$C$7:$C$1048576,Inventario!$C7,VENTAS!$D$7:$D$1048576,Inventario!J$2)</f>
        <v>17</v>
      </c>
      <c r="K7" s="26">
        <f ca="1">+SUMIFS(VENTAS!$H$7:$H$1048576,VENTAS!$C$7:$C$1048576,Inventario!$C7,VENTAS!$D$7:$D$1048576,Inventario!K$2)</f>
        <v>38</v>
      </c>
      <c r="L7" s="26">
        <f ca="1">+SUMIFS(VENTAS!$H$7:$H$1048576,VENTAS!$C$7:$C$1048576,Inventario!$C7,VENTAS!$D$7:$D$1048576,Inventario!L$2)</f>
        <v>223</v>
      </c>
      <c r="M7" s="26">
        <f ca="1">+SUMIFS(VENTAS!$H$7:$H$1048576,VENTAS!$C$7:$C$1048576,Inventario!$C7,VENTAS!$D$7:$D$1048576,Inventario!M$2)</f>
        <v>189</v>
      </c>
      <c r="N7" s="26">
        <f ca="1">+SUMIFS(VENTAS!$H$7:$H$1048576,VENTAS!$C$7:$C$1048576,Inventario!$C7,VENTAS!$D$7:$D$1048576,Inventario!N$2)</f>
        <v>35</v>
      </c>
      <c r="O7" s="26">
        <f ca="1">+SUMIFS(VENTAS!$H$7:$H$1048576,VENTAS!$C$7:$C$1048576,Inventario!$C7,VENTAS!$D$7:$D$1048576,Inventario!O$2)</f>
        <v>39</v>
      </c>
      <c r="P7" s="26">
        <f ca="1">+SUMIFS(VENTAS!$H$7:$H$1048576,VENTAS!$C$7:$C$1048576,Inventario!$C7,VENTAS!$D$7:$D$1048576,Inventario!P$2)</f>
        <v>273</v>
      </c>
      <c r="Q7" s="26">
        <f ca="1">+SUMIFS(VENTAS!$H$7:$H$1048576,VENTAS!$C$7:$C$1048576,Inventario!$C7,VENTAS!$D$7:$D$1048576,Inventario!Q$2)</f>
        <v>119</v>
      </c>
      <c r="R7" s="26">
        <f ca="1">+SUMIFS(VENTAS!$H$7:$H$1048576,VENTAS!$C$7:$C$1048576,Inventario!$C7,VENTAS!$D$7:$D$1048576,Inventario!R$2)</f>
        <v>17</v>
      </c>
    </row>
    <row r="8" spans="3:18" x14ac:dyDescent="0.35">
      <c r="C8" s="25">
        <v>44567</v>
      </c>
      <c r="D8" s="26">
        <f ca="1">+SUMIFS(VENTAS!$H$7:$H$1048576,VENTAS!$C$7:$C$1048576,Inventario!$C8,VENTAS!$D$7:$D$1048576,Inventario!D$2)</f>
        <v>81</v>
      </c>
      <c r="E8" s="26">
        <f ca="1">+SUMIFS(VENTAS!$H$7:$H$1048576,VENTAS!$C$7:$C$1048576,Inventario!$C8,VENTAS!$D$7:$D$1048576,Inventario!E$2)</f>
        <v>72</v>
      </c>
      <c r="F8" s="26">
        <f ca="1">+SUMIFS(VENTAS!$H$7:$H$1048576,VENTAS!$C$7:$C$1048576,Inventario!$C8,VENTAS!$D$7:$D$1048576,Inventario!F$2)</f>
        <v>193</v>
      </c>
      <c r="G8" s="26">
        <f ca="1">+SUMIFS(VENTAS!$H$7:$H$1048576,VENTAS!$C$7:$C$1048576,Inventario!$C8,VENTAS!$D$7:$D$1048576,Inventario!G$2)</f>
        <v>40</v>
      </c>
      <c r="H8" s="26">
        <f ca="1">+SUMIFS(VENTAS!$H$7:$H$1048576,VENTAS!$C$7:$C$1048576,Inventario!$C8,VENTAS!$D$7:$D$1048576,Inventario!H$2)</f>
        <v>15</v>
      </c>
      <c r="I8" s="26">
        <f ca="1">+SUMIFS(VENTAS!$H$7:$H$1048576,VENTAS!$C$7:$C$1048576,Inventario!$C8,VENTAS!$D$7:$D$1048576,Inventario!I$2)</f>
        <v>22</v>
      </c>
      <c r="J8" s="26">
        <f ca="1">+SUMIFS(VENTAS!$H$7:$H$1048576,VENTAS!$C$7:$C$1048576,Inventario!$C8,VENTAS!$D$7:$D$1048576,Inventario!J$2)</f>
        <v>15</v>
      </c>
      <c r="K8" s="26">
        <f ca="1">+SUMIFS(VENTAS!$H$7:$H$1048576,VENTAS!$C$7:$C$1048576,Inventario!$C8,VENTAS!$D$7:$D$1048576,Inventario!K$2)</f>
        <v>33</v>
      </c>
      <c r="L8" s="26">
        <f ca="1">+SUMIFS(VENTAS!$H$7:$H$1048576,VENTAS!$C$7:$C$1048576,Inventario!$C8,VENTAS!$D$7:$D$1048576,Inventario!L$2)</f>
        <v>201</v>
      </c>
      <c r="M8" s="26">
        <f ca="1">+SUMIFS(VENTAS!$H$7:$H$1048576,VENTAS!$C$7:$C$1048576,Inventario!$C8,VENTAS!$D$7:$D$1048576,Inventario!M$2)</f>
        <v>159</v>
      </c>
      <c r="N8" s="26">
        <f ca="1">+SUMIFS(VENTAS!$H$7:$H$1048576,VENTAS!$C$7:$C$1048576,Inventario!$C8,VENTAS!$D$7:$D$1048576,Inventario!N$2)</f>
        <v>31</v>
      </c>
      <c r="O8" s="26">
        <f ca="1">+SUMIFS(VENTAS!$H$7:$H$1048576,VENTAS!$C$7:$C$1048576,Inventario!$C8,VENTAS!$D$7:$D$1048576,Inventario!O$2)</f>
        <v>35</v>
      </c>
      <c r="P8" s="26">
        <f ca="1">+SUMIFS(VENTAS!$H$7:$H$1048576,VENTAS!$C$7:$C$1048576,Inventario!$C8,VENTAS!$D$7:$D$1048576,Inventario!P$2)</f>
        <v>244</v>
      </c>
      <c r="Q8" s="26">
        <f ca="1">+SUMIFS(VENTAS!$H$7:$H$1048576,VENTAS!$C$7:$C$1048576,Inventario!$C8,VENTAS!$D$7:$D$1048576,Inventario!Q$2)</f>
        <v>103</v>
      </c>
      <c r="R8" s="26">
        <f ca="1">+SUMIFS(VENTAS!$H$7:$H$1048576,VENTAS!$C$7:$C$1048576,Inventario!$C8,VENTAS!$D$7:$D$1048576,Inventario!R$2)</f>
        <v>16</v>
      </c>
    </row>
    <row r="9" spans="3:18" x14ac:dyDescent="0.35">
      <c r="C9" s="25">
        <v>44568</v>
      </c>
      <c r="D9" s="26">
        <f ca="1">+SUMIFS(VENTAS!$H$7:$H$1048576,VENTAS!$C$7:$C$1048576,Inventario!$C9,VENTAS!$D$7:$D$1048576,Inventario!D$2)</f>
        <v>70</v>
      </c>
      <c r="E9" s="26">
        <f ca="1">+SUMIFS(VENTAS!$H$7:$H$1048576,VENTAS!$C$7:$C$1048576,Inventario!$C9,VENTAS!$D$7:$D$1048576,Inventario!E$2)</f>
        <v>65</v>
      </c>
      <c r="F9" s="26">
        <f ca="1">+SUMIFS(VENTAS!$H$7:$H$1048576,VENTAS!$C$7:$C$1048576,Inventario!$C9,VENTAS!$D$7:$D$1048576,Inventario!F$2)</f>
        <v>166</v>
      </c>
      <c r="G9" s="26">
        <f ca="1">+SUMIFS(VENTAS!$H$7:$H$1048576,VENTAS!$C$7:$C$1048576,Inventario!$C9,VENTAS!$D$7:$D$1048576,Inventario!G$2)</f>
        <v>34</v>
      </c>
      <c r="H9" s="26">
        <f ca="1">+SUMIFS(VENTAS!$H$7:$H$1048576,VENTAS!$C$7:$C$1048576,Inventario!$C9,VENTAS!$D$7:$D$1048576,Inventario!H$2)</f>
        <v>13</v>
      </c>
      <c r="I9" s="26">
        <f ca="1">+SUMIFS(VENTAS!$H$7:$H$1048576,VENTAS!$C$7:$C$1048576,Inventario!$C9,VENTAS!$D$7:$D$1048576,Inventario!I$2)</f>
        <v>19</v>
      </c>
      <c r="J9" s="26">
        <f ca="1">+SUMIFS(VENTAS!$H$7:$H$1048576,VENTAS!$C$7:$C$1048576,Inventario!$C9,VENTAS!$D$7:$D$1048576,Inventario!J$2)</f>
        <v>13</v>
      </c>
      <c r="K9" s="26">
        <f ca="1">+SUMIFS(VENTAS!$H$7:$H$1048576,VENTAS!$C$7:$C$1048576,Inventario!$C9,VENTAS!$D$7:$D$1048576,Inventario!K$2)</f>
        <v>28</v>
      </c>
      <c r="L9" s="26">
        <f ca="1">+SUMIFS(VENTAS!$H$7:$H$1048576,VENTAS!$C$7:$C$1048576,Inventario!$C9,VENTAS!$D$7:$D$1048576,Inventario!L$2)</f>
        <v>155</v>
      </c>
      <c r="M9" s="26">
        <f ca="1">+SUMIFS(VENTAS!$H$7:$H$1048576,VENTAS!$C$7:$C$1048576,Inventario!$C9,VENTAS!$D$7:$D$1048576,Inventario!M$2)</f>
        <v>130</v>
      </c>
      <c r="N9" s="26">
        <f ca="1">+SUMIFS(VENTAS!$H$7:$H$1048576,VENTAS!$C$7:$C$1048576,Inventario!$C9,VENTAS!$D$7:$D$1048576,Inventario!N$2)</f>
        <v>26</v>
      </c>
      <c r="O9" s="26">
        <f ca="1">+SUMIFS(VENTAS!$H$7:$H$1048576,VENTAS!$C$7:$C$1048576,Inventario!$C9,VENTAS!$D$7:$D$1048576,Inventario!O$2)</f>
        <v>31</v>
      </c>
      <c r="P9" s="26">
        <f ca="1">+SUMIFS(VENTAS!$H$7:$H$1048576,VENTAS!$C$7:$C$1048576,Inventario!$C9,VENTAS!$D$7:$D$1048576,Inventario!P$2)</f>
        <v>203</v>
      </c>
      <c r="Q9" s="26">
        <f ca="1">+SUMIFS(VENTAS!$H$7:$H$1048576,VENTAS!$C$7:$C$1048576,Inventario!$C9,VENTAS!$D$7:$D$1048576,Inventario!Q$2)</f>
        <v>90</v>
      </c>
      <c r="R9" s="26">
        <f ca="1">+SUMIFS(VENTAS!$H$7:$H$1048576,VENTAS!$C$7:$C$1048576,Inventario!$C9,VENTAS!$D$7:$D$1048576,Inventario!R$2)</f>
        <v>15</v>
      </c>
    </row>
    <row r="10" spans="3:18" x14ac:dyDescent="0.35">
      <c r="C10" s="25">
        <v>44569</v>
      </c>
      <c r="D10" s="26">
        <f ca="1">+SUMIFS(VENTAS!$H$7:$H$1048576,VENTAS!$C$7:$C$1048576,Inventario!$C10,VENTAS!$D$7:$D$1048576,Inventario!D$2)</f>
        <v>38</v>
      </c>
      <c r="E10" s="26">
        <f ca="1">+SUMIFS(VENTAS!$H$7:$H$1048576,VENTAS!$C$7:$C$1048576,Inventario!$C10,VENTAS!$D$7:$D$1048576,Inventario!E$2)</f>
        <v>53</v>
      </c>
      <c r="F10" s="26">
        <f ca="1">+SUMIFS(VENTAS!$H$7:$H$1048576,VENTAS!$C$7:$C$1048576,Inventario!$C10,VENTAS!$D$7:$D$1048576,Inventario!F$2)</f>
        <v>134</v>
      </c>
      <c r="G10" s="26">
        <f ca="1">+SUMIFS(VENTAS!$H$7:$H$1048576,VENTAS!$C$7:$C$1048576,Inventario!$C10,VENTAS!$D$7:$D$1048576,Inventario!G$2)</f>
        <v>28</v>
      </c>
      <c r="H10" s="26">
        <f ca="1">+SUMIFS(VENTAS!$H$7:$H$1048576,VENTAS!$C$7:$C$1048576,Inventario!$C10,VENTAS!$D$7:$D$1048576,Inventario!H$2)</f>
        <v>10</v>
      </c>
      <c r="I10" s="26">
        <f ca="1">+SUMIFS(VENTAS!$H$7:$H$1048576,VENTAS!$C$7:$C$1048576,Inventario!$C10,VENTAS!$D$7:$D$1048576,Inventario!I$2)</f>
        <v>17</v>
      </c>
      <c r="J10" s="26">
        <f ca="1">+SUMIFS(VENTAS!$H$7:$H$1048576,VENTAS!$C$7:$C$1048576,Inventario!$C10,VENTAS!$D$7:$D$1048576,Inventario!J$2)</f>
        <v>11</v>
      </c>
      <c r="K10" s="26">
        <f ca="1">+SUMIFS(VENTAS!$H$7:$H$1048576,VENTAS!$C$7:$C$1048576,Inventario!$C10,VENTAS!$D$7:$D$1048576,Inventario!K$2)</f>
        <v>20</v>
      </c>
      <c r="L10" s="26">
        <f ca="1">+SUMIFS(VENTAS!$H$7:$H$1048576,VENTAS!$C$7:$C$1048576,Inventario!$C10,VENTAS!$D$7:$D$1048576,Inventario!L$2)</f>
        <v>126</v>
      </c>
      <c r="M10" s="26">
        <f ca="1">+SUMIFS(VENTAS!$H$7:$H$1048576,VENTAS!$C$7:$C$1048576,Inventario!$C10,VENTAS!$D$7:$D$1048576,Inventario!M$2)</f>
        <v>101</v>
      </c>
      <c r="N10" s="26">
        <f ca="1">+SUMIFS(VENTAS!$H$7:$H$1048576,VENTAS!$C$7:$C$1048576,Inventario!$C10,VENTAS!$D$7:$D$1048576,Inventario!N$2)</f>
        <v>22</v>
      </c>
      <c r="O10" s="26">
        <f ca="1">+SUMIFS(VENTAS!$H$7:$H$1048576,VENTAS!$C$7:$C$1048576,Inventario!$C10,VENTAS!$D$7:$D$1048576,Inventario!O$2)</f>
        <v>29</v>
      </c>
      <c r="P10" s="26">
        <f ca="1">+SUMIFS(VENTAS!$H$7:$H$1048576,VENTAS!$C$7:$C$1048576,Inventario!$C10,VENTAS!$D$7:$D$1048576,Inventario!P$2)</f>
        <v>161</v>
      </c>
      <c r="Q10" s="26">
        <f ca="1">+SUMIFS(VENTAS!$H$7:$H$1048576,VENTAS!$C$7:$C$1048576,Inventario!$C10,VENTAS!$D$7:$D$1048576,Inventario!Q$2)</f>
        <v>74</v>
      </c>
      <c r="R10" s="26">
        <f ca="1">+SUMIFS(VENTAS!$H$7:$H$1048576,VENTAS!$C$7:$C$1048576,Inventario!$C10,VENTAS!$D$7:$D$1048576,Inventario!R$2)</f>
        <v>14</v>
      </c>
    </row>
    <row r="11" spans="3:18" x14ac:dyDescent="0.35">
      <c r="C11" s="25">
        <v>44570</v>
      </c>
      <c r="D11" s="26">
        <f ca="1">+SUMIFS(VENTAS!$H$7:$H$1048576,VENTAS!$C$7:$C$1048576,Inventario!$C11,VENTAS!$D$7:$D$1048576,Inventario!D$2)</f>
        <v>30</v>
      </c>
      <c r="E11" s="26">
        <f ca="1">+SUMIFS(VENTAS!$H$7:$H$1048576,VENTAS!$C$7:$C$1048576,Inventario!$C11,VENTAS!$D$7:$D$1048576,Inventario!E$2)</f>
        <v>46</v>
      </c>
      <c r="F11" s="26">
        <f ca="1">+SUMIFS(VENTAS!$H$7:$H$1048576,VENTAS!$C$7:$C$1048576,Inventario!$C11,VENTAS!$D$7:$D$1048576,Inventario!F$2)</f>
        <v>119</v>
      </c>
      <c r="G11" s="26">
        <f ca="1">+SUMIFS(VENTAS!$H$7:$H$1048576,VENTAS!$C$7:$C$1048576,Inventario!$C11,VENTAS!$D$7:$D$1048576,Inventario!G$2)</f>
        <v>17</v>
      </c>
      <c r="H11" s="26">
        <f ca="1">+SUMIFS(VENTAS!$H$7:$H$1048576,VENTAS!$C$7:$C$1048576,Inventario!$C11,VENTAS!$D$7:$D$1048576,Inventario!H$2)</f>
        <v>7</v>
      </c>
      <c r="I11" s="26">
        <f ca="1">+SUMIFS(VENTAS!$H$7:$H$1048576,VENTAS!$C$7:$C$1048576,Inventario!$C11,VENTAS!$D$7:$D$1048576,Inventario!I$2)</f>
        <v>13</v>
      </c>
      <c r="J11" s="26">
        <f ca="1">+SUMIFS(VENTAS!$H$7:$H$1048576,VENTAS!$C$7:$C$1048576,Inventario!$C11,VENTAS!$D$7:$D$1048576,Inventario!J$2)</f>
        <v>9</v>
      </c>
      <c r="K11" s="26">
        <f ca="1">+SUMIFS(VENTAS!$H$7:$H$1048576,VENTAS!$C$7:$C$1048576,Inventario!$C11,VENTAS!$D$7:$D$1048576,Inventario!K$2)</f>
        <v>16</v>
      </c>
      <c r="L11" s="26">
        <f ca="1">+SUMIFS(VENTAS!$H$7:$H$1048576,VENTAS!$C$7:$C$1048576,Inventario!$C11,VENTAS!$D$7:$D$1048576,Inventario!L$2)</f>
        <v>97</v>
      </c>
      <c r="M11" s="26">
        <f ca="1">+SUMIFS(VENTAS!$H$7:$H$1048576,VENTAS!$C$7:$C$1048576,Inventario!$C11,VENTAS!$D$7:$D$1048576,Inventario!M$2)</f>
        <v>79</v>
      </c>
      <c r="N11" s="26">
        <f ca="1">+SUMIFS(VENTAS!$H$7:$H$1048576,VENTAS!$C$7:$C$1048576,Inventario!$C11,VENTAS!$D$7:$D$1048576,Inventario!N$2)</f>
        <v>18</v>
      </c>
      <c r="O11" s="26">
        <f ca="1">+SUMIFS(VENTAS!$H$7:$H$1048576,VENTAS!$C$7:$C$1048576,Inventario!$C11,VENTAS!$D$7:$D$1048576,Inventario!O$2)</f>
        <v>25</v>
      </c>
      <c r="P11" s="26">
        <f ca="1">+SUMIFS(VENTAS!$H$7:$H$1048576,VENTAS!$C$7:$C$1048576,Inventario!$C11,VENTAS!$D$7:$D$1048576,Inventario!P$2)</f>
        <v>120</v>
      </c>
      <c r="Q11" s="26">
        <f ca="1">+SUMIFS(VENTAS!$H$7:$H$1048576,VENTAS!$C$7:$C$1048576,Inventario!$C11,VENTAS!$D$7:$D$1048576,Inventario!Q$2)</f>
        <v>61</v>
      </c>
      <c r="R11" s="26">
        <f ca="1">+SUMIFS(VENTAS!$H$7:$H$1048576,VENTAS!$C$7:$C$1048576,Inventario!$C11,VENTAS!$D$7:$D$1048576,Inventario!R$2)</f>
        <v>13</v>
      </c>
    </row>
    <row r="12" spans="3:18" x14ac:dyDescent="0.35">
      <c r="C12" s="25">
        <v>44571</v>
      </c>
      <c r="D12" s="26">
        <f ca="1">+SUMIFS(VENTAS!$H$7:$H$1048576,VENTAS!$C$7:$C$1048576,Inventario!$C12,VENTAS!$D$7:$D$1048576,Inventario!D$2)</f>
        <v>22</v>
      </c>
      <c r="E12" s="26">
        <f ca="1">+SUMIFS(VENTAS!$H$7:$H$1048576,VENTAS!$C$7:$C$1048576,Inventario!$C12,VENTAS!$D$7:$D$1048576,Inventario!E$2)</f>
        <v>42</v>
      </c>
      <c r="F12" s="26">
        <f ca="1">+SUMIFS(VENTAS!$H$7:$H$1048576,VENTAS!$C$7:$C$1048576,Inventario!$C12,VENTAS!$D$7:$D$1048576,Inventario!F$2)</f>
        <v>104</v>
      </c>
      <c r="G12" s="26">
        <f ca="1">+SUMIFS(VENTAS!$H$7:$H$1048576,VENTAS!$C$7:$C$1048576,Inventario!$C12,VENTAS!$D$7:$D$1048576,Inventario!G$2)</f>
        <v>10</v>
      </c>
      <c r="H12" s="26">
        <f ca="1">+SUMIFS(VENTAS!$H$7:$H$1048576,VENTAS!$C$7:$C$1048576,Inventario!$C12,VENTAS!$D$7:$D$1048576,Inventario!H$2)</f>
        <v>4</v>
      </c>
      <c r="I12" s="26">
        <f ca="1">+SUMIFS(VENTAS!$H$7:$H$1048576,VENTAS!$C$7:$C$1048576,Inventario!$C12,VENTAS!$D$7:$D$1048576,Inventario!I$2)</f>
        <v>11</v>
      </c>
      <c r="J12" s="26">
        <f ca="1">+SUMIFS(VENTAS!$H$7:$H$1048576,VENTAS!$C$7:$C$1048576,Inventario!$C12,VENTAS!$D$7:$D$1048576,Inventario!J$2)</f>
        <v>7</v>
      </c>
      <c r="K12" s="26">
        <f ca="1">+SUMIFS(VENTAS!$H$7:$H$1048576,VENTAS!$C$7:$C$1048576,Inventario!$C12,VENTAS!$D$7:$D$1048576,Inventario!K$2)</f>
        <v>12</v>
      </c>
      <c r="L12" s="26">
        <f ca="1">+SUMIFS(VENTAS!$H$7:$H$1048576,VENTAS!$C$7:$C$1048576,Inventario!$C12,VENTAS!$D$7:$D$1048576,Inventario!L$2)</f>
        <v>75</v>
      </c>
      <c r="M12" s="26">
        <f ca="1">+SUMIFS(VENTAS!$H$7:$H$1048576,VENTAS!$C$7:$C$1048576,Inventario!$C12,VENTAS!$D$7:$D$1048576,Inventario!M$2)</f>
        <v>50</v>
      </c>
      <c r="N12" s="26">
        <f ca="1">+SUMIFS(VENTAS!$H$7:$H$1048576,VENTAS!$C$7:$C$1048576,Inventario!$C12,VENTAS!$D$7:$D$1048576,Inventario!N$2)</f>
        <v>11</v>
      </c>
      <c r="O12" s="26">
        <f ca="1">+SUMIFS(VENTAS!$H$7:$H$1048576,VENTAS!$C$7:$C$1048576,Inventario!$C12,VENTAS!$D$7:$D$1048576,Inventario!O$2)</f>
        <v>21</v>
      </c>
      <c r="P12" s="26">
        <f ca="1">+SUMIFS(VENTAS!$H$7:$H$1048576,VENTAS!$C$7:$C$1048576,Inventario!$C12,VENTAS!$D$7:$D$1048576,Inventario!P$2)</f>
        <v>79</v>
      </c>
      <c r="Q12" s="26">
        <f ca="1">+SUMIFS(VENTAS!$H$7:$H$1048576,VENTAS!$C$7:$C$1048576,Inventario!$C12,VENTAS!$D$7:$D$1048576,Inventario!Q$2)</f>
        <v>45</v>
      </c>
      <c r="R12" s="26">
        <f ca="1">+SUMIFS(VENTAS!$H$7:$H$1048576,VENTAS!$C$7:$C$1048576,Inventario!$C12,VENTAS!$D$7:$D$1048576,Inventario!R$2)</f>
        <v>12</v>
      </c>
    </row>
    <row r="13" spans="3:18" x14ac:dyDescent="0.35">
      <c r="C13" s="25"/>
    </row>
  </sheetData>
  <conditionalFormatting sqref="D3:R12">
    <cfRule type="cellIs" dxfId="2" priority="1" operator="between">
      <formula>10</formula>
      <formula>30</formula>
    </cfRule>
    <cfRule type="cellIs" dxfId="1" priority="2" operator="lessThan">
      <formula>10</formula>
    </cfRule>
    <cfRule type="cellIs" dxfId="0" priority="3" operator="lessThan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COMPRAS</vt:lpstr>
      <vt:lpstr>PRODUCTOS EN TIENDA</vt:lpstr>
      <vt:lpstr>VENTAS</vt:lpstr>
      <vt:lpstr>Inventario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Jose Diaz Carvajal</dc:creator>
  <cp:lastModifiedBy>Camilo Jose Diaz Carvajal</cp:lastModifiedBy>
  <dcterms:created xsi:type="dcterms:W3CDTF">2022-01-13T22:10:32Z</dcterms:created>
  <dcterms:modified xsi:type="dcterms:W3CDTF">2022-01-24T20:09:07Z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095ecea-2d80-4438-b187-500ba7651319_Enabled">
    <vt:lpwstr>true</vt:lpwstr>
  </property>
  <property fmtid="{D5CDD505-2E9C-101B-9397-08002B2CF9AE}" pid="3" name="MSIP_Label_0095ecea-2d80-4438-b187-500ba7651319_SetDate">
    <vt:lpwstr>2022-01-13T22:10:32Z</vt:lpwstr>
  </property>
  <property fmtid="{D5CDD505-2E9C-101B-9397-08002B2CF9AE}" pid="4" name="MSIP_Label_0095ecea-2d80-4438-b187-500ba7651319_Method">
    <vt:lpwstr>Standard</vt:lpwstr>
  </property>
  <property fmtid="{D5CDD505-2E9C-101B-9397-08002B2CF9AE}" pid="5" name="MSIP_Label_0095ecea-2d80-4438-b187-500ba7651319_Name">
    <vt:lpwstr>Interna</vt:lpwstr>
  </property>
  <property fmtid="{D5CDD505-2E9C-101B-9397-08002B2CF9AE}" pid="6" name="MSIP_Label_0095ecea-2d80-4438-b187-500ba7651319_SiteId">
    <vt:lpwstr>a2addd3e-8397-4579-ba30-7a38803fc3bf</vt:lpwstr>
  </property>
  <property fmtid="{D5CDD505-2E9C-101B-9397-08002B2CF9AE}" pid="7" name="MSIP_Label_0095ecea-2d80-4438-b187-500ba7651319_ActionId">
    <vt:lpwstr>b41f1fb0-1d86-4396-8f11-657ca38f2660</vt:lpwstr>
  </property>
  <property fmtid="{D5CDD505-2E9C-101B-9397-08002B2CF9AE}" pid="8" name="MSIP_Label_0095ecea-2d80-4438-b187-500ba7651319_ContentBits">
    <vt:lpwstr>0</vt:lpwstr>
  </property>
</Properties>
</file>